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4-03\SCTASK0526684\"/>
    </mc:Choice>
  </mc:AlternateContent>
  <xr:revisionPtr revIDLastSave="0" documentId="13_ncr:1_{12945956-BED1-44B1-A0A0-0173976CD46C}" xr6:coauthVersionLast="47" xr6:coauthVersionMax="47" xr10:uidLastSave="{00000000-0000-0000-0000-000000000000}"/>
  <bookViews>
    <workbookView xWindow="-120" yWindow="-120" windowWidth="29040" windowHeight="15720" firstSheet="3" activeTab="3" xr2:uid="{6E9269B3-1378-48A8-A994-7D10ED1A3CC6}"/>
  </bookViews>
  <sheets>
    <sheet name="macro codes" sheetId="93" state="hidden" r:id="rId1"/>
    <sheet name="data_dist1" sheetId="92" state="hidden" r:id="rId2"/>
    <sheet name="data_cha1" sheetId="88" state="hidden" r:id="rId3"/>
    <sheet name="State Summary" sheetId="89" r:id="rId4"/>
    <sheet name="D I S T R I C T S" sheetId="94" r:id="rId5"/>
    <sheet name="C H A R T E R S" sheetId="95" r:id="rId6"/>
  </sheets>
  <definedNames>
    <definedName name="_cha1">data_cha1!$A$10:$LL$102</definedName>
    <definedName name="_xlnm._FilterDatabase" localSheetId="2" hidden="1">data_cha1!$A$9:$LW$101</definedName>
    <definedName name="_xlnm._FilterDatabase" localSheetId="1" hidden="1">data_dist1!$A$9:$MI$451</definedName>
    <definedName name="_xlnm._FilterDatabase" localSheetId="0" hidden="1">'macro codes'!$H$9:$N$102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3" hidden="1">#REF!</definedName>
    <definedName name="_Sort" hidden="1">#REF!</definedName>
    <definedName name="cha_no">'macro codes'!$J$1</definedName>
    <definedName name="code436">#REF!</definedName>
    <definedName name="codeCHA">#REF!</definedName>
    <definedName name="dist1">data_dist1!$A$10:$MJ$451</definedName>
    <definedName name="distr_no">'macro codes'!$C$1</definedName>
    <definedName name="nss_act">#REF!</definedName>
    <definedName name="nss_budg">#REF!</definedName>
    <definedName name="nsscap">#REF!</definedName>
    <definedName name="ord_cha">'macro codes'!$H$10:$K$103</definedName>
    <definedName name="ord_dist">'macro codes'!$A$10:$D$452</definedName>
    <definedName name="_xlnm.Print_Area" localSheetId="5">'C H A R T E R S'!$B$1:$AD$19</definedName>
    <definedName name="_xlnm.Print_Area" localSheetId="4">'D I S T R I C T S'!$B$1:$AE$19</definedName>
    <definedName name="_xlnm.Print_Area" localSheetId="3">'State Summary'!$B$1:$X$20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1" i="94" l="1"/>
  <c r="K77" i="93" l="1"/>
  <c r="LK11" i="88" l="1"/>
  <c r="LK12" i="88"/>
  <c r="LK13" i="88"/>
  <c r="LK14" i="88"/>
  <c r="LK15" i="88"/>
  <c r="LK16" i="88"/>
  <c r="LK17" i="88"/>
  <c r="LK18" i="88"/>
  <c r="LK19" i="88"/>
  <c r="LK20" i="88"/>
  <c r="LK21" i="88"/>
  <c r="LK22" i="88"/>
  <c r="LK23" i="88"/>
  <c r="LK24" i="88"/>
  <c r="LK25" i="88"/>
  <c r="LK26" i="88"/>
  <c r="LK27" i="88"/>
  <c r="LK28" i="88"/>
  <c r="LK29" i="88"/>
  <c r="LK30" i="88"/>
  <c r="LK31" i="88"/>
  <c r="LK32" i="88"/>
  <c r="LK33" i="88"/>
  <c r="LK34" i="88"/>
  <c r="LK35" i="88"/>
  <c r="LK36" i="88"/>
  <c r="LK37" i="88"/>
  <c r="LK38" i="88"/>
  <c r="LK39" i="88"/>
  <c r="LK40" i="88"/>
  <c r="LK41" i="88"/>
  <c r="LK42" i="88"/>
  <c r="LK43" i="88"/>
  <c r="LK44" i="88"/>
  <c r="LK45" i="88"/>
  <c r="LK46" i="88"/>
  <c r="LK47" i="88"/>
  <c r="LK48" i="88"/>
  <c r="LK49" i="88"/>
  <c r="LK50" i="88"/>
  <c r="LK51" i="88"/>
  <c r="LK52" i="88"/>
  <c r="LK53" i="88"/>
  <c r="LK54" i="88"/>
  <c r="LK55" i="88"/>
  <c r="LK56" i="88"/>
  <c r="LK57" i="88"/>
  <c r="LK58" i="88"/>
  <c r="LK59" i="88"/>
  <c r="LK60" i="88"/>
  <c r="LK61" i="88"/>
  <c r="LK62" i="88"/>
  <c r="LK63" i="88"/>
  <c r="LK64" i="88"/>
  <c r="LK65" i="88"/>
  <c r="LK66" i="88"/>
  <c r="LK67" i="88"/>
  <c r="LK68" i="88"/>
  <c r="LK69" i="88"/>
  <c r="LK70" i="88"/>
  <c r="LK71" i="88"/>
  <c r="LK72" i="88"/>
  <c r="LK73" i="88"/>
  <c r="LK74" i="88"/>
  <c r="LK75" i="88"/>
  <c r="LK76" i="88"/>
  <c r="LK77" i="88"/>
  <c r="LK78" i="88"/>
  <c r="LK79" i="88"/>
  <c r="LK80" i="88"/>
  <c r="LK81" i="88"/>
  <c r="LK82" i="88"/>
  <c r="LK83" i="88"/>
  <c r="LK84" i="88"/>
  <c r="LK85" i="88"/>
  <c r="LK86" i="88"/>
  <c r="LK87" i="88"/>
  <c r="LK88" i="88"/>
  <c r="LK89" i="88"/>
  <c r="LK90" i="88"/>
  <c r="LK91" i="88"/>
  <c r="LK92" i="88"/>
  <c r="LK93" i="88"/>
  <c r="LK94" i="88"/>
  <c r="LK95" i="88"/>
  <c r="LK96" i="88"/>
  <c r="LK97" i="88"/>
  <c r="LK98" i="88"/>
  <c r="LK99" i="88"/>
  <c r="LK100" i="88"/>
  <c r="LK101" i="88"/>
  <c r="AD12" i="89" l="1"/>
  <c r="AD11" i="89"/>
  <c r="AC12" i="89" l="1"/>
  <c r="AC11" i="89"/>
  <c r="KO102" i="88" l="1"/>
  <c r="LY102" i="88"/>
  <c r="LX102" i="88"/>
  <c r="LW102" i="88"/>
  <c r="LV102" i="88"/>
  <c r="LU102" i="88"/>
  <c r="LT102" i="88"/>
  <c r="LS102" i="88"/>
  <c r="LR102" i="88"/>
  <c r="LQ102" i="88"/>
  <c r="LP102" i="88"/>
  <c r="LO102" i="88"/>
  <c r="LN102" i="88"/>
  <c r="LJ102" i="88"/>
  <c r="LI102" i="88"/>
  <c r="LH102" i="88"/>
  <c r="LG102" i="88"/>
  <c r="LF102" i="88"/>
  <c r="LE102" i="88"/>
  <c r="LD102" i="88"/>
  <c r="LC102" i="88"/>
  <c r="LB102" i="88"/>
  <c r="LA102" i="88"/>
  <c r="KZ102" i="88"/>
  <c r="KY102" i="88"/>
  <c r="KX102" i="88"/>
  <c r="KW102" i="88"/>
  <c r="KV102" i="88"/>
  <c r="KU102" i="88"/>
  <c r="KT102" i="88"/>
  <c r="KS102" i="88"/>
  <c r="KR102" i="88"/>
  <c r="KQ102" i="88"/>
  <c r="KP102" i="88"/>
  <c r="KN102" i="88"/>
  <c r="KM102" i="88"/>
  <c r="KL102" i="88"/>
  <c r="AE6" i="89" s="1"/>
  <c r="KK102" i="88"/>
  <c r="KJ102" i="88"/>
  <c r="KI102" i="88"/>
  <c r="KH102" i="88"/>
  <c r="KG102" i="88"/>
  <c r="KF102" i="88"/>
  <c r="KE102" i="88"/>
  <c r="KD102" i="88"/>
  <c r="KC102" i="88"/>
  <c r="KB102" i="88"/>
  <c r="KA102" i="88"/>
  <c r="JZ102" i="88"/>
  <c r="JY102" i="88"/>
  <c r="JX102" i="88"/>
  <c r="JW102" i="88"/>
  <c r="JV102" i="88"/>
  <c r="JU102" i="88"/>
  <c r="JT102" i="88"/>
  <c r="JS102" i="88"/>
  <c r="JR102" i="88"/>
  <c r="JQ102" i="88"/>
  <c r="JP102" i="88"/>
  <c r="JO102" i="88"/>
  <c r="JN102" i="88"/>
  <c r="JM102" i="88"/>
  <c r="JL102" i="88"/>
  <c r="JK102" i="88"/>
  <c r="JJ102" i="88"/>
  <c r="JI102" i="88"/>
  <c r="JH102" i="88"/>
  <c r="JG102" i="88"/>
  <c r="JF102" i="88"/>
  <c r="JE102" i="88"/>
  <c r="JD102" i="88"/>
  <c r="JC102" i="88"/>
  <c r="JB102" i="88"/>
  <c r="JA102" i="88"/>
  <c r="IZ102" i="88"/>
  <c r="IY102" i="88"/>
  <c r="IX102" i="88"/>
  <c r="IW102" i="88"/>
  <c r="IV102" i="88"/>
  <c r="IU102" i="88"/>
  <c r="IT102" i="88"/>
  <c r="IS102" i="88"/>
  <c r="IR102" i="88"/>
  <c r="IQ102" i="88"/>
  <c r="IP102" i="88"/>
  <c r="IO102" i="88"/>
  <c r="IN102" i="88"/>
  <c r="IM102" i="88"/>
  <c r="IL102" i="88"/>
  <c r="IK102" i="88"/>
  <c r="IJ102" i="88"/>
  <c r="II102" i="88"/>
  <c r="IH102" i="88"/>
  <c r="IG102" i="88"/>
  <c r="IF102" i="88"/>
  <c r="IE102" i="88"/>
  <c r="ID102" i="88"/>
  <c r="IC102" i="88"/>
  <c r="IB102" i="88"/>
  <c r="IA102" i="88"/>
  <c r="HZ102" i="88"/>
  <c r="HY102" i="88"/>
  <c r="HX102" i="88"/>
  <c r="HW102" i="88"/>
  <c r="HV102" i="88"/>
  <c r="HU102" i="88"/>
  <c r="HT102" i="88"/>
  <c r="HS102" i="88"/>
  <c r="HR102" i="88"/>
  <c r="HQ102" i="88"/>
  <c r="HP102" i="88"/>
  <c r="HO102" i="88"/>
  <c r="HN102" i="88"/>
  <c r="HM102" i="88"/>
  <c r="HL102" i="88"/>
  <c r="HK102" i="88"/>
  <c r="HJ102" i="88"/>
  <c r="HI102" i="88"/>
  <c r="HH102" i="88"/>
  <c r="HG102" i="88"/>
  <c r="HF102" i="88"/>
  <c r="HE102" i="88"/>
  <c r="HD102" i="88"/>
  <c r="HC102" i="88"/>
  <c r="HB102" i="88"/>
  <c r="HA102" i="88"/>
  <c r="GZ102" i="88"/>
  <c r="GY102" i="88"/>
  <c r="GX102" i="88"/>
  <c r="GW102" i="88"/>
  <c r="GV102" i="88"/>
  <c r="GU102" i="88"/>
  <c r="GT102" i="88"/>
  <c r="GS102" i="88"/>
  <c r="GR102" i="88"/>
  <c r="GQ102" i="88"/>
  <c r="GP102" i="88"/>
  <c r="GO102" i="88"/>
  <c r="GN102" i="88"/>
  <c r="GM102" i="88"/>
  <c r="GL102" i="88"/>
  <c r="GK102" i="88"/>
  <c r="GJ102" i="88"/>
  <c r="GI102" i="88"/>
  <c r="GH102" i="88"/>
  <c r="GG102" i="88"/>
  <c r="GF102" i="88"/>
  <c r="GE102" i="88"/>
  <c r="GD102" i="88"/>
  <c r="GC102" i="88"/>
  <c r="GB102" i="88"/>
  <c r="GA102" i="88"/>
  <c r="FZ102" i="88"/>
  <c r="FY102" i="88"/>
  <c r="FX102" i="88"/>
  <c r="FW102" i="88"/>
  <c r="FV102" i="88"/>
  <c r="FU102" i="88"/>
  <c r="FT102" i="88"/>
  <c r="FS102" i="88"/>
  <c r="FR102" i="88"/>
  <c r="FQ102" i="88"/>
  <c r="FP102" i="88"/>
  <c r="FO102" i="88"/>
  <c r="FN102" i="88"/>
  <c r="FM102" i="88"/>
  <c r="FL102" i="88"/>
  <c r="FK102" i="88"/>
  <c r="FJ102" i="88"/>
  <c r="FI102" i="88"/>
  <c r="FH102" i="88"/>
  <c r="FG102" i="88"/>
  <c r="FF102" i="88"/>
  <c r="FE102" i="88"/>
  <c r="FD102" i="88"/>
  <c r="FC102" i="88"/>
  <c r="FB102" i="88"/>
  <c r="FA102" i="88"/>
  <c r="EZ102" i="88"/>
  <c r="EY102" i="88"/>
  <c r="EX102" i="88"/>
  <c r="EW102" i="88"/>
  <c r="EV102" i="88"/>
  <c r="EU102" i="88"/>
  <c r="ET102" i="88"/>
  <c r="ES102" i="88"/>
  <c r="ER102" i="88"/>
  <c r="EQ102" i="88"/>
  <c r="EP102" i="88"/>
  <c r="EO102" i="88"/>
  <c r="EN102" i="88"/>
  <c r="EM102" i="88"/>
  <c r="EL102" i="88"/>
  <c r="EK102" i="88"/>
  <c r="EJ102" i="88"/>
  <c r="EI102" i="88"/>
  <c r="EH102" i="88"/>
  <c r="EG102" i="88"/>
  <c r="EF102" i="88"/>
  <c r="EE102" i="88"/>
  <c r="ED102" i="88"/>
  <c r="EC102" i="88"/>
  <c r="EB102" i="88"/>
  <c r="EA102" i="88"/>
  <c r="DZ102" i="88"/>
  <c r="DY102" i="88"/>
  <c r="DX102" i="88"/>
  <c r="DW102" i="88"/>
  <c r="DV102" i="88"/>
  <c r="DU102" i="88"/>
  <c r="DT102" i="88"/>
  <c r="DS102" i="88"/>
  <c r="DR102" i="88"/>
  <c r="DQ102" i="88"/>
  <c r="DP102" i="88"/>
  <c r="DO102" i="88"/>
  <c r="DN102" i="88"/>
  <c r="DM102" i="88"/>
  <c r="DL102" i="88"/>
  <c r="DK102" i="88"/>
  <c r="DJ102" i="88"/>
  <c r="DI102" i="88"/>
  <c r="DH102" i="88"/>
  <c r="DG102" i="88"/>
  <c r="DF102" i="88"/>
  <c r="DE102" i="88"/>
  <c r="DD102" i="88"/>
  <c r="DC102" i="88"/>
  <c r="DB102" i="88"/>
  <c r="DA102" i="88"/>
  <c r="CZ102" i="88"/>
  <c r="CY102" i="88"/>
  <c r="CX102" i="88"/>
  <c r="CW102" i="88"/>
  <c r="CV102" i="88"/>
  <c r="CU102" i="88"/>
  <c r="CT102" i="88"/>
  <c r="CS102" i="88"/>
  <c r="CR102" i="88"/>
  <c r="CQ102" i="88"/>
  <c r="CP102" i="88"/>
  <c r="CO102" i="88"/>
  <c r="CN102" i="88"/>
  <c r="CM102" i="88"/>
  <c r="CL102" i="88"/>
  <c r="CK102" i="88"/>
  <c r="CJ102" i="88"/>
  <c r="CI102" i="88"/>
  <c r="CH102" i="88"/>
  <c r="CG102" i="88"/>
  <c r="CF102" i="88"/>
  <c r="CE102" i="88"/>
  <c r="CD102" i="88"/>
  <c r="CC102" i="88"/>
  <c r="CB102" i="88"/>
  <c r="CA102" i="88"/>
  <c r="BZ102" i="88"/>
  <c r="BY102" i="88"/>
  <c r="BX102" i="88"/>
  <c r="BW102" i="88"/>
  <c r="BV102" i="88"/>
  <c r="BU102" i="88"/>
  <c r="BT102" i="88"/>
  <c r="BS102" i="88"/>
  <c r="BR102" i="88"/>
  <c r="BQ102" i="88"/>
  <c r="BP102" i="88"/>
  <c r="BO102" i="88"/>
  <c r="BN102" i="88"/>
  <c r="BM102" i="88"/>
  <c r="BL102" i="88"/>
  <c r="BK102" i="88"/>
  <c r="BJ102" i="88"/>
  <c r="BI102" i="88"/>
  <c r="BH102" i="88"/>
  <c r="BG102" i="88"/>
  <c r="BF102" i="88"/>
  <c r="BE102" i="88"/>
  <c r="BD102" i="88"/>
  <c r="BC102" i="88"/>
  <c r="BB102" i="88"/>
  <c r="BA102" i="88"/>
  <c r="AZ102" i="88"/>
  <c r="AY102" i="88"/>
  <c r="AX102" i="88"/>
  <c r="AW102" i="88"/>
  <c r="AV102" i="88"/>
  <c r="AU102" i="88"/>
  <c r="AT102" i="88"/>
  <c r="AS102" i="88"/>
  <c r="AR102" i="88"/>
  <c r="AQ102" i="88"/>
  <c r="AP102" i="88"/>
  <c r="AO102" i="88"/>
  <c r="AN102" i="88"/>
  <c r="AM102" i="88"/>
  <c r="AL102" i="88"/>
  <c r="AK102" i="88"/>
  <c r="AJ102" i="88"/>
  <c r="AI102" i="88"/>
  <c r="AH102" i="88"/>
  <c r="AG102" i="88"/>
  <c r="AF102" i="88"/>
  <c r="AE102" i="88"/>
  <c r="AD102" i="88"/>
  <c r="AC102" i="88"/>
  <c r="AB102" i="88"/>
  <c r="AA102" i="88"/>
  <c r="Z102" i="88"/>
  <c r="Y102" i="88"/>
  <c r="X102" i="88"/>
  <c r="W102" i="88"/>
  <c r="V102" i="88"/>
  <c r="U102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AC6" i="89" l="1"/>
  <c r="AC7" i="89"/>
  <c r="AC14" i="89" s="1"/>
  <c r="AD6" i="89"/>
  <c r="AD7" i="89"/>
  <c r="AD14" i="89" s="1"/>
  <c r="AC8" i="89"/>
  <c r="AC9" i="89" s="1"/>
  <c r="AD8" i="89"/>
  <c r="AD9" i="89" s="1"/>
  <c r="AE8" i="89"/>
  <c r="AE7" i="89"/>
  <c r="K102" i="93" l="1"/>
  <c r="K103" i="93"/>
  <c r="MG451" i="92" l="1"/>
  <c r="MF451" i="92"/>
  <c r="ME451" i="92"/>
  <c r="MD451" i="92"/>
  <c r="MC451" i="92"/>
  <c r="MB451" i="92"/>
  <c r="MA451" i="92"/>
  <c r="LZ451" i="92"/>
  <c r="LY451" i="92"/>
  <c r="LX451" i="92"/>
  <c r="LW451" i="92"/>
  <c r="LV451" i="92"/>
  <c r="LU451" i="92"/>
  <c r="LT451" i="92"/>
  <c r="LS451" i="92"/>
  <c r="LR451" i="92"/>
  <c r="LQ451" i="92"/>
  <c r="LP451" i="92"/>
  <c r="LO451" i="92"/>
  <c r="LN451" i="92"/>
  <c r="LM451" i="92"/>
  <c r="LL451" i="92"/>
  <c r="LK451" i="92"/>
  <c r="LJ451" i="92"/>
  <c r="LI451" i="92"/>
  <c r="LH451" i="92"/>
  <c r="LG451" i="92"/>
  <c r="LF451" i="92"/>
  <c r="LE451" i="92"/>
  <c r="LD451" i="92"/>
  <c r="KO451" i="92"/>
  <c r="KP451" i="92"/>
  <c r="KQ451" i="92"/>
  <c r="KR451" i="92"/>
  <c r="KS451" i="92"/>
  <c r="KT451" i="92"/>
  <c r="KU451" i="92"/>
  <c r="KV451" i="92"/>
  <c r="KW451" i="92"/>
  <c r="KX451" i="92"/>
  <c r="KY451" i="92"/>
  <c r="AF13" i="94" l="1"/>
  <c r="AE12" i="89"/>
  <c r="AE11" i="89"/>
  <c r="K101" i="93"/>
  <c r="K100" i="93"/>
  <c r="K99" i="93"/>
  <c r="K98" i="93"/>
  <c r="AB6" i="89"/>
  <c r="AA6" i="89"/>
  <c r="JQ451" i="92"/>
  <c r="JP451" i="92"/>
  <c r="LC451" i="92"/>
  <c r="LB451" i="92"/>
  <c r="LA451" i="92"/>
  <c r="KZ451" i="92"/>
  <c r="KN451" i="92"/>
  <c r="KM451" i="92"/>
  <c r="KL451" i="92"/>
  <c r="KK451" i="92"/>
  <c r="KJ451" i="92"/>
  <c r="KI451" i="92"/>
  <c r="KH451" i="92"/>
  <c r="KG451" i="92"/>
  <c r="KF451" i="92"/>
  <c r="KE451" i="92"/>
  <c r="KD451" i="92"/>
  <c r="KC451" i="92"/>
  <c r="KB451" i="92"/>
  <c r="KA451" i="92"/>
  <c r="JZ451" i="92"/>
  <c r="Z6" i="89"/>
  <c r="MW451" i="92"/>
  <c r="MV451" i="92"/>
  <c r="MU451" i="92"/>
  <c r="MT451" i="92"/>
  <c r="MS451" i="92"/>
  <c r="MR451" i="92"/>
  <c r="MQ451" i="92"/>
  <c r="MP451" i="92"/>
  <c r="MO451" i="92"/>
  <c r="MN451" i="92"/>
  <c r="MM451" i="92"/>
  <c r="ML451" i="92"/>
  <c r="MK451" i="92"/>
  <c r="MJ451" i="92"/>
  <c r="B7" i="94"/>
  <c r="IJ451" i="92"/>
  <c r="IL451" i="92"/>
  <c r="IN451" i="92"/>
  <c r="MI10" i="92"/>
  <c r="MI11" i="92"/>
  <c r="MI12" i="92"/>
  <c r="MI13" i="92"/>
  <c r="MI14" i="92"/>
  <c r="MI15" i="92"/>
  <c r="MI16" i="92"/>
  <c r="MI17" i="92"/>
  <c r="MI18" i="92"/>
  <c r="MI19" i="92"/>
  <c r="MI20" i="92"/>
  <c r="MI21" i="92"/>
  <c r="MI22" i="92"/>
  <c r="MI23" i="92"/>
  <c r="MI24" i="92"/>
  <c r="MI25" i="92"/>
  <c r="MI26" i="92"/>
  <c r="MI27" i="92"/>
  <c r="MI28" i="92"/>
  <c r="MI29" i="92"/>
  <c r="MI30" i="92"/>
  <c r="MI31" i="92"/>
  <c r="MI32" i="92"/>
  <c r="MI33" i="92"/>
  <c r="MI34" i="92"/>
  <c r="MI35" i="92"/>
  <c r="MI36" i="92"/>
  <c r="MI37" i="92"/>
  <c r="MI38" i="92"/>
  <c r="MI39" i="92"/>
  <c r="MI40" i="92"/>
  <c r="MI41" i="92"/>
  <c r="MI42" i="92"/>
  <c r="MI43" i="92"/>
  <c r="MI44" i="92"/>
  <c r="MI45" i="92"/>
  <c r="MI46" i="92"/>
  <c r="MI47" i="92"/>
  <c r="MI48" i="92"/>
  <c r="MI49" i="92"/>
  <c r="MI50" i="92"/>
  <c r="MI51" i="92"/>
  <c r="MI52" i="92"/>
  <c r="MI53" i="92"/>
  <c r="MI54" i="92"/>
  <c r="MI55" i="92"/>
  <c r="MI56" i="92"/>
  <c r="MI57" i="92"/>
  <c r="MI58" i="92"/>
  <c r="MI59" i="92"/>
  <c r="MI60" i="92"/>
  <c r="MI61" i="92"/>
  <c r="MI62" i="92"/>
  <c r="MI63" i="92"/>
  <c r="MI64" i="92"/>
  <c r="MI65" i="92"/>
  <c r="MI66" i="92"/>
  <c r="MI67" i="92"/>
  <c r="MI68" i="92"/>
  <c r="MI69" i="92"/>
  <c r="MI70" i="92"/>
  <c r="MI71" i="92"/>
  <c r="MI72" i="92"/>
  <c r="MI73" i="92"/>
  <c r="MI74" i="92"/>
  <c r="MI75" i="92"/>
  <c r="MI76" i="92"/>
  <c r="MI77" i="92"/>
  <c r="MI78" i="92"/>
  <c r="MI79" i="92"/>
  <c r="MI80" i="92"/>
  <c r="MI81" i="92"/>
  <c r="MI82" i="92"/>
  <c r="MI83" i="92"/>
  <c r="MI84" i="92"/>
  <c r="MI85" i="92"/>
  <c r="MI86" i="92"/>
  <c r="MI87" i="92"/>
  <c r="MI88" i="92"/>
  <c r="MI89" i="92"/>
  <c r="MI90" i="92"/>
  <c r="MI91" i="92"/>
  <c r="MI92" i="92"/>
  <c r="MI93" i="92"/>
  <c r="MI94" i="92"/>
  <c r="MI95" i="92"/>
  <c r="MI96" i="92"/>
  <c r="MI97" i="92"/>
  <c r="MI98" i="92"/>
  <c r="MI99" i="92"/>
  <c r="MI100" i="92"/>
  <c r="MI101" i="92"/>
  <c r="MI102" i="92"/>
  <c r="MI103" i="92"/>
  <c r="MI104" i="92"/>
  <c r="MI105" i="92"/>
  <c r="MI106" i="92"/>
  <c r="MI107" i="92"/>
  <c r="MI108" i="92"/>
  <c r="MI109" i="92"/>
  <c r="MI110" i="92"/>
  <c r="MI111" i="92"/>
  <c r="MI112" i="92"/>
  <c r="MI113" i="92"/>
  <c r="MI114" i="92"/>
  <c r="MI115" i="92"/>
  <c r="MI116" i="92"/>
  <c r="MI117" i="92"/>
  <c r="MI118" i="92"/>
  <c r="MI119" i="92"/>
  <c r="MI120" i="92"/>
  <c r="MI121" i="92"/>
  <c r="MI122" i="92"/>
  <c r="MI123" i="92"/>
  <c r="MI124" i="92"/>
  <c r="MI125" i="92"/>
  <c r="MI126" i="92"/>
  <c r="MI127" i="92"/>
  <c r="MI128" i="92"/>
  <c r="MI129" i="92"/>
  <c r="MI130" i="92"/>
  <c r="MI131" i="92"/>
  <c r="MI132" i="92"/>
  <c r="MI133" i="92"/>
  <c r="MI134" i="92"/>
  <c r="MI135" i="92"/>
  <c r="MI136" i="92"/>
  <c r="MI137" i="92"/>
  <c r="MI138" i="92"/>
  <c r="MI139" i="92"/>
  <c r="MI140" i="92"/>
  <c r="MI141" i="92"/>
  <c r="MI142" i="92"/>
  <c r="MI143" i="92"/>
  <c r="MI144" i="92"/>
  <c r="MI145" i="92"/>
  <c r="MI146" i="92"/>
  <c r="MI147" i="92"/>
  <c r="MI148" i="92"/>
  <c r="MI149" i="92"/>
  <c r="MI150" i="92"/>
  <c r="MI151" i="92"/>
  <c r="MI152" i="92"/>
  <c r="MI153" i="92"/>
  <c r="MI154" i="92"/>
  <c r="MI155" i="92"/>
  <c r="MI156" i="92"/>
  <c r="MI157" i="92"/>
  <c r="MI158" i="92"/>
  <c r="MI159" i="92"/>
  <c r="MI160" i="92"/>
  <c r="MI161" i="92"/>
  <c r="MI162" i="92"/>
  <c r="MI163" i="92"/>
  <c r="MI164" i="92"/>
  <c r="MI165" i="92"/>
  <c r="MI166" i="92"/>
  <c r="MI167" i="92"/>
  <c r="MI168" i="92"/>
  <c r="MI169" i="92"/>
  <c r="MI170" i="92"/>
  <c r="MI171" i="92"/>
  <c r="MI172" i="92"/>
  <c r="MI173" i="92"/>
  <c r="MI174" i="92"/>
  <c r="MI175" i="92"/>
  <c r="MI176" i="92"/>
  <c r="MI177" i="92"/>
  <c r="MI178" i="92"/>
  <c r="MI179" i="92"/>
  <c r="MI180" i="92"/>
  <c r="MI181" i="92"/>
  <c r="MI182" i="92"/>
  <c r="MI183" i="92"/>
  <c r="MI184" i="92"/>
  <c r="MI185" i="92"/>
  <c r="MI186" i="92"/>
  <c r="MI187" i="92"/>
  <c r="MI188" i="92"/>
  <c r="MI189" i="92"/>
  <c r="MI190" i="92"/>
  <c r="MI191" i="92"/>
  <c r="MI192" i="92"/>
  <c r="MI193" i="92"/>
  <c r="MI194" i="92"/>
  <c r="MI195" i="92"/>
  <c r="MI196" i="92"/>
  <c r="MI197" i="92"/>
  <c r="MI198" i="92"/>
  <c r="MI199" i="92"/>
  <c r="MI200" i="92"/>
  <c r="MI201" i="92"/>
  <c r="MI202" i="92"/>
  <c r="MI203" i="92"/>
  <c r="MI204" i="92"/>
  <c r="MI205" i="92"/>
  <c r="MI206" i="92"/>
  <c r="MI207" i="92"/>
  <c r="MI208" i="92"/>
  <c r="MI209" i="92"/>
  <c r="MI210" i="92"/>
  <c r="MI211" i="92"/>
  <c r="MI212" i="92"/>
  <c r="MI213" i="92"/>
  <c r="MI214" i="92"/>
  <c r="MI215" i="92"/>
  <c r="MI216" i="92"/>
  <c r="MI217" i="92"/>
  <c r="MI218" i="92"/>
  <c r="MI219" i="92"/>
  <c r="MI220" i="92"/>
  <c r="MI221" i="92"/>
  <c r="MI222" i="92"/>
  <c r="MI223" i="92"/>
  <c r="MI224" i="92"/>
  <c r="MI225" i="92"/>
  <c r="MI226" i="92"/>
  <c r="MI227" i="92"/>
  <c r="MI228" i="92"/>
  <c r="MI229" i="92"/>
  <c r="MI230" i="92"/>
  <c r="MI231" i="92"/>
  <c r="MI232" i="92"/>
  <c r="MI233" i="92"/>
  <c r="MI234" i="92"/>
  <c r="MI235" i="92"/>
  <c r="MI236" i="92"/>
  <c r="MI237" i="92"/>
  <c r="MI238" i="92"/>
  <c r="MI239" i="92"/>
  <c r="MI240" i="92"/>
  <c r="MI241" i="92"/>
  <c r="MI242" i="92"/>
  <c r="MI243" i="92"/>
  <c r="MI244" i="92"/>
  <c r="MI245" i="92"/>
  <c r="MI246" i="92"/>
  <c r="MI247" i="92"/>
  <c r="MI248" i="92"/>
  <c r="MI249" i="92"/>
  <c r="MI250" i="92"/>
  <c r="MI251" i="92"/>
  <c r="MI252" i="92"/>
  <c r="MI253" i="92"/>
  <c r="MI254" i="92"/>
  <c r="MI255" i="92"/>
  <c r="MI256" i="92"/>
  <c r="MI257" i="92"/>
  <c r="MI258" i="92"/>
  <c r="MI259" i="92"/>
  <c r="MI260" i="92"/>
  <c r="MI261" i="92"/>
  <c r="MI262" i="92"/>
  <c r="MI263" i="92"/>
  <c r="MI264" i="92"/>
  <c r="MI265" i="92"/>
  <c r="MI266" i="92"/>
  <c r="MI267" i="92"/>
  <c r="MI268" i="92"/>
  <c r="MI269" i="92"/>
  <c r="MI270" i="92"/>
  <c r="MI271" i="92"/>
  <c r="MI272" i="92"/>
  <c r="MI273" i="92"/>
  <c r="MI274" i="92"/>
  <c r="MI275" i="92"/>
  <c r="MI276" i="92"/>
  <c r="MI277" i="92"/>
  <c r="MI278" i="92"/>
  <c r="MI279" i="92"/>
  <c r="MI280" i="92"/>
  <c r="MI281" i="92"/>
  <c r="MI282" i="92"/>
  <c r="MI283" i="92"/>
  <c r="MI284" i="92"/>
  <c r="MI285" i="92"/>
  <c r="MI286" i="92"/>
  <c r="MI287" i="92"/>
  <c r="MI288" i="92"/>
  <c r="MI289" i="92"/>
  <c r="MI290" i="92"/>
  <c r="MI291" i="92"/>
  <c r="MI292" i="92"/>
  <c r="MI293" i="92"/>
  <c r="MI294" i="92"/>
  <c r="MI295" i="92"/>
  <c r="MI296" i="92"/>
  <c r="MI297" i="92"/>
  <c r="MI298" i="92"/>
  <c r="MI299" i="92"/>
  <c r="MI300" i="92"/>
  <c r="MI301" i="92"/>
  <c r="MI302" i="92"/>
  <c r="MI303" i="92"/>
  <c r="MI304" i="92"/>
  <c r="MI305" i="92"/>
  <c r="MI306" i="92"/>
  <c r="MI307" i="92"/>
  <c r="MI308" i="92"/>
  <c r="MI309" i="92"/>
  <c r="MI310" i="92"/>
  <c r="MI311" i="92"/>
  <c r="MI312" i="92"/>
  <c r="MI313" i="92"/>
  <c r="MI314" i="92"/>
  <c r="MI315" i="92"/>
  <c r="MI316" i="92"/>
  <c r="MI317" i="92"/>
  <c r="MI318" i="92"/>
  <c r="MI319" i="92"/>
  <c r="MI320" i="92"/>
  <c r="MI321" i="92"/>
  <c r="MI322" i="92"/>
  <c r="MI323" i="92"/>
  <c r="MI324" i="92"/>
  <c r="MI325" i="92"/>
  <c r="MI326" i="92"/>
  <c r="MI327" i="92"/>
  <c r="MI328" i="92"/>
  <c r="MI329" i="92"/>
  <c r="MI330" i="92"/>
  <c r="MI331" i="92"/>
  <c r="MI332" i="92"/>
  <c r="MI333" i="92"/>
  <c r="MI334" i="92"/>
  <c r="MI335" i="92"/>
  <c r="MI336" i="92"/>
  <c r="MI337" i="92"/>
  <c r="MI338" i="92"/>
  <c r="MI339" i="92"/>
  <c r="MI340" i="92"/>
  <c r="MI341" i="92"/>
  <c r="MI342" i="92"/>
  <c r="MI343" i="92"/>
  <c r="MI344" i="92"/>
  <c r="MI345" i="92"/>
  <c r="MI346" i="92"/>
  <c r="MI347" i="92"/>
  <c r="MI348" i="92"/>
  <c r="MI349" i="92"/>
  <c r="MI350" i="92"/>
  <c r="MI351" i="92"/>
  <c r="MI352" i="92"/>
  <c r="MI353" i="92"/>
  <c r="MI354" i="92"/>
  <c r="MI355" i="92"/>
  <c r="MI356" i="92"/>
  <c r="MI357" i="92"/>
  <c r="MI358" i="92"/>
  <c r="MI359" i="92"/>
  <c r="MI360" i="92"/>
  <c r="MI361" i="92"/>
  <c r="MI362" i="92"/>
  <c r="MI363" i="92"/>
  <c r="MI364" i="92"/>
  <c r="MI365" i="92"/>
  <c r="MI366" i="92"/>
  <c r="MI367" i="92"/>
  <c r="MI368" i="92"/>
  <c r="MI369" i="92"/>
  <c r="MI370" i="92"/>
  <c r="MI371" i="92"/>
  <c r="MI372" i="92"/>
  <c r="MI373" i="92"/>
  <c r="MI374" i="92"/>
  <c r="MI375" i="92"/>
  <c r="MI376" i="92"/>
  <c r="MI377" i="92"/>
  <c r="MI378" i="92"/>
  <c r="MI379" i="92"/>
  <c r="MI380" i="92"/>
  <c r="MI381" i="92"/>
  <c r="MI382" i="92"/>
  <c r="MI383" i="92"/>
  <c r="MI384" i="92"/>
  <c r="MI385" i="92"/>
  <c r="MI386" i="92"/>
  <c r="MI387" i="92"/>
  <c r="MI388" i="92"/>
  <c r="MI389" i="92"/>
  <c r="MI390" i="92"/>
  <c r="MI391" i="92"/>
  <c r="MI392" i="92"/>
  <c r="MI393" i="92"/>
  <c r="MI394" i="92"/>
  <c r="MI395" i="92"/>
  <c r="MI396" i="92"/>
  <c r="MI397" i="92"/>
  <c r="MI398" i="92"/>
  <c r="MI399" i="92"/>
  <c r="MI400" i="92"/>
  <c r="MI401" i="92"/>
  <c r="MI402" i="92"/>
  <c r="MI403" i="92"/>
  <c r="MI404" i="92"/>
  <c r="MI405" i="92"/>
  <c r="MI406" i="92"/>
  <c r="MI407" i="92"/>
  <c r="MI408" i="92"/>
  <c r="MI409" i="92"/>
  <c r="MI410" i="92"/>
  <c r="MI411" i="92"/>
  <c r="MI412" i="92"/>
  <c r="MI413" i="92"/>
  <c r="MI414" i="92"/>
  <c r="MI415" i="92"/>
  <c r="MI416" i="92"/>
  <c r="MI417" i="92"/>
  <c r="MI418" i="92"/>
  <c r="MI419" i="92"/>
  <c r="MI420" i="92"/>
  <c r="MI421" i="92"/>
  <c r="MI422" i="92"/>
  <c r="MI423" i="92"/>
  <c r="MI424" i="92"/>
  <c r="MI425" i="92"/>
  <c r="MI426" i="92"/>
  <c r="MI427" i="92"/>
  <c r="MI428" i="92"/>
  <c r="MI429" i="92"/>
  <c r="MI430" i="92"/>
  <c r="MI431" i="92"/>
  <c r="MI432" i="92"/>
  <c r="MI433" i="92"/>
  <c r="MI434" i="92"/>
  <c r="MI435" i="92"/>
  <c r="MI436" i="92"/>
  <c r="MI437" i="92"/>
  <c r="MI438" i="92"/>
  <c r="MI439" i="92"/>
  <c r="MI440" i="92"/>
  <c r="MI441" i="92"/>
  <c r="MI442" i="92"/>
  <c r="MI443" i="92"/>
  <c r="MI444" i="92"/>
  <c r="MI445" i="92"/>
  <c r="MI446" i="92"/>
  <c r="MI447" i="92"/>
  <c r="MI448" i="92"/>
  <c r="MI449" i="92"/>
  <c r="MI450" i="92"/>
  <c r="C451" i="92"/>
  <c r="D451" i="92"/>
  <c r="E451" i="92"/>
  <c r="F451" i="92"/>
  <c r="G451" i="92"/>
  <c r="H451" i="92"/>
  <c r="I451" i="92"/>
  <c r="J451" i="92"/>
  <c r="K451" i="92"/>
  <c r="L451" i="92"/>
  <c r="M451" i="92"/>
  <c r="N451" i="92"/>
  <c r="O451" i="92"/>
  <c r="P451" i="92"/>
  <c r="Q451" i="92"/>
  <c r="R451" i="92"/>
  <c r="S451" i="92"/>
  <c r="T451" i="92"/>
  <c r="U451" i="92"/>
  <c r="V451" i="92"/>
  <c r="W451" i="92"/>
  <c r="X451" i="92"/>
  <c r="Y451" i="92"/>
  <c r="Z451" i="92"/>
  <c r="AA451" i="92"/>
  <c r="AB451" i="92"/>
  <c r="AC451" i="92"/>
  <c r="AD451" i="92"/>
  <c r="AE451" i="92"/>
  <c r="AF451" i="92"/>
  <c r="AG451" i="92"/>
  <c r="AH451" i="92"/>
  <c r="AI451" i="92"/>
  <c r="AJ451" i="92"/>
  <c r="AK451" i="92"/>
  <c r="AL451" i="92"/>
  <c r="AM451" i="92"/>
  <c r="AN451" i="92"/>
  <c r="AO451" i="92"/>
  <c r="AP451" i="92"/>
  <c r="AQ451" i="92"/>
  <c r="AR451" i="92"/>
  <c r="AS451" i="92"/>
  <c r="AT451" i="92"/>
  <c r="AU451" i="92"/>
  <c r="AV451" i="92"/>
  <c r="AW451" i="92"/>
  <c r="AX451" i="92"/>
  <c r="AY451" i="92"/>
  <c r="AZ451" i="92"/>
  <c r="BA451" i="92"/>
  <c r="BB451" i="92"/>
  <c r="BC451" i="92"/>
  <c r="BD451" i="92"/>
  <c r="BE451" i="92"/>
  <c r="BF451" i="92"/>
  <c r="BG451" i="92"/>
  <c r="BH451" i="92"/>
  <c r="BI451" i="92"/>
  <c r="BJ451" i="92"/>
  <c r="BK451" i="92"/>
  <c r="BL451" i="92"/>
  <c r="BM451" i="92"/>
  <c r="BN451" i="92"/>
  <c r="BO451" i="92"/>
  <c r="BP451" i="92"/>
  <c r="BQ451" i="92"/>
  <c r="BR451" i="92"/>
  <c r="BS451" i="92"/>
  <c r="BT451" i="92"/>
  <c r="BU451" i="92"/>
  <c r="BV451" i="92"/>
  <c r="BW451" i="92"/>
  <c r="BX451" i="92"/>
  <c r="BY451" i="92"/>
  <c r="BZ451" i="92"/>
  <c r="CA451" i="92"/>
  <c r="CB451" i="92"/>
  <c r="CC451" i="92"/>
  <c r="CD451" i="92"/>
  <c r="CE451" i="92"/>
  <c r="CF451" i="92"/>
  <c r="CG451" i="92"/>
  <c r="CH451" i="92"/>
  <c r="CI451" i="92"/>
  <c r="CJ451" i="92"/>
  <c r="CK451" i="92"/>
  <c r="CL451" i="92"/>
  <c r="CM451" i="92"/>
  <c r="CN451" i="92"/>
  <c r="CO451" i="92"/>
  <c r="CP451" i="92"/>
  <c r="CQ451" i="92"/>
  <c r="CR451" i="92"/>
  <c r="CS451" i="92"/>
  <c r="CT451" i="92"/>
  <c r="CU451" i="92"/>
  <c r="CV451" i="92"/>
  <c r="CW451" i="92"/>
  <c r="CX451" i="92"/>
  <c r="CY451" i="92"/>
  <c r="CZ451" i="92"/>
  <c r="DA451" i="92"/>
  <c r="DB451" i="92"/>
  <c r="DC451" i="92"/>
  <c r="DD451" i="92"/>
  <c r="DE451" i="92"/>
  <c r="DF451" i="92"/>
  <c r="DG451" i="92"/>
  <c r="DH451" i="92"/>
  <c r="DI451" i="92"/>
  <c r="DJ451" i="92"/>
  <c r="DK451" i="92"/>
  <c r="DL451" i="92"/>
  <c r="DM451" i="92"/>
  <c r="DN451" i="92"/>
  <c r="DO451" i="92"/>
  <c r="DP451" i="92"/>
  <c r="DQ451" i="92"/>
  <c r="DR451" i="92"/>
  <c r="DS451" i="92"/>
  <c r="DT451" i="92"/>
  <c r="DU451" i="92"/>
  <c r="DV451" i="92"/>
  <c r="DW451" i="92"/>
  <c r="DX451" i="92"/>
  <c r="DY451" i="92"/>
  <c r="DZ451" i="92"/>
  <c r="EA451" i="92"/>
  <c r="EB451" i="92"/>
  <c r="EC451" i="92"/>
  <c r="ED451" i="92"/>
  <c r="EE451" i="92"/>
  <c r="EF451" i="92"/>
  <c r="EG451" i="92"/>
  <c r="EH451" i="92"/>
  <c r="EI451" i="92"/>
  <c r="EJ451" i="92"/>
  <c r="EK451" i="92"/>
  <c r="EL451" i="92"/>
  <c r="EM451" i="92"/>
  <c r="EN451" i="92"/>
  <c r="EO451" i="92"/>
  <c r="EP451" i="92"/>
  <c r="EQ451" i="92"/>
  <c r="ER451" i="92"/>
  <c r="ES451" i="92"/>
  <c r="ET451" i="92"/>
  <c r="EU451" i="92"/>
  <c r="EV451" i="92"/>
  <c r="EW451" i="92"/>
  <c r="EX451" i="92"/>
  <c r="EY451" i="92"/>
  <c r="EZ451" i="92"/>
  <c r="FA451" i="92"/>
  <c r="FB451" i="92"/>
  <c r="FC451" i="92"/>
  <c r="FD451" i="92"/>
  <c r="FE451" i="92"/>
  <c r="FF451" i="92"/>
  <c r="FG451" i="92"/>
  <c r="FH451" i="92"/>
  <c r="FI451" i="92"/>
  <c r="FJ451" i="92"/>
  <c r="FK451" i="92"/>
  <c r="FL451" i="92"/>
  <c r="FM451" i="92"/>
  <c r="FN451" i="92"/>
  <c r="FO451" i="92"/>
  <c r="FP451" i="92"/>
  <c r="FQ451" i="92"/>
  <c r="FR451" i="92"/>
  <c r="FS451" i="92"/>
  <c r="FT451" i="92"/>
  <c r="FU451" i="92"/>
  <c r="FV451" i="92"/>
  <c r="FW451" i="92"/>
  <c r="FX451" i="92"/>
  <c r="FY451" i="92"/>
  <c r="FZ451" i="92"/>
  <c r="GA451" i="92"/>
  <c r="GB451" i="92"/>
  <c r="GC451" i="92"/>
  <c r="GD451" i="92"/>
  <c r="GE451" i="92"/>
  <c r="GF451" i="92"/>
  <c r="GG451" i="92"/>
  <c r="GH451" i="92"/>
  <c r="GI451" i="92"/>
  <c r="GJ451" i="92"/>
  <c r="GK451" i="92"/>
  <c r="GL451" i="92"/>
  <c r="GM451" i="92"/>
  <c r="GN451" i="92"/>
  <c r="GO451" i="92"/>
  <c r="GP451" i="92"/>
  <c r="GQ451" i="92"/>
  <c r="GR451" i="92"/>
  <c r="GS451" i="92"/>
  <c r="GT451" i="92"/>
  <c r="GU451" i="92"/>
  <c r="GV451" i="92"/>
  <c r="GW451" i="92"/>
  <c r="GX451" i="92"/>
  <c r="GY451" i="92"/>
  <c r="GZ451" i="92"/>
  <c r="HA451" i="92"/>
  <c r="HB451" i="92"/>
  <c r="HC451" i="92"/>
  <c r="HD451" i="92"/>
  <c r="HE451" i="92"/>
  <c r="HF451" i="92"/>
  <c r="HG451" i="92"/>
  <c r="HH451" i="92"/>
  <c r="HI451" i="92"/>
  <c r="HJ451" i="92"/>
  <c r="HK451" i="92"/>
  <c r="HL451" i="92"/>
  <c r="HM451" i="92"/>
  <c r="HN451" i="92"/>
  <c r="HO451" i="92"/>
  <c r="HP451" i="92"/>
  <c r="HQ451" i="92"/>
  <c r="HR451" i="92"/>
  <c r="HS451" i="92"/>
  <c r="HT451" i="92"/>
  <c r="HU451" i="92"/>
  <c r="HV451" i="92"/>
  <c r="HW451" i="92"/>
  <c r="HX451" i="92"/>
  <c r="HY451" i="92"/>
  <c r="HZ451" i="92"/>
  <c r="IA451" i="92"/>
  <c r="IB451" i="92"/>
  <c r="IC451" i="92"/>
  <c r="ID451" i="92"/>
  <c r="IE451" i="92"/>
  <c r="IF451" i="92"/>
  <c r="IG451" i="92"/>
  <c r="IH451" i="92"/>
  <c r="II451" i="92"/>
  <c r="IK451" i="92"/>
  <c r="IM451" i="92"/>
  <c r="IO451" i="92"/>
  <c r="IP451" i="92"/>
  <c r="IQ451" i="92"/>
  <c r="IR451" i="92"/>
  <c r="IS451" i="92"/>
  <c r="IT451" i="92"/>
  <c r="IU451" i="92"/>
  <c r="IV451" i="92"/>
  <c r="IW451" i="92"/>
  <c r="IX451" i="92"/>
  <c r="IY451" i="92"/>
  <c r="IZ451" i="92"/>
  <c r="JA451" i="92"/>
  <c r="JB451" i="92"/>
  <c r="JC451" i="92"/>
  <c r="JD451" i="92"/>
  <c r="JE451" i="92"/>
  <c r="JF451" i="92"/>
  <c r="JG451" i="92"/>
  <c r="JH451" i="92"/>
  <c r="JI451" i="92"/>
  <c r="JJ451" i="92"/>
  <c r="JK451" i="92"/>
  <c r="JL451" i="92"/>
  <c r="JM451" i="92"/>
  <c r="JN451" i="92"/>
  <c r="JO451" i="92"/>
  <c r="JR451" i="92"/>
  <c r="JS451" i="92"/>
  <c r="JT451" i="92"/>
  <c r="JU451" i="92"/>
  <c r="JV451" i="92"/>
  <c r="JW451" i="92"/>
  <c r="JX451" i="92"/>
  <c r="JY451" i="92"/>
  <c r="Y6" i="89"/>
  <c r="X6" i="89"/>
  <c r="K12" i="93"/>
  <c r="K13" i="93"/>
  <c r="K10" i="93"/>
  <c r="K14" i="93"/>
  <c r="K15" i="93"/>
  <c r="K16" i="93"/>
  <c r="K17" i="93"/>
  <c r="K18" i="93"/>
  <c r="K19" i="93"/>
  <c r="K20" i="93"/>
  <c r="K21" i="93"/>
  <c r="K22" i="93"/>
  <c r="K23" i="93"/>
  <c r="K24" i="93"/>
  <c r="K25" i="93"/>
  <c r="K26" i="93"/>
  <c r="K27" i="93"/>
  <c r="K28" i="93"/>
  <c r="K29" i="93"/>
  <c r="K30" i="93"/>
  <c r="K31" i="93"/>
  <c r="K32" i="93"/>
  <c r="K33" i="93"/>
  <c r="K34" i="93"/>
  <c r="K35" i="93"/>
  <c r="K37" i="93"/>
  <c r="K36" i="93"/>
  <c r="K38" i="93"/>
  <c r="K39" i="93"/>
  <c r="K40" i="93"/>
  <c r="K41" i="93"/>
  <c r="K42" i="93"/>
  <c r="K43" i="93"/>
  <c r="K44" i="93"/>
  <c r="K45" i="93"/>
  <c r="K46" i="93"/>
  <c r="K47" i="93"/>
  <c r="K48" i="93"/>
  <c r="K49" i="93"/>
  <c r="K50" i="93"/>
  <c r="K52" i="93"/>
  <c r="K51" i="93"/>
  <c r="K53" i="93"/>
  <c r="K54" i="93"/>
  <c r="K55" i="93"/>
  <c r="K56" i="93"/>
  <c r="K57" i="93"/>
  <c r="K58" i="93"/>
  <c r="K59" i="93"/>
  <c r="K60" i="93"/>
  <c r="K62" i="93"/>
  <c r="K63" i="93"/>
  <c r="K64" i="93"/>
  <c r="K65" i="93"/>
  <c r="K66" i="93"/>
  <c r="K67" i="93"/>
  <c r="K68" i="93"/>
  <c r="K69" i="93"/>
  <c r="K70" i="93"/>
  <c r="K71" i="93"/>
  <c r="K72" i="93"/>
  <c r="K73" i="93"/>
  <c r="K74" i="93"/>
  <c r="K75" i="93"/>
  <c r="K76" i="93"/>
  <c r="K78" i="93"/>
  <c r="K79" i="93"/>
  <c r="K80" i="93"/>
  <c r="K81" i="93"/>
  <c r="K82" i="93"/>
  <c r="K83" i="93"/>
  <c r="K84" i="93"/>
  <c r="K85" i="93"/>
  <c r="K86" i="93"/>
  <c r="K87" i="93"/>
  <c r="K88" i="93"/>
  <c r="K89" i="93"/>
  <c r="K90" i="93"/>
  <c r="K91" i="93"/>
  <c r="K96" i="93"/>
  <c r="K92" i="93"/>
  <c r="K61" i="93"/>
  <c r="K93" i="93"/>
  <c r="K94" i="93"/>
  <c r="K95" i="93"/>
  <c r="K97" i="93"/>
  <c r="Z7" i="89"/>
  <c r="AB8" i="89"/>
  <c r="AA8" i="89"/>
  <c r="Y7" i="89"/>
  <c r="K11" i="93"/>
  <c r="FO5" i="92"/>
  <c r="LK10" i="88"/>
  <c r="X7" i="89"/>
  <c r="W6" i="89"/>
  <c r="D427" i="93"/>
  <c r="D10" i="93"/>
  <c r="D11" i="93"/>
  <c r="D12" i="93"/>
  <c r="D13" i="93"/>
  <c r="D14" i="93"/>
  <c r="D15" i="93"/>
  <c r="D16" i="93"/>
  <c r="D17" i="93"/>
  <c r="D18" i="93"/>
  <c r="D19" i="93"/>
  <c r="D20" i="93"/>
  <c r="D21" i="93"/>
  <c r="D22" i="93"/>
  <c r="D23" i="93"/>
  <c r="D24" i="93"/>
  <c r="D25" i="93"/>
  <c r="D26" i="93"/>
  <c r="D27" i="93"/>
  <c r="D28" i="93"/>
  <c r="D29" i="93"/>
  <c r="D30" i="93"/>
  <c r="D31" i="93"/>
  <c r="D32" i="93"/>
  <c r="D33" i="93"/>
  <c r="D34" i="93"/>
  <c r="D35" i="93"/>
  <c r="D36" i="93"/>
  <c r="D37" i="93"/>
  <c r="D38" i="93"/>
  <c r="D39" i="93"/>
  <c r="D40" i="93"/>
  <c r="D41" i="93"/>
  <c r="D42" i="93"/>
  <c r="D43" i="93"/>
  <c r="D44" i="93"/>
  <c r="D45" i="93"/>
  <c r="D46" i="93"/>
  <c r="D47" i="93"/>
  <c r="D48" i="93"/>
  <c r="D49" i="93"/>
  <c r="D50" i="93"/>
  <c r="D51" i="93"/>
  <c r="D52" i="93"/>
  <c r="D53" i="93"/>
  <c r="D54" i="93"/>
  <c r="D55" i="93"/>
  <c r="D56" i="93"/>
  <c r="D57" i="93"/>
  <c r="D58" i="93"/>
  <c r="D59" i="93"/>
  <c r="D60" i="93"/>
  <c r="D61" i="93"/>
  <c r="D62" i="93"/>
  <c r="D63" i="93"/>
  <c r="D64" i="93"/>
  <c r="D65" i="93"/>
  <c r="D66" i="93"/>
  <c r="D67" i="93"/>
  <c r="D68" i="93"/>
  <c r="D69" i="93"/>
  <c r="D70" i="93"/>
  <c r="D71" i="93"/>
  <c r="D72" i="93"/>
  <c r="D73" i="93"/>
  <c r="D74" i="93"/>
  <c r="D75" i="93"/>
  <c r="D76" i="93"/>
  <c r="D77" i="93"/>
  <c r="D78" i="93"/>
  <c r="D79" i="93"/>
  <c r="D80" i="93"/>
  <c r="D81" i="93"/>
  <c r="D82" i="93"/>
  <c r="D83" i="93"/>
  <c r="D84" i="93"/>
  <c r="D85" i="93"/>
  <c r="D86" i="93"/>
  <c r="D87" i="93"/>
  <c r="D88" i="93"/>
  <c r="D89" i="93"/>
  <c r="D90" i="93"/>
  <c r="D91" i="93"/>
  <c r="D92" i="93"/>
  <c r="D93" i="93"/>
  <c r="D94" i="93"/>
  <c r="D95" i="93"/>
  <c r="D96" i="93"/>
  <c r="D97" i="93"/>
  <c r="D98" i="93"/>
  <c r="D99" i="93"/>
  <c r="D100" i="93"/>
  <c r="D101" i="93"/>
  <c r="D102" i="93"/>
  <c r="D103" i="93"/>
  <c r="D104" i="93"/>
  <c r="D105" i="93"/>
  <c r="D106" i="93"/>
  <c r="D107" i="93"/>
  <c r="D108" i="93"/>
  <c r="D109" i="93"/>
  <c r="D110" i="93"/>
  <c r="D111" i="93"/>
  <c r="D112" i="93"/>
  <c r="D113" i="93"/>
  <c r="D114" i="93"/>
  <c r="D115" i="93"/>
  <c r="D116" i="93"/>
  <c r="D117" i="93"/>
  <c r="D118" i="93"/>
  <c r="D119" i="93"/>
  <c r="D120" i="93"/>
  <c r="D121" i="93"/>
  <c r="D122" i="93"/>
  <c r="D123" i="93"/>
  <c r="D124" i="93"/>
  <c r="D125" i="93"/>
  <c r="D126" i="93"/>
  <c r="D127" i="93"/>
  <c r="D128" i="93"/>
  <c r="D129" i="93"/>
  <c r="D130" i="93"/>
  <c r="D131" i="93"/>
  <c r="D132" i="93"/>
  <c r="D133" i="93"/>
  <c r="D134" i="93"/>
  <c r="D135" i="93"/>
  <c r="D136" i="93"/>
  <c r="D137" i="93"/>
  <c r="D138" i="93"/>
  <c r="D139" i="93"/>
  <c r="D140" i="93"/>
  <c r="D141" i="93"/>
  <c r="D142" i="93"/>
  <c r="D143" i="93"/>
  <c r="D144" i="93"/>
  <c r="D145" i="93"/>
  <c r="D146" i="93"/>
  <c r="D147" i="93"/>
  <c r="D148" i="93"/>
  <c r="D149" i="93"/>
  <c r="D150" i="93"/>
  <c r="D151" i="93"/>
  <c r="D152" i="93"/>
  <c r="D153" i="93"/>
  <c r="D154" i="93"/>
  <c r="D155" i="93"/>
  <c r="D156" i="93"/>
  <c r="D157" i="93"/>
  <c r="D158" i="93"/>
  <c r="D159" i="93"/>
  <c r="D160" i="93"/>
  <c r="D161" i="93"/>
  <c r="D162" i="93"/>
  <c r="D163" i="93"/>
  <c r="D164" i="93"/>
  <c r="D165" i="93"/>
  <c r="D166" i="93"/>
  <c r="D167" i="93"/>
  <c r="D168" i="93"/>
  <c r="D169" i="93"/>
  <c r="D170" i="93"/>
  <c r="D171" i="93"/>
  <c r="D172" i="93"/>
  <c r="D173" i="93"/>
  <c r="D174" i="93"/>
  <c r="D175" i="93"/>
  <c r="D176" i="93"/>
  <c r="D177" i="93"/>
  <c r="D178" i="93"/>
  <c r="D179" i="93"/>
  <c r="D180" i="93"/>
  <c r="D181" i="93"/>
  <c r="D182" i="93"/>
  <c r="D183" i="93"/>
  <c r="D184" i="93"/>
  <c r="D185" i="93"/>
  <c r="D186" i="93"/>
  <c r="D187" i="93"/>
  <c r="D188" i="93"/>
  <c r="D189" i="93"/>
  <c r="D190" i="93"/>
  <c r="D191" i="93"/>
  <c r="D192" i="93"/>
  <c r="D193" i="93"/>
  <c r="D194" i="93"/>
  <c r="D195" i="93"/>
  <c r="D196" i="93"/>
  <c r="D197" i="93"/>
  <c r="D198" i="93"/>
  <c r="D199" i="93"/>
  <c r="D200" i="93"/>
  <c r="D201" i="93"/>
  <c r="D202" i="93"/>
  <c r="D203" i="93"/>
  <c r="D204" i="93"/>
  <c r="D205" i="93"/>
  <c r="D206" i="93"/>
  <c r="D207" i="93"/>
  <c r="D208" i="93"/>
  <c r="D209" i="93"/>
  <c r="D210" i="93"/>
  <c r="D211" i="93"/>
  <c r="D212" i="93"/>
  <c r="D213" i="93"/>
  <c r="D214" i="93"/>
  <c r="D215" i="93"/>
  <c r="D216" i="93"/>
  <c r="D217" i="93"/>
  <c r="D218" i="93"/>
  <c r="D219" i="93"/>
  <c r="D220" i="93"/>
  <c r="D221" i="93"/>
  <c r="D222" i="93"/>
  <c r="D223" i="93"/>
  <c r="D224" i="93"/>
  <c r="D225" i="93"/>
  <c r="D226" i="93"/>
  <c r="D227" i="93"/>
  <c r="D228" i="93"/>
  <c r="D229" i="93"/>
  <c r="D230" i="93"/>
  <c r="D231" i="93"/>
  <c r="D232" i="93"/>
  <c r="D233" i="93"/>
  <c r="D234" i="93"/>
  <c r="D235" i="93"/>
  <c r="D236" i="93"/>
  <c r="D237" i="93"/>
  <c r="D238" i="93"/>
  <c r="D239" i="93"/>
  <c r="D240" i="93"/>
  <c r="D241" i="93"/>
  <c r="D242" i="93"/>
  <c r="D243" i="93"/>
  <c r="D244" i="93"/>
  <c r="D245" i="93"/>
  <c r="D246" i="93"/>
  <c r="D247" i="93"/>
  <c r="D248" i="93"/>
  <c r="D249" i="93"/>
  <c r="D250" i="93"/>
  <c r="D251" i="93"/>
  <c r="D252" i="93"/>
  <c r="D253" i="93"/>
  <c r="D254" i="93"/>
  <c r="D255" i="93"/>
  <c r="D256" i="93"/>
  <c r="D257" i="93"/>
  <c r="D258" i="93"/>
  <c r="D259" i="93"/>
  <c r="D260" i="93"/>
  <c r="D261" i="93"/>
  <c r="D262" i="93"/>
  <c r="D263" i="93"/>
  <c r="D264" i="93"/>
  <c r="D265" i="93"/>
  <c r="D266" i="93"/>
  <c r="D267" i="93"/>
  <c r="D268" i="93"/>
  <c r="D269" i="93"/>
  <c r="D270" i="93"/>
  <c r="D271" i="93"/>
  <c r="D272" i="93"/>
  <c r="D273" i="93"/>
  <c r="D274" i="93"/>
  <c r="D275" i="93"/>
  <c r="D276" i="93"/>
  <c r="D277" i="93"/>
  <c r="D278" i="93"/>
  <c r="D279" i="93"/>
  <c r="D280" i="93"/>
  <c r="D281" i="93"/>
  <c r="D282" i="93"/>
  <c r="D283" i="93"/>
  <c r="D284" i="93"/>
  <c r="D285" i="93"/>
  <c r="D286" i="93"/>
  <c r="D287" i="93"/>
  <c r="D288" i="93"/>
  <c r="D289" i="93"/>
  <c r="D290" i="93"/>
  <c r="D291" i="93"/>
  <c r="D292" i="93"/>
  <c r="D293" i="93"/>
  <c r="D294" i="93"/>
  <c r="D295" i="93"/>
  <c r="D296" i="93"/>
  <c r="D297" i="93"/>
  <c r="D298" i="93"/>
  <c r="D299" i="93"/>
  <c r="D300" i="93"/>
  <c r="D301" i="93"/>
  <c r="D302" i="93"/>
  <c r="D303" i="93"/>
  <c r="D304" i="93"/>
  <c r="D305" i="93"/>
  <c r="D306" i="93"/>
  <c r="D307" i="93"/>
  <c r="D308" i="93"/>
  <c r="D309" i="93"/>
  <c r="D310" i="93"/>
  <c r="D311" i="93"/>
  <c r="D312" i="93"/>
  <c r="D313" i="93"/>
  <c r="D314" i="93"/>
  <c r="D315" i="93"/>
  <c r="D316" i="93"/>
  <c r="D317" i="93"/>
  <c r="D318" i="93"/>
  <c r="D319" i="93"/>
  <c r="D320" i="93"/>
  <c r="D321" i="93"/>
  <c r="D322" i="93"/>
  <c r="D323" i="93"/>
  <c r="D324" i="93"/>
  <c r="D325" i="93"/>
  <c r="D326" i="93"/>
  <c r="D327" i="93"/>
  <c r="D328" i="93"/>
  <c r="D329" i="93"/>
  <c r="D330" i="93"/>
  <c r="D331" i="93"/>
  <c r="D332" i="93"/>
  <c r="D333" i="93"/>
  <c r="D334" i="93"/>
  <c r="D335" i="93"/>
  <c r="D336" i="93"/>
  <c r="D337" i="93"/>
  <c r="D338" i="93"/>
  <c r="D339" i="93"/>
  <c r="D340" i="93"/>
  <c r="D341" i="93"/>
  <c r="D342" i="93"/>
  <c r="D343" i="93"/>
  <c r="D344" i="93"/>
  <c r="D345" i="93"/>
  <c r="D346" i="93"/>
  <c r="D347" i="93"/>
  <c r="D348" i="93"/>
  <c r="D349" i="93"/>
  <c r="D350" i="93"/>
  <c r="D351" i="93"/>
  <c r="D352" i="93"/>
  <c r="D353" i="93"/>
  <c r="D354" i="93"/>
  <c r="D355" i="93"/>
  <c r="D356" i="93"/>
  <c r="D357" i="93"/>
  <c r="D358" i="93"/>
  <c r="D359" i="93"/>
  <c r="D360" i="93"/>
  <c r="D361" i="93"/>
  <c r="D362" i="93"/>
  <c r="D363" i="93"/>
  <c r="D364" i="93"/>
  <c r="D365" i="93"/>
  <c r="D366" i="93"/>
  <c r="D367" i="93"/>
  <c r="D368" i="93"/>
  <c r="D369" i="93"/>
  <c r="D370" i="93"/>
  <c r="D371" i="93"/>
  <c r="D372" i="93"/>
  <c r="D373" i="93"/>
  <c r="D374" i="93"/>
  <c r="D375" i="93"/>
  <c r="D376" i="93"/>
  <c r="D377" i="93"/>
  <c r="D378" i="93"/>
  <c r="D379" i="93"/>
  <c r="D380" i="93"/>
  <c r="D381" i="93"/>
  <c r="D382" i="93"/>
  <c r="D383" i="93"/>
  <c r="D384" i="93"/>
  <c r="D385" i="93"/>
  <c r="D386" i="93"/>
  <c r="D387" i="93"/>
  <c r="D388" i="93"/>
  <c r="D389" i="93"/>
  <c r="D390" i="93"/>
  <c r="D391" i="93"/>
  <c r="D392" i="93"/>
  <c r="D393" i="93"/>
  <c r="D394" i="93"/>
  <c r="D395" i="93"/>
  <c r="D396" i="93"/>
  <c r="D397" i="93"/>
  <c r="D398" i="93"/>
  <c r="D399" i="93"/>
  <c r="D400" i="93"/>
  <c r="D401" i="93"/>
  <c r="D402" i="93"/>
  <c r="D403" i="93"/>
  <c r="D404" i="93"/>
  <c r="D405" i="93"/>
  <c r="D406" i="93"/>
  <c r="D407" i="93"/>
  <c r="D408" i="93"/>
  <c r="D409" i="93"/>
  <c r="D410" i="93"/>
  <c r="D411" i="93"/>
  <c r="D412" i="93"/>
  <c r="D413" i="93"/>
  <c r="D414" i="93"/>
  <c r="D415" i="93"/>
  <c r="D416" i="93"/>
  <c r="D417" i="93"/>
  <c r="D418" i="93"/>
  <c r="D419" i="93"/>
  <c r="D420" i="93"/>
  <c r="D421" i="93"/>
  <c r="D422" i="93"/>
  <c r="D423" i="93"/>
  <c r="D424" i="93"/>
  <c r="D425" i="93"/>
  <c r="D426" i="93"/>
  <c r="D428" i="93"/>
  <c r="D429" i="93"/>
  <c r="D430" i="93"/>
  <c r="D431" i="93"/>
  <c r="D432" i="93"/>
  <c r="D433" i="93"/>
  <c r="D434" i="93"/>
  <c r="D435" i="93"/>
  <c r="D436" i="93"/>
  <c r="D437" i="93"/>
  <c r="D438" i="93"/>
  <c r="D439" i="93"/>
  <c r="D440" i="93"/>
  <c r="D441" i="93"/>
  <c r="D442" i="93"/>
  <c r="D443" i="93"/>
  <c r="D444" i="93"/>
  <c r="D445" i="93"/>
  <c r="D446" i="93"/>
  <c r="D447" i="93"/>
  <c r="D448" i="93"/>
  <c r="D449" i="93"/>
  <c r="D450" i="93"/>
  <c r="D451" i="93"/>
  <c r="D452" i="93"/>
  <c r="S9" i="89"/>
  <c r="B7" i="95"/>
  <c r="C102" i="88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C14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C9" i="89"/>
  <c r="R14" i="89"/>
  <c r="AD14" i="94"/>
  <c r="P9" i="94"/>
  <c r="AA12" i="89"/>
  <c r="AA11" i="89"/>
  <c r="AB11" i="89"/>
  <c r="AB12" i="89"/>
  <c r="AA7" i="89"/>
  <c r="AB7" i="89"/>
  <c r="X12" i="89"/>
  <c r="W7" i="89"/>
  <c r="S14" i="94"/>
  <c r="F9" i="94"/>
  <c r="W8" i="89"/>
  <c r="Z8" i="89"/>
  <c r="ID453" i="92"/>
  <c r="Z11" i="89"/>
  <c r="Z12" i="89"/>
  <c r="Y8" i="89"/>
  <c r="U12" i="89"/>
  <c r="U14" i="89" s="1"/>
  <c r="W12" i="89"/>
  <c r="W11" i="89"/>
  <c r="P11" i="94"/>
  <c r="G15" i="94"/>
  <c r="X11" i="89"/>
  <c r="Y12" i="89"/>
  <c r="Y11" i="89"/>
  <c r="X8" i="89"/>
  <c r="X14" i="89" l="1"/>
  <c r="X9" i="89"/>
  <c r="Z13" i="94"/>
  <c r="AE14" i="94"/>
  <c r="AE11" i="94"/>
  <c r="AD11" i="94"/>
  <c r="R11" i="94"/>
  <c r="T14" i="94"/>
  <c r="W11" i="94"/>
  <c r="W13" i="94"/>
  <c r="AA11" i="94"/>
  <c r="AC13" i="94"/>
  <c r="M13" i="94"/>
  <c r="Z9" i="94"/>
  <c r="K9" i="94"/>
  <c r="S13" i="94"/>
  <c r="S15" i="94" s="1"/>
  <c r="Z11" i="94"/>
  <c r="Y13" i="94"/>
  <c r="Q13" i="94"/>
  <c r="H11" i="94"/>
  <c r="X9" i="94"/>
  <c r="AC11" i="94"/>
  <c r="E11" i="94"/>
  <c r="E9" i="94"/>
  <c r="G14" i="94"/>
  <c r="AE13" i="94"/>
  <c r="O11" i="94"/>
  <c r="N9" i="94"/>
  <c r="E15" i="94"/>
  <c r="Q14" i="94"/>
  <c r="D9" i="94"/>
  <c r="J9" i="94"/>
  <c r="D11" i="94"/>
  <c r="AD9" i="95"/>
  <c r="AE11" i="95"/>
  <c r="AE12" i="95"/>
  <c r="AE13" i="95"/>
  <c r="AE9" i="95"/>
  <c r="AF12" i="95"/>
  <c r="AF13" i="95"/>
  <c r="AF11" i="95"/>
  <c r="AF9" i="95"/>
  <c r="Z14" i="89"/>
  <c r="AA14" i="89"/>
  <c r="AB14" i="89"/>
  <c r="Y9" i="89"/>
  <c r="AE9" i="89"/>
  <c r="AB9" i="89"/>
  <c r="AE14" i="89"/>
  <c r="W9" i="89"/>
  <c r="Z9" i="89"/>
  <c r="AA9" i="89"/>
  <c r="W14" i="89"/>
  <c r="O11" i="95"/>
  <c r="H11" i="95"/>
  <c r="S12" i="95"/>
  <c r="AA9" i="95"/>
  <c r="J12" i="95"/>
  <c r="Y9" i="95"/>
  <c r="X13" i="95"/>
  <c r="M9" i="95"/>
  <c r="D9" i="95"/>
  <c r="J11" i="95"/>
  <c r="AB11" i="95"/>
  <c r="X11" i="95"/>
  <c r="R9" i="95"/>
  <c r="M12" i="95"/>
  <c r="E11" i="95"/>
  <c r="U11" i="95"/>
  <c r="Z9" i="95"/>
  <c r="V13" i="95"/>
  <c r="O13" i="95"/>
  <c r="E9" i="95"/>
  <c r="D12" i="95"/>
  <c r="S11" i="95"/>
  <c r="Z12" i="95"/>
  <c r="AC9" i="95"/>
  <c r="X9" i="95"/>
  <c r="O12" i="95"/>
  <c r="Y12" i="95"/>
  <c r="N11" i="95"/>
  <c r="T11" i="95"/>
  <c r="J9" i="95"/>
  <c r="I12" i="95"/>
  <c r="P12" i="95"/>
  <c r="N9" i="95"/>
  <c r="G11" i="95"/>
  <c r="T13" i="95"/>
  <c r="AD13" i="95"/>
  <c r="F12" i="95"/>
  <c r="U9" i="95"/>
  <c r="W9" i="95"/>
  <c r="N13" i="95"/>
  <c r="Q9" i="95"/>
  <c r="I9" i="95"/>
  <c r="U13" i="95"/>
  <c r="M11" i="95"/>
  <c r="S13" i="95"/>
  <c r="O15" i="95"/>
  <c r="N12" i="95"/>
  <c r="AD11" i="95"/>
  <c r="Z11" i="95"/>
  <c r="V12" i="95"/>
  <c r="G12" i="95"/>
  <c r="O9" i="95"/>
  <c r="P11" i="95"/>
  <c r="AA13" i="95"/>
  <c r="V9" i="95"/>
  <c r="T12" i="95"/>
  <c r="L11" i="95"/>
  <c r="L9" i="95"/>
  <c r="X12" i="95"/>
  <c r="G9" i="95"/>
  <c r="E12" i="95"/>
  <c r="R13" i="95"/>
  <c r="P9" i="95"/>
  <c r="K12" i="95"/>
  <c r="F11" i="95"/>
  <c r="Y13" i="95"/>
  <c r="V11" i="95"/>
  <c r="W11" i="95"/>
  <c r="Q13" i="95"/>
  <c r="L12" i="95"/>
  <c r="V11" i="94"/>
  <c r="M9" i="94"/>
  <c r="X13" i="94"/>
  <c r="G11" i="94"/>
  <c r="G17" i="94" s="1"/>
  <c r="S9" i="94"/>
  <c r="F15" i="94"/>
  <c r="O13" i="94"/>
  <c r="U13" i="94"/>
  <c r="I14" i="94"/>
  <c r="I15" i="94" s="1"/>
  <c r="Q11" i="94"/>
  <c r="N14" i="94"/>
  <c r="AA11" i="95"/>
  <c r="L11" i="94"/>
  <c r="AA14" i="94"/>
  <c r="W9" i="94"/>
  <c r="AB13" i="95"/>
  <c r="AC11" i="95"/>
  <c r="Y14" i="94"/>
  <c r="AF14" i="94"/>
  <c r="AE9" i="94"/>
  <c r="AF9" i="94"/>
  <c r="W13" i="95"/>
  <c r="U12" i="95"/>
  <c r="R12" i="95"/>
  <c r="K9" i="95"/>
  <c r="M15" i="95"/>
  <c r="F9" i="95"/>
  <c r="I11" i="95"/>
  <c r="S9" i="95"/>
  <c r="Q12" i="95"/>
  <c r="Y11" i="95"/>
  <c r="H9" i="95"/>
  <c r="H12" i="95"/>
  <c r="R11" i="95"/>
  <c r="K11" i="95"/>
  <c r="M13" i="95"/>
  <c r="D11" i="95"/>
  <c r="Q11" i="95"/>
  <c r="W12" i="95"/>
  <c r="T9" i="95"/>
  <c r="P13" i="95"/>
  <c r="Z13" i="95"/>
  <c r="S11" i="94"/>
  <c r="AA9" i="94"/>
  <c r="U9" i="94"/>
  <c r="Q9" i="94"/>
  <c r="Y11" i="94"/>
  <c r="F11" i="94"/>
  <c r="N13" i="94"/>
  <c r="T11" i="94"/>
  <c r="X11" i="94"/>
  <c r="AA12" i="95"/>
  <c r="J11" i="94"/>
  <c r="W14" i="94"/>
  <c r="T9" i="94"/>
  <c r="AB9" i="95"/>
  <c r="AC9" i="94"/>
  <c r="AB12" i="95"/>
  <c r="H9" i="94"/>
  <c r="AD13" i="94"/>
  <c r="AD15" i="94" s="1"/>
  <c r="AC13" i="95"/>
  <c r="AC12" i="95"/>
  <c r="AD12" i="95"/>
  <c r="Y14" i="89"/>
  <c r="M11" i="94"/>
  <c r="D15" i="94"/>
  <c r="U11" i="94"/>
  <c r="J14" i="94"/>
  <c r="J15" i="94" s="1"/>
  <c r="X14" i="94"/>
  <c r="M14" i="94"/>
  <c r="AA13" i="94"/>
  <c r="G9" i="94"/>
  <c r="O14" i="94"/>
  <c r="U14" i="94"/>
  <c r="L9" i="94"/>
  <c r="Y9" i="94"/>
  <c r="AC14" i="94"/>
  <c r="AB11" i="94"/>
  <c r="AB13" i="94"/>
  <c r="T13" i="94"/>
  <c r="V9" i="94"/>
  <c r="R9" i="94"/>
  <c r="AD9" i="94"/>
  <c r="O9" i="94"/>
  <c r="I9" i="94"/>
  <c r="N11" i="94"/>
  <c r="Z14" i="94"/>
  <c r="Z15" i="94" s="1"/>
  <c r="L14" i="94"/>
  <c r="L15" i="94" s="1"/>
  <c r="K11" i="94"/>
  <c r="P14" i="94"/>
  <c r="H15" i="94"/>
  <c r="V13" i="94"/>
  <c r="H14" i="94"/>
  <c r="I11" i="94"/>
  <c r="R14" i="94"/>
  <c r="V14" i="94"/>
  <c r="P13" i="94"/>
  <c r="AB9" i="94"/>
  <c r="AB14" i="94"/>
  <c r="R13" i="94"/>
  <c r="K14" i="94"/>
  <c r="K15" i="94" s="1"/>
  <c r="T15" i="94" l="1"/>
  <c r="AE15" i="94"/>
  <c r="AE17" i="94" s="1"/>
  <c r="E17" i="94"/>
  <c r="Z17" i="94"/>
  <c r="Q15" i="94"/>
  <c r="Q17" i="94" s="1"/>
  <c r="H17" i="94"/>
  <c r="W15" i="94"/>
  <c r="W17" i="94" s="1"/>
  <c r="Y15" i="94"/>
  <c r="Y17" i="94" s="1"/>
  <c r="M15" i="94"/>
  <c r="M17" i="94" s="1"/>
  <c r="D17" i="94"/>
  <c r="AC15" i="94"/>
  <c r="AC17" i="94" s="1"/>
  <c r="I17" i="95"/>
  <c r="Q17" i="95"/>
  <c r="F17" i="95"/>
  <c r="AF15" i="94"/>
  <c r="AF17" i="94" s="1"/>
  <c r="I17" i="94"/>
  <c r="H17" i="95"/>
  <c r="M17" i="95"/>
  <c r="D17" i="95"/>
  <c r="X17" i="95"/>
  <c r="AD17" i="95"/>
  <c r="Y17" i="95"/>
  <c r="U17" i="95"/>
  <c r="AB17" i="95"/>
  <c r="V17" i="95"/>
  <c r="G17" i="95"/>
  <c r="N15" i="94"/>
  <c r="N17" i="94" s="1"/>
  <c r="S17" i="94"/>
  <c r="L17" i="94"/>
  <c r="O15" i="94"/>
  <c r="O17" i="94" s="1"/>
  <c r="X15" i="94"/>
  <c r="X17" i="94" s="1"/>
  <c r="T17" i="94"/>
  <c r="J17" i="94"/>
  <c r="AA15" i="94"/>
  <c r="AA17" i="94" s="1"/>
  <c r="U15" i="94"/>
  <c r="U17" i="94" s="1"/>
  <c r="F17" i="94"/>
  <c r="AD17" i="94"/>
  <c r="O17" i="95"/>
  <c r="E17" i="95"/>
  <c r="T17" i="95"/>
  <c r="J17" i="95"/>
  <c r="S17" i="95"/>
  <c r="N17" i="95"/>
  <c r="W17" i="95"/>
  <c r="K17" i="95"/>
  <c r="AE17" i="95"/>
  <c r="AC17" i="95"/>
  <c r="R17" i="95"/>
  <c r="AF17" i="95"/>
  <c r="AA17" i="95"/>
  <c r="L17" i="95"/>
  <c r="P17" i="95"/>
  <c r="Z17" i="95"/>
  <c r="AB15" i="94"/>
  <c r="AB17" i="94" s="1"/>
  <c r="P15" i="94"/>
  <c r="P17" i="94" s="1"/>
  <c r="K17" i="94"/>
  <c r="R15" i="94"/>
  <c r="R17" i="94" s="1"/>
  <c r="V15" i="94"/>
  <c r="V17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N12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Small rounding differences on both the local Facilities and Chapter 46.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AA11" authorId="0" shapeId="0" xr:uid="{AEE3874E-5900-481E-B812-CD1617370E16}">
      <text>
        <r>
          <rPr>
            <b/>
            <sz val="9"/>
            <color indexed="81"/>
            <rFont val="Tahoma"/>
            <family val="2"/>
          </rPr>
          <t>Cabral, Hadley (DOE):</t>
        </r>
        <r>
          <rPr>
            <sz val="9"/>
            <color indexed="81"/>
            <rFont val="Tahoma"/>
            <family val="2"/>
          </rPr>
          <t xml:space="preserve">
removed local transp adj, fix for Q4</t>
        </r>
      </text>
    </comment>
    <comment ref="J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Due to proration, prior year adjustment is already folded in.</t>
        </r>
      </text>
    </comment>
  </commentList>
</comments>
</file>

<file path=xl/sharedStrings.xml><?xml version="1.0" encoding="utf-8"?>
<sst xmlns="http://schemas.openxmlformats.org/spreadsheetml/2006/main" count="3032" uniqueCount="753">
  <si>
    <t>97-jun calc</t>
  </si>
  <si>
    <t>Tuition</t>
  </si>
  <si>
    <t>LEA</t>
  </si>
  <si>
    <t>EXCEL ACADEMY</t>
  </si>
  <si>
    <t>ACADEMY OF THE PACIFIC RIM</t>
  </si>
  <si>
    <t>FOUR RIVERS</t>
  </si>
  <si>
    <t>BOSTON PREPARATORY</t>
  </si>
  <si>
    <t>BENJAMIN BANNEKER</t>
  </si>
  <si>
    <t>BOSTON UNIVERSITY RESIDENTIAL</t>
  </si>
  <si>
    <t>CAPE COD LIGHTHOUSE</t>
  </si>
  <si>
    <t>CODMAN ACADEMY</t>
  </si>
  <si>
    <t>CONSERVATORY LAB</t>
  </si>
  <si>
    <t>SABIS INTERNATIONAL</t>
  </si>
  <si>
    <t>FREDERICK DOUGLASS</t>
  </si>
  <si>
    <t>NEIGHBORHOOD HOUSE</t>
  </si>
  <si>
    <t>BENJAMIN FRANKLIN CLASSICAL</t>
  </si>
  <si>
    <t>BOSTON COLLEGIATE</t>
  </si>
  <si>
    <t>HILLTOWN COOPERATIVE</t>
  </si>
  <si>
    <t>ROBERT M. HUGHES ACADEMY</t>
  </si>
  <si>
    <t>HOLYOKE COMMUNITY</t>
  </si>
  <si>
    <t>LAWRENCE FAMILY DEVELOPMENT</t>
  </si>
  <si>
    <t>LOWELL COMMUNITY</t>
  </si>
  <si>
    <t>LOWELL MIDDLESEX ACADEMY</t>
  </si>
  <si>
    <t>LYNN COMMUNITY</t>
  </si>
  <si>
    <t>MARBLEHEAD COMMUNITY</t>
  </si>
  <si>
    <t>MARTHA'S VINEYARD</t>
  </si>
  <si>
    <t>NORTH STAR ACADEMY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</si>
  <si>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</si>
  <si>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</si>
  <si>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</si>
  <si>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</si>
  <si>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</si>
  <si>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</si>
  <si>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</si>
  <si>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</si>
  <si>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UPHAMS CORNER</t>
  </si>
  <si>
    <t>ATLANTIS</t>
  </si>
  <si>
    <t>YOUTHBUILD BOSTON ACADEMY</t>
  </si>
  <si>
    <t>STATE TOTALS</t>
  </si>
  <si>
    <t>District</t>
  </si>
  <si>
    <t>Charter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</si>
  <si>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</si>
  <si>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</si>
  <si>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</si>
  <si>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</si>
  <si>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</si>
  <si>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</si>
  <si>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</si>
  <si>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</si>
  <si>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</si>
  <si>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</si>
  <si>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</si>
  <si>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</si>
  <si>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</si>
  <si>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KIPP ACADEMY LYNN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</si>
  <si>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</si>
  <si>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</si>
  <si>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</si>
  <si>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</si>
  <si>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</si>
  <si>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</si>
  <si>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</si>
  <si>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</si>
  <si>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</si>
  <si>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</si>
  <si>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</si>
  <si>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</si>
  <si>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</si>
  <si>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</si>
  <si>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</si>
  <si>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</si>
  <si>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</si>
  <si>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</si>
  <si>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</si>
  <si>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</si>
  <si>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</si>
  <si>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</si>
  <si>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</si>
  <si>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</si>
  <si>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</si>
  <si>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</si>
  <si>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</si>
  <si>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</si>
  <si>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</si>
  <si>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</si>
  <si>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</si>
  <si>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</si>
  <si>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</si>
  <si>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</si>
  <si>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</si>
  <si>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</si>
  <si>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</si>
  <si>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</si>
  <si>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</si>
  <si>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</si>
  <si>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</si>
  <si>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</si>
  <si>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</si>
  <si>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</si>
  <si>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</si>
  <si>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</si>
  <si>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</si>
  <si>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</si>
  <si>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</si>
  <si>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</si>
  <si>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</si>
  <si>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</si>
  <si>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</si>
  <si>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</si>
  <si>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</si>
  <si>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</si>
  <si>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</si>
  <si>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</si>
  <si>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</si>
  <si>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</si>
  <si>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</si>
  <si>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</si>
  <si>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</si>
  <si>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</si>
  <si>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</si>
  <si>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</si>
  <si>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</si>
  <si>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</si>
  <si>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</si>
  <si>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</si>
  <si>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</si>
  <si>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</si>
  <si>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</si>
  <si>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</si>
  <si>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</si>
  <si>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</si>
  <si>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</si>
  <si>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</si>
  <si>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</si>
  <si>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</si>
  <si>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</si>
  <si>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</si>
  <si>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</si>
  <si>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</si>
  <si>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</si>
  <si>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</si>
  <si>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</si>
  <si>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</si>
  <si>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</si>
  <si>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</si>
  <si>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</si>
  <si>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</si>
  <si>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</si>
  <si>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</si>
  <si>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</si>
  <si>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</si>
  <si>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</si>
  <si>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</si>
  <si>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</si>
  <si>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</si>
  <si>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</si>
  <si>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</si>
  <si>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</si>
  <si>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</si>
  <si>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</si>
  <si>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</si>
  <si>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</si>
  <si>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</si>
  <si>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</si>
  <si>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</si>
  <si>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</si>
  <si>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</si>
  <si>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</si>
  <si>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</si>
  <si>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</si>
  <si>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</si>
  <si>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</si>
  <si>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</si>
  <si>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</si>
  <si>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</si>
  <si>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</si>
  <si>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</si>
  <si>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</si>
  <si>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</si>
  <si>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</si>
  <si>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</si>
  <si>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</si>
  <si>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</si>
  <si>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</si>
  <si>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</si>
  <si>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</si>
  <si>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</si>
  <si>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</si>
  <si>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</si>
  <si>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</si>
  <si>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</si>
  <si>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</si>
  <si>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</si>
  <si>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</si>
  <si>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</si>
  <si>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</si>
  <si>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</si>
  <si>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</si>
  <si>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</si>
  <si>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</si>
  <si>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</si>
  <si>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</si>
  <si>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</si>
  <si>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</si>
  <si>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</si>
  <si>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</si>
  <si>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</si>
  <si>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</si>
  <si>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</si>
  <si>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</si>
  <si>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</si>
  <si>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</si>
  <si>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</si>
  <si>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</si>
  <si>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</si>
  <si>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</si>
  <si>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</si>
  <si>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</si>
  <si>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</si>
  <si>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</si>
  <si>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</si>
  <si>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</si>
  <si>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</si>
  <si>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</si>
  <si>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</si>
  <si>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</si>
  <si>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</si>
  <si>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</si>
  <si>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</si>
  <si>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</si>
  <si>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</si>
  <si>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</si>
  <si>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</si>
  <si>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</si>
  <si>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</si>
  <si>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</si>
  <si>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</si>
  <si>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</si>
  <si>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</si>
  <si>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</si>
  <si>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</si>
  <si>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</si>
  <si>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</si>
  <si>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</si>
  <si>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</si>
  <si>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</si>
  <si>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</si>
  <si>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</si>
  <si>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</si>
  <si>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</si>
  <si>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</si>
  <si>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</si>
  <si>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</si>
  <si>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</si>
  <si>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</si>
  <si>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</si>
  <si>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</si>
  <si>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</si>
  <si>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</si>
  <si>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</si>
  <si>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</si>
  <si>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</si>
  <si>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</si>
  <si>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</si>
  <si>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</si>
  <si>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</si>
  <si>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</si>
  <si>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</si>
  <si>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</si>
  <si>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</si>
  <si>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</si>
  <si>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</si>
  <si>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</si>
  <si>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</si>
  <si>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</si>
  <si>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</si>
  <si>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</si>
  <si>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</si>
  <si>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</si>
  <si>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</si>
  <si>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</si>
  <si>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</si>
  <si>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</si>
  <si>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</si>
  <si>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</si>
  <si>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</si>
  <si>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</si>
  <si>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</si>
  <si>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</si>
  <si>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</si>
  <si>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</si>
  <si>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</si>
  <si>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</si>
  <si>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</si>
  <si>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</si>
  <si>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</si>
  <si>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</si>
  <si>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</si>
  <si>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</si>
  <si>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</si>
  <si>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</si>
  <si>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</si>
  <si>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</si>
  <si>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</si>
  <si>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</si>
  <si>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</si>
  <si>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</si>
  <si>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</si>
  <si>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</si>
  <si>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</si>
  <si>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</si>
  <si>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</si>
  <si>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</si>
  <si>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</si>
  <si>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</si>
  <si>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</si>
  <si>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</si>
  <si>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</si>
  <si>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</si>
  <si>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</si>
  <si>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</si>
  <si>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</si>
  <si>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</si>
  <si>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</si>
  <si>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</si>
  <si>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</si>
  <si>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</si>
  <si>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</si>
  <si>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</si>
  <si>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</si>
  <si>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</si>
  <si>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</si>
  <si>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</si>
  <si>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</si>
  <si>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</si>
  <si>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</si>
  <si>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</si>
  <si>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</si>
  <si>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</si>
  <si>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</si>
  <si>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</si>
  <si>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</si>
  <si>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</si>
  <si>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</si>
  <si>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</si>
  <si>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</si>
  <si>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</si>
  <si>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</si>
  <si>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</si>
  <si>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</si>
  <si>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</si>
  <si>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</si>
  <si>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</si>
  <si>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</si>
  <si>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</si>
  <si>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</si>
  <si>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</si>
  <si>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</si>
  <si>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</si>
  <si>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</si>
  <si>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</si>
  <si>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</si>
  <si>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</si>
  <si>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</si>
  <si>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</si>
  <si>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</si>
  <si>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</si>
  <si>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</si>
  <si>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</si>
  <si>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</si>
  <si>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</si>
  <si>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</si>
  <si>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</si>
  <si>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</si>
  <si>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</si>
  <si>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</si>
  <si>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</si>
  <si>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</si>
  <si>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</si>
  <si>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</si>
  <si>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</si>
  <si>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</si>
  <si>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</si>
  <si>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</si>
  <si>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</si>
  <si>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</si>
  <si>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</si>
  <si>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</si>
  <si>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</si>
  <si>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</si>
  <si>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</si>
  <si>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</si>
  <si>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</si>
  <si>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</si>
  <si>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</si>
  <si>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</si>
  <si>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</si>
  <si>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</si>
  <si>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</si>
  <si>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</si>
  <si>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</si>
  <si>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</si>
  <si>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</si>
  <si>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</si>
  <si>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</si>
  <si>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</si>
  <si>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</si>
  <si>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</si>
  <si>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</si>
  <si>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</si>
  <si>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</si>
  <si>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</si>
  <si>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</si>
  <si>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</si>
  <si>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</si>
  <si>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</si>
  <si>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</si>
  <si>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</si>
  <si>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</si>
  <si>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</si>
  <si>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</si>
  <si>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</si>
  <si>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</si>
  <si>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</si>
  <si>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</si>
  <si>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</si>
  <si>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</si>
  <si>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</si>
  <si>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</si>
  <si>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</si>
  <si>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</si>
  <si>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</si>
  <si>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</si>
  <si>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</si>
  <si>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</si>
  <si>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</si>
  <si>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</si>
  <si>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</si>
  <si>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</si>
  <si>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</si>
  <si>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</si>
  <si>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</si>
  <si>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</si>
  <si>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</si>
  <si>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</si>
  <si>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</si>
  <si>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</si>
  <si>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</si>
  <si>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</si>
  <si>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</si>
  <si>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</si>
  <si>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</si>
  <si>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</si>
  <si>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</si>
  <si>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</si>
  <si>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</si>
  <si>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</si>
  <si>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</si>
  <si>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</si>
  <si>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</si>
  <si>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</si>
  <si>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</si>
  <si>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</si>
  <si>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</si>
  <si>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</si>
  <si>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</si>
  <si>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</si>
  <si>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</si>
  <si>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</si>
  <si>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</si>
  <si>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SOUTHERN WORCESTER</t>
  </si>
  <si>
    <t>TRI COUNTY</t>
  </si>
  <si>
    <t>UPPER CAPE COD</t>
  </si>
  <si>
    <t>WHITTIER</t>
  </si>
  <si>
    <t>BRISTOL COUNTY</t>
  </si>
  <si>
    <t>ESSEX COUNTY</t>
  </si>
  <si>
    <t>NORFOLK COUNTY</t>
  </si>
  <si>
    <t>FTE</t>
  </si>
  <si>
    <t>Transp</t>
  </si>
  <si>
    <t>CHARTER SCHOOL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</si>
  <si>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</si>
  <si>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</si>
  <si>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</si>
  <si>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</si>
  <si>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</si>
  <si>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</si>
  <si>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</si>
  <si>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</si>
  <si>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</si>
  <si>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</si>
  <si>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</si>
  <si>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</si>
  <si>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Payment</t>
  </si>
  <si>
    <t>x</t>
  </si>
  <si>
    <t>June</t>
  </si>
  <si>
    <t>Adj</t>
  </si>
  <si>
    <t>Transp FTE</t>
  </si>
  <si>
    <t>Transportation</t>
  </si>
  <si>
    <t>--</t>
  </si>
  <si>
    <t>NSS</t>
  </si>
  <si>
    <t>Capping</t>
  </si>
  <si>
    <t>NSS
Capping</t>
  </si>
  <si>
    <t>Capped</t>
  </si>
  <si>
    <t>Hold</t>
  </si>
  <si>
    <t>Harmless</t>
  </si>
  <si>
    <t>Facilities Tuition</t>
  </si>
  <si>
    <t>Facilities</t>
  </si>
  <si>
    <t>96-fin trans workout</t>
  </si>
  <si>
    <t>96 - fin chasum</t>
  </si>
  <si>
    <t>Trans</t>
  </si>
  <si>
    <t>AQUINNAH</t>
  </si>
  <si>
    <t>Number of Charter Schools</t>
  </si>
  <si>
    <t>Average Tuition Rate</t>
  </si>
  <si>
    <t>Ch 70</t>
  </si>
  <si>
    <t>Aid</t>
  </si>
  <si>
    <t>Ch 267</t>
  </si>
  <si>
    <t>97-FIN chasum</t>
  </si>
  <si>
    <t>Ch414</t>
  </si>
  <si>
    <t>Reimb</t>
  </si>
  <si>
    <t>rgal97s</t>
  </si>
  <si>
    <t>????</t>
  </si>
  <si>
    <t>State</t>
  </si>
  <si>
    <t>Chapter 46</t>
  </si>
  <si>
    <t>03 - Q4 pre chasum</t>
  </si>
  <si>
    <t>03 - PJ  pre chasum</t>
  </si>
  <si>
    <t>05 - q4 F_pre chahist</t>
  </si>
  <si>
    <t>Reimbursement</t>
  </si>
  <si>
    <t>05 - Q4 chasum</t>
  </si>
  <si>
    <t>06 - Q4  pre chasum.xls</t>
  </si>
  <si>
    <t xml:space="preserve"> Local Facilities</t>
  </si>
  <si>
    <t>Local Facilities</t>
  </si>
  <si>
    <t>Adjusted Local</t>
  </si>
  <si>
    <t>98 - FIN chasum</t>
  </si>
  <si>
    <t>99 - FIN chasum</t>
  </si>
  <si>
    <t>c70fy98</t>
  </si>
  <si>
    <t>cha99sumfinal</t>
  </si>
  <si>
    <t>00 - JUN chasum</t>
  </si>
  <si>
    <t>00 - JUN transp workout</t>
  </si>
  <si>
    <t>01 - jun chasum</t>
  </si>
  <si>
    <t>01 - jun transp workout</t>
  </si>
  <si>
    <t>01 - FIN comparisons</t>
  </si>
  <si>
    <t>02 - Q4 pre chasum</t>
  </si>
  <si>
    <t>02 - FINmar chasum</t>
  </si>
  <si>
    <t>04 - Q4 pre chasum</t>
  </si>
  <si>
    <t>04 - PJ comparison</t>
  </si>
  <si>
    <t>n/a</t>
  </si>
  <si>
    <t>97-fin trans workout</t>
  </si>
  <si>
    <t>00 - jun transp workout</t>
  </si>
  <si>
    <t>00 - jun chasum</t>
  </si>
  <si>
    <t>98 - fin transp workout</t>
  </si>
  <si>
    <t>99 - jun transp workout</t>
  </si>
  <si>
    <t>01 - fin comparisons</t>
  </si>
  <si>
    <t>02 Q4 pre chasum</t>
  </si>
  <si>
    <t>03 - Q4 prechasum</t>
  </si>
  <si>
    <t>03 - PJ comparisons</t>
  </si>
  <si>
    <t>05 - PJ chasum</t>
  </si>
  <si>
    <t>Reduction</t>
  </si>
  <si>
    <t>02 - Q4 chasum</t>
  </si>
  <si>
    <t>INNOVATION ACADEMY</t>
  </si>
  <si>
    <t>HILL VIEW MONTESSORI</t>
  </si>
  <si>
    <t>PIONEER VALLEY PERFORMING ARTS</t>
  </si>
  <si>
    <t>GLOBAL LEARNING</t>
  </si>
  <si>
    <t>05 - Q4_O pre chahist</t>
  </si>
  <si>
    <t>Base Payment</t>
  </si>
  <si>
    <t>06 - PJ comparison</t>
  </si>
  <si>
    <t>BOSTON RENAISSANCE</t>
  </si>
  <si>
    <t>05 - PJ comparison</t>
  </si>
  <si>
    <t>07 - Q4 chasum</t>
  </si>
  <si>
    <t>06 - Q4  pre chasum</t>
  </si>
  <si>
    <t>06 - Q4  chasum</t>
  </si>
  <si>
    <t>PIONEER VALLEY CHINESE IMMERSION</t>
  </si>
  <si>
    <t>07 - Q4 pre chasum</t>
  </si>
  <si>
    <t>FY08</t>
  </si>
  <si>
    <t>FY09</t>
  </si>
  <si>
    <t>Massachusetts Department of Elementary and Secondary Education</t>
  </si>
  <si>
    <t>Q4</t>
  </si>
  <si>
    <t>ABBY KELLEY FOSTER</t>
  </si>
  <si>
    <t>FRANCIS W. PARKER CHARTER ESSENTIAL</t>
  </si>
  <si>
    <t>PHOENIX CHARTER ACADEMY</t>
  </si>
  <si>
    <t>Q4r</t>
  </si>
  <si>
    <t>08 -  Q4r pre chasum.xls</t>
  </si>
  <si>
    <t>08 - Q4r  chasum.xls</t>
  </si>
  <si>
    <t>09 -  Q4 pre chasum.xls</t>
  </si>
  <si>
    <t>09 - Q4  chasum.xls</t>
  </si>
  <si>
    <t>08 - PJ comparison</t>
  </si>
  <si>
    <t>09 - Q4 chasum</t>
  </si>
  <si>
    <t>BERKSHIRE ARTS AND TECHNOLOGY</t>
  </si>
  <si>
    <t>ADVANCED MATH AND SCIENCE ACADEMY</t>
  </si>
  <si>
    <t>FOXBOROUGH REGIONAL</t>
  </si>
  <si>
    <t>GLOUCESTER COMMUNITY ARTS</t>
  </si>
  <si>
    <t>MYSTIC VALLEY REGIONAL</t>
  </si>
  <si>
    <t>DORCHESTER COLLEGIATE ACADEMY</t>
  </si>
  <si>
    <t>MARTIN LUTHER KING JR CS OF EXCELLENCE</t>
  </si>
  <si>
    <t>FY10</t>
  </si>
  <si>
    <t>FY11</t>
  </si>
  <si>
    <t>SPIRIT OF KNOWLEDGE</t>
  </si>
  <si>
    <t>96 - FIN Chartrate.xlw</t>
  </si>
  <si>
    <t>10 - Q4 chasum</t>
  </si>
  <si>
    <t>10 - Q4 pre chasum</t>
  </si>
  <si>
    <t xml:space="preserve"> </t>
  </si>
  <si>
    <t>11 - Q4 pre chasum</t>
  </si>
  <si>
    <t>FY12</t>
  </si>
  <si>
    <t>AYER SHIRLEY</t>
  </si>
  <si>
    <t>SOMERSET BERKLEY</t>
  </si>
  <si>
    <t>11 - Q4  chasum</t>
  </si>
  <si>
    <t>11-Q4 chasum</t>
  </si>
  <si>
    <t>ALMA DEL MAR</t>
  </si>
  <si>
    <t>BRIDGE BOSTON</t>
  </si>
  <si>
    <t>GROVE HALL PREPARATORY</t>
  </si>
  <si>
    <t>11 - PJ oomparison</t>
  </si>
  <si>
    <t>Total Payment to Charter Schools</t>
  </si>
  <si>
    <t>District Payment</t>
  </si>
  <si>
    <t>District Reimbursement</t>
  </si>
  <si>
    <t>Receiving FTE</t>
  </si>
  <si>
    <t>NOTES:</t>
  </si>
  <si>
    <t>ROXBURY HIGH SCHOOL</t>
  </si>
  <si>
    <t>MISSING</t>
  </si>
  <si>
    <t>LEAS</t>
  </si>
  <si>
    <t>DIFF</t>
  </si>
  <si>
    <t>FY13</t>
  </si>
  <si>
    <t>12 - Q4 pre chausm</t>
  </si>
  <si>
    <t>12Q4</t>
  </si>
  <si>
    <t>KIPP ACADEMY BOSTON</t>
  </si>
  <si>
    <t>VERITAS PREPARATORY</t>
  </si>
  <si>
    <t>498Y</t>
  </si>
  <si>
    <t>11 - PJ comparison</t>
  </si>
  <si>
    <t>12 - Q4 chasum</t>
  </si>
  <si>
    <t>12 - Q4 pre chasum</t>
  </si>
  <si>
    <t>MONOMOY</t>
  </si>
  <si>
    <t>STATE TOTAL</t>
  </si>
  <si>
    <t>Order</t>
  </si>
  <si>
    <t>Drop Down Menu List</t>
  </si>
  <si>
    <t>CHARTER SCHOOLS</t>
  </si>
  <si>
    <t>Net Cost to District</t>
  </si>
  <si>
    <t>Hold Harmless</t>
  </si>
  <si>
    <t>Total Payment to School</t>
  </si>
  <si>
    <t>SOUTHFIELD</t>
  </si>
  <si>
    <t>Select your district using the drop down menu:</t>
  </si>
  <si>
    <t>Select a charter school using the drop down menu:</t>
  </si>
  <si>
    <t xml:space="preserve">   Profile data of current year fiscal data is preliminary and subject to change.</t>
  </si>
  <si>
    <t>Commonwealth Charter School FTE, Tuition, and Reimbursement Profile, FY96 to Present*</t>
  </si>
  <si>
    <t>13 - Q4 prechasum</t>
  </si>
  <si>
    <t>ADJ</t>
  </si>
  <si>
    <t>12 - PJ comparison</t>
  </si>
  <si>
    <t>EXCEL ACADEMY - BOSTON II</t>
  </si>
  <si>
    <t>EXCEL ACADEMY - CHELSEA</t>
  </si>
  <si>
    <t>SOUTHWICK TOLLAND GRANVILLE</t>
  </si>
  <si>
    <t>FY14</t>
  </si>
  <si>
    <t>13 - Q4r chasum</t>
  </si>
  <si>
    <t>13 - Q4r prechasum</t>
  </si>
  <si>
    <t>14 - Q4 pre chasum</t>
  </si>
  <si>
    <t>14 - Q4 chasum</t>
  </si>
  <si>
    <t>COMMUNITY DAY - GATEWAY</t>
  </si>
  <si>
    <t>BROOKE ROSLINDALE</t>
  </si>
  <si>
    <t>COMMUNITY DAY - R. KINGMAN WEBSTER</t>
  </si>
  <si>
    <t>COMMUNITY CS OF CAMBRIDGE</t>
  </si>
  <si>
    <t>COMMUNITY DAY - PROSPECT</t>
  </si>
  <si>
    <t>BROOKE MATTAPAN</t>
  </si>
  <si>
    <t>BROOKE EAST BOSTON</t>
  </si>
  <si>
    <t>MATCH COMMUNITY DAY</t>
  </si>
  <si>
    <t>MATCH</t>
  </si>
  <si>
    <t>PIONEER CS OF SCIENCE</t>
  </si>
  <si>
    <t>HAMPDEN CS OF SCIENCE</t>
  </si>
  <si>
    <t>PAULO FREIRE SOCIAL JUSTICE</t>
  </si>
  <si>
    <t>BAYSTATE ACADEMY</t>
  </si>
  <si>
    <t>LOWELL COLLEGIATE</t>
  </si>
  <si>
    <t>PIONEER CS OF SCIENCE II</t>
  </si>
  <si>
    <t xml:space="preserve">Profile data of current year fiscal data is preliminary and subject to change.  </t>
  </si>
  <si>
    <t>ESSEX NORTH SHORE</t>
  </si>
  <si>
    <t>CHRISTA MCAULIFFE</t>
  </si>
  <si>
    <t>HELEN Y. DAVIS LEADERSHIP ACADEMY</t>
  </si>
  <si>
    <t>CITY ON A HILL - CIRCUIT ST</t>
  </si>
  <si>
    <t>SIZER SCHOOL, A NORTH CENTRAL CHARTER ESSENTIAL SCHOOL</t>
  </si>
  <si>
    <t>CITY ON A HILL - DUDLEY SQUARE</t>
  </si>
  <si>
    <t>CITY ON A HILL NEW BEDFORD</t>
  </si>
  <si>
    <t>PHOENIX CHARTER ACADEMY SPRINGFIELD</t>
  </si>
  <si>
    <t>ARGOSY COLLEGIATE</t>
  </si>
  <si>
    <t>FY15</t>
  </si>
  <si>
    <t>Pct of Reimbursement Paid</t>
  </si>
  <si>
    <t>15 - Q4 chasum</t>
  </si>
  <si>
    <t>15 - Q4 prechasum</t>
  </si>
  <si>
    <t>SPRINGFIELD PREPARATORY</t>
  </si>
  <si>
    <t>FY16</t>
  </si>
  <si>
    <t>NEW HEIGHTS CS OF BROCKTON</t>
  </si>
  <si>
    <t>LIBERTAS ACADEMY</t>
  </si>
  <si>
    <t>FY17</t>
  </si>
  <si>
    <t>16 - Q4 pre chasum</t>
  </si>
  <si>
    <t>16 - Q4 chasum</t>
  </si>
  <si>
    <t>16 - Q4 prechasum</t>
  </si>
  <si>
    <t>15 -PJ comparison</t>
  </si>
  <si>
    <t>PJ</t>
  </si>
  <si>
    <t xml:space="preserve">OLD STURBRIDGE ACADEMY </t>
  </si>
  <si>
    <t>MAP ACADEMY</t>
  </si>
  <si>
    <t>172 &amp; 347 reduced $1 each</t>
  </si>
  <si>
    <t>FY18</t>
  </si>
  <si>
    <t>COLLEGIATE CS OF LOWELL</t>
  </si>
  <si>
    <t>Local Transportation</t>
  </si>
  <si>
    <t>BROOKE</t>
  </si>
  <si>
    <t>HAMPDEN CS OF SCIENCE EAST</t>
  </si>
  <si>
    <t>HAMPDEN CS OF SCIENCE WEST</t>
  </si>
  <si>
    <t>PHOENIX CHARTER ACADEMY LAWRENCE</t>
  </si>
  <si>
    <t>NSS Reduction</t>
  </si>
  <si>
    <t>FY19</t>
  </si>
  <si>
    <t>16 - PJ comparison</t>
  </si>
  <si>
    <t>OFFICE OF DISTRICT AND SCHOOL FINANCE</t>
  </si>
  <si>
    <t>PJc</t>
  </si>
  <si>
    <t>18Q4</t>
  </si>
  <si>
    <t>FY20</t>
  </si>
  <si>
    <t>17PJc</t>
  </si>
  <si>
    <t>manual entry for 165 Malden</t>
  </si>
  <si>
    <t>19Q4</t>
  </si>
  <si>
    <t>PJ b</t>
  </si>
  <si>
    <t>PJb</t>
  </si>
  <si>
    <t>Chapter 46
Reimbursement</t>
  </si>
  <si>
    <t>&amp; Supp/Mit Aid</t>
  </si>
  <si>
    <t>HOOSAC VALLEY</t>
  </si>
  <si>
    <t>add 854 &amp; 913</t>
  </si>
  <si>
    <t>LEARNING FIRST</t>
  </si>
  <si>
    <t>Historical Charter School FTE and Tuition, FY96 to present*</t>
  </si>
  <si>
    <t>Historical Sending District Charter School FTE, Tuition, and Reimbursements, FY96 to present*</t>
  </si>
  <si>
    <t>CITY ON A HILL</t>
  </si>
  <si>
    <t>PHOENIX ACADEMY CHELSEA</t>
  </si>
  <si>
    <t>PHOENIX ACADEMY SPRINGFIELD</t>
  </si>
  <si>
    <t>OLD STURBRIDGE ACADEMY</t>
  </si>
  <si>
    <t>PHOENIX ACADEMY LAWRENCE</t>
  </si>
  <si>
    <t>FY22</t>
  </si>
  <si>
    <t>FY21</t>
  </si>
  <si>
    <t>.</t>
  </si>
  <si>
    <t>PJ a</t>
  </si>
  <si>
    <t>Average Per Pupil Cost to Districts</t>
  </si>
  <si>
    <t xml:space="preserve">*  Unhide columns C through V for fiscal year data prior to 2015.  </t>
  </si>
  <si>
    <t>TUITION</t>
  </si>
  <si>
    <t>TRANSPORTATION</t>
  </si>
  <si>
    <t>FACILITIES</t>
  </si>
  <si>
    <t>COMMUNITY DAY</t>
  </si>
  <si>
    <t>SPRINGFIELD INTERNATIONAL</t>
  </si>
  <si>
    <t>FY23</t>
  </si>
  <si>
    <t>Q1</t>
  </si>
  <si>
    <t>WORCESTER CULTURAL ACADEMY</t>
  </si>
  <si>
    <t>g</t>
  </si>
  <si>
    <t>fixed</t>
  </si>
  <si>
    <t>Facilities Reimbursement</t>
  </si>
  <si>
    <t>Transition &amp; Other Reimb</t>
  </si>
  <si>
    <t>Total Reimbursement</t>
  </si>
  <si>
    <t xml:space="preserve">*  Unhide columns C through X for fiscal year data prior to 2018. </t>
  </si>
  <si>
    <t>FY24**</t>
  </si>
  <si>
    <t>**  FY24 Data is based on preliminary FTE and tuition rates and subject to change</t>
  </si>
  <si>
    <t>g  is good</t>
  </si>
  <si>
    <t>WORCESTER ARTS ACADEMY</t>
  </si>
  <si>
    <t>VLOOKUP($A$2,_cha1,300)-VLOOKUP($A$2,_cha1,292)+VLOOKUP($A$2,_cha1,294)++VLOOKUP($A$2,_cha1,296)</t>
  </si>
  <si>
    <t>data_dist1!LO$451 +         data_dist1!LQ$451 +         data_dist1!LA$451</t>
  </si>
  <si>
    <t>Q3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</si>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</sst>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_);[Red]\(#,##0.0\)"/>
    <numFmt numFmtId="166" formatCode="m/d/yy"/>
    <numFmt numFmtId="167" formatCode="m/d/yy;@"/>
    <numFmt numFmtId="168" formatCode="0_);[Red]\(0\)"/>
  </numFmts>
  <fonts count="55">
    <font>
      <sz val="8"/>
      <name val="Arial"/>
    </font>
    <font>
      <sz val="8"/>
      <name val="Arial"/>
      <family val="2"/>
    </font>
    <font>
      <b/>
      <sz val="8"/>
      <color indexed="4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sz val="10"/>
      <name val="Arial"/>
      <family val="2"/>
    </font>
    <font>
      <b/>
      <sz val="8"/>
      <color indexed="43"/>
      <name val="Arial"/>
      <family val="2"/>
    </font>
    <font>
      <b/>
      <sz val="8"/>
      <name val="Arial"/>
      <family val="2"/>
    </font>
    <font>
      <sz val="8"/>
      <color indexed="4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6"/>
      <name val="Arial"/>
      <family val="2"/>
    </font>
    <font>
      <sz val="6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6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8"/>
      <color theme="2"/>
      <name val="Arial"/>
      <family val="2"/>
    </font>
    <font>
      <i/>
      <sz val="14"/>
      <name val="Calibri"/>
      <family val="2"/>
      <scheme val="minor"/>
    </font>
    <font>
      <sz val="7"/>
      <name val="Calibri"/>
      <family val="2"/>
      <scheme val="minor"/>
    </font>
    <font>
      <sz val="16"/>
      <color theme="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i/>
      <sz val="20"/>
      <color theme="8" tint="-0.249977111117893"/>
      <name val="Calibri"/>
      <family val="2"/>
      <scheme val="minor"/>
    </font>
    <font>
      <i/>
      <sz val="22"/>
      <color rgb="FFC45E5C"/>
      <name val="Calibri"/>
      <family val="2"/>
      <scheme val="minor"/>
    </font>
    <font>
      <b/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Arial"/>
      <family val="2"/>
    </font>
    <font>
      <b/>
      <sz val="11"/>
      <color theme="6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8080"/>
      <name val="Arial"/>
      <family val="2"/>
    </font>
    <font>
      <b/>
      <sz val="8"/>
      <color rgb="FF003366"/>
      <name val="Arial"/>
      <family val="2"/>
    </font>
    <font>
      <b/>
      <sz val="8"/>
      <color rgb="FF333399"/>
      <name val="Arial"/>
      <family val="2"/>
    </font>
    <font>
      <sz val="9"/>
      <name val="Calibri"/>
      <family val="2"/>
      <scheme val="minor"/>
    </font>
    <font>
      <sz val="5.5"/>
      <name val="Calibri"/>
      <family val="2"/>
      <scheme val="minor"/>
    </font>
    <font>
      <sz val="11"/>
      <name val="Arial Narrow"/>
      <family val="2"/>
    </font>
    <font>
      <sz val="16"/>
      <color theme="1" tint="0.249977111117893"/>
      <name val="Century Gothic"/>
      <family val="2"/>
    </font>
    <font>
      <sz val="9"/>
      <name val="Calibri"/>
      <family val="2"/>
    </font>
    <font>
      <b/>
      <sz val="14"/>
      <color theme="2"/>
      <name val="Calibri"/>
      <family val="2"/>
      <scheme val="minor"/>
    </font>
    <font>
      <sz val="14"/>
      <color theme="4" tint="0.79998168889431442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2" tint="-0.89999084444715716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7AAC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4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6" tint="0.79998168889431442"/>
      </top>
      <bottom/>
      <diagonal/>
    </border>
    <border>
      <left/>
      <right/>
      <top/>
      <bottom style="thick">
        <color theme="6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>
      <protection locked="0"/>
    </xf>
    <xf numFmtId="0" fontId="6" fillId="0" borderId="0"/>
    <xf numFmtId="0" fontId="6" fillId="0" borderId="0"/>
    <xf numFmtId="0" fontId="4" fillId="0" borderId="0"/>
    <xf numFmtId="0" fontId="1" fillId="0" borderId="0"/>
    <xf numFmtId="9" fontId="37" fillId="0" borderId="0" applyFont="0" applyFill="0" applyBorder="0" applyAlignment="0" applyProtection="0"/>
    <xf numFmtId="0" fontId="46" fillId="0" borderId="0"/>
    <xf numFmtId="0" fontId="6" fillId="0" borderId="0"/>
  </cellStyleXfs>
  <cellXfs count="3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0" applyNumberFormat="1" applyAlignment="1">
      <alignment horizontal="center"/>
    </xf>
    <xf numFmtId="38" fontId="0" fillId="0" borderId="0" xfId="0" applyNumberFormat="1"/>
    <xf numFmtId="40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0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7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40" fontId="0" fillId="6" borderId="0" xfId="0" applyNumberFormat="1" applyFill="1" applyAlignment="1">
      <alignment horizontal="center"/>
    </xf>
    <xf numFmtId="38" fontId="0" fillId="6" borderId="0" xfId="0" applyNumberFormat="1" applyFill="1" applyAlignment="1">
      <alignment horizontal="center"/>
    </xf>
    <xf numFmtId="0" fontId="16" fillId="5" borderId="4" xfId="0" applyFont="1" applyFill="1" applyBorder="1" applyAlignment="1">
      <alignment horizontal="center" vertical="top"/>
    </xf>
    <xf numFmtId="0" fontId="16" fillId="5" borderId="9" xfId="0" applyFont="1" applyFill="1" applyBorder="1" applyAlignment="1">
      <alignment horizontal="center" vertical="top"/>
    </xf>
    <xf numFmtId="0" fontId="16" fillId="5" borderId="5" xfId="0" applyFont="1" applyFill="1" applyBorder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vertical="center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center" vertical="top"/>
    </xf>
    <xf numFmtId="17" fontId="17" fillId="0" borderId="0" xfId="5" quotePrefix="1" applyNumberFormat="1" applyFont="1" applyAlignment="1">
      <alignment horizontal="center" vertical="top"/>
    </xf>
    <xf numFmtId="0" fontId="17" fillId="0" borderId="12" xfId="5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0" fontId="17" fillId="0" borderId="9" xfId="5" applyFont="1" applyBorder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Alignment="1">
      <alignment horizontal="left" vertical="center"/>
    </xf>
    <xf numFmtId="164" fontId="17" fillId="0" borderId="0" xfId="1" applyNumberFormat="1" applyFont="1" applyBorder="1" applyAlignment="1">
      <alignment vertical="center"/>
    </xf>
    <xf numFmtId="164" fontId="17" fillId="0" borderId="0" xfId="1" applyNumberFormat="1" applyFont="1" applyBorder="1" applyAlignment="1">
      <alignment horizontal="right"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horizontal="left" vertical="center"/>
    </xf>
    <xf numFmtId="0" fontId="22" fillId="0" borderId="0" xfId="5" applyFont="1" applyAlignment="1">
      <alignment vertical="center"/>
    </xf>
    <xf numFmtId="0" fontId="17" fillId="0" borderId="0" xfId="5" applyFont="1" applyAlignment="1">
      <alignment horizontal="left" vertical="center" indent="2"/>
    </xf>
    <xf numFmtId="0" fontId="17" fillId="0" borderId="0" xfId="4" applyFont="1" applyAlignment="1">
      <alignment horizontal="left" vertical="top" indent="2"/>
    </xf>
    <xf numFmtId="0" fontId="17" fillId="0" borderId="0" xfId="4" applyFont="1" applyAlignment="1">
      <alignment horizontal="left" vertical="top"/>
    </xf>
    <xf numFmtId="49" fontId="23" fillId="0" borderId="0" xfId="5" applyNumberFormat="1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0" fillId="8" borderId="10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7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 vertical="top"/>
    </xf>
    <xf numFmtId="0" fontId="16" fillId="5" borderId="15" xfId="0" applyFont="1" applyFill="1" applyBorder="1" applyAlignment="1">
      <alignment horizontal="center" vertical="top"/>
    </xf>
    <xf numFmtId="0" fontId="16" fillId="5" borderId="11" xfId="0" applyFont="1" applyFill="1" applyBorder="1" applyAlignment="1">
      <alignment horizontal="center" vertical="top"/>
    </xf>
    <xf numFmtId="0" fontId="0" fillId="11" borderId="0" xfId="0" applyFill="1" applyAlignment="1">
      <alignment horizontal="center"/>
    </xf>
    <xf numFmtId="0" fontId="26" fillId="5" borderId="17" xfId="0" applyFont="1" applyFill="1" applyBorder="1" applyAlignment="1">
      <alignment horizontal="center" vertical="top"/>
    </xf>
    <xf numFmtId="0" fontId="0" fillId="11" borderId="10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 vertical="top"/>
    </xf>
    <xf numFmtId="0" fontId="3" fillId="11" borderId="10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 vertical="top"/>
    </xf>
    <xf numFmtId="166" fontId="0" fillId="0" borderId="0" xfId="0" applyNumberForma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6" fillId="5" borderId="17" xfId="0" applyFont="1" applyFill="1" applyBorder="1" applyAlignment="1">
      <alignment horizontal="left" vertical="top"/>
    </xf>
    <xf numFmtId="38" fontId="0" fillId="11" borderId="6" xfId="0" applyNumberFormat="1" applyFill="1" applyBorder="1"/>
    <xf numFmtId="38" fontId="0" fillId="11" borderId="15" xfId="0" applyNumberFormat="1" applyFill="1" applyBorder="1"/>
    <xf numFmtId="38" fontId="3" fillId="11" borderId="6" xfId="0" applyNumberFormat="1" applyFont="1" applyFill="1" applyBorder="1"/>
    <xf numFmtId="38" fontId="3" fillId="11" borderId="15" xfId="0" applyNumberFormat="1" applyFont="1" applyFill="1" applyBorder="1"/>
    <xf numFmtId="38" fontId="16" fillId="5" borderId="6" xfId="0" applyNumberFormat="1" applyFont="1" applyFill="1" applyBorder="1"/>
    <xf numFmtId="38" fontId="16" fillId="5" borderId="14" xfId="0" applyNumberFormat="1" applyFont="1" applyFill="1" applyBorder="1"/>
    <xf numFmtId="38" fontId="16" fillId="5" borderId="15" xfId="0" applyNumberFormat="1" applyFont="1" applyFill="1" applyBorder="1"/>
    <xf numFmtId="40" fontId="0" fillId="0" borderId="0" xfId="0" applyNumberFormat="1"/>
    <xf numFmtId="40" fontId="16" fillId="5" borderId="14" xfId="0" applyNumberFormat="1" applyFont="1" applyFill="1" applyBorder="1"/>
    <xf numFmtId="40" fontId="3" fillId="11" borderId="6" xfId="0" applyNumberFormat="1" applyFont="1" applyFill="1" applyBorder="1"/>
    <xf numFmtId="40" fontId="16" fillId="5" borderId="6" xfId="0" applyNumberFormat="1" applyFont="1" applyFill="1" applyBorder="1"/>
    <xf numFmtId="0" fontId="28" fillId="0" borderId="0" xfId="0" applyFont="1" applyAlignment="1">
      <alignment horizontal="center" vertical="top" wrapText="1"/>
    </xf>
    <xf numFmtId="40" fontId="0" fillId="11" borderId="14" xfId="0" applyNumberFormat="1" applyFill="1" applyBorder="1"/>
    <xf numFmtId="0" fontId="0" fillId="11" borderId="14" xfId="0" applyFill="1" applyBorder="1" applyAlignment="1">
      <alignment horizontal="center"/>
    </xf>
    <xf numFmtId="0" fontId="3" fillId="11" borderId="6" xfId="0" applyFont="1" applyFill="1" applyBorder="1"/>
    <xf numFmtId="40" fontId="0" fillId="11" borderId="6" xfId="0" applyNumberFormat="1" applyFill="1" applyBorder="1"/>
    <xf numFmtId="3" fontId="24" fillId="0" borderId="0" xfId="6" applyNumberFormat="1" applyFont="1"/>
    <xf numFmtId="3" fontId="24" fillId="0" borderId="0" xfId="6" applyNumberFormat="1" applyFont="1" applyAlignment="1">
      <alignment horizontal="center"/>
    </xf>
    <xf numFmtId="3" fontId="29" fillId="14" borderId="0" xfId="6" applyNumberFormat="1" applyFont="1" applyFill="1" applyAlignment="1">
      <alignment horizontal="center"/>
    </xf>
    <xf numFmtId="3" fontId="24" fillId="15" borderId="0" xfId="6" applyNumberFormat="1" applyFont="1" applyFill="1"/>
    <xf numFmtId="3" fontId="24" fillId="9" borderId="0" xfId="6" applyNumberFormat="1" applyFont="1" applyFill="1" applyAlignment="1">
      <alignment horizontal="center"/>
    </xf>
    <xf numFmtId="3" fontId="29" fillId="5" borderId="0" xfId="6" applyNumberFormat="1" applyFont="1" applyFill="1" applyAlignment="1">
      <alignment horizontal="center"/>
    </xf>
    <xf numFmtId="3" fontId="24" fillId="16" borderId="0" xfId="6" applyNumberFormat="1" applyFont="1" applyFill="1"/>
    <xf numFmtId="3" fontId="24" fillId="17" borderId="0" xfId="6" applyNumberFormat="1" applyFont="1" applyFill="1" applyAlignment="1">
      <alignment horizontal="center"/>
    </xf>
    <xf numFmtId="3" fontId="24" fillId="17" borderId="0" xfId="6" quotePrefix="1" applyNumberFormat="1" applyFont="1" applyFill="1" applyAlignment="1">
      <alignment horizontal="center"/>
    </xf>
    <xf numFmtId="4" fontId="24" fillId="17" borderId="0" xfId="6" applyNumberFormat="1" applyFont="1" applyFill="1" applyAlignment="1">
      <alignment horizontal="center"/>
    </xf>
    <xf numFmtId="0" fontId="15" fillId="0" borderId="0" xfId="0" applyFont="1" applyAlignment="1">
      <alignment horizontal="center" vertical="top" wrapText="1"/>
    </xf>
    <xf numFmtId="3" fontId="24" fillId="9" borderId="0" xfId="6" quotePrefix="1" applyNumberFormat="1" applyFont="1" applyFill="1" applyAlignment="1">
      <alignment horizontal="center"/>
    </xf>
    <xf numFmtId="4" fontId="24" fillId="9" borderId="0" xfId="6" applyNumberFormat="1" applyFont="1" applyFill="1" applyAlignment="1">
      <alignment horizontal="center"/>
    </xf>
    <xf numFmtId="38" fontId="0" fillId="11" borderId="0" xfId="0" applyNumberFormat="1" applyFill="1" applyAlignment="1">
      <alignment horizontal="center"/>
    </xf>
    <xf numFmtId="38" fontId="17" fillId="0" borderId="12" xfId="5" applyNumberFormat="1" applyFont="1" applyBorder="1" applyAlignment="1">
      <alignment vertical="center"/>
    </xf>
    <xf numFmtId="43" fontId="17" fillId="0" borderId="0" xfId="5" applyNumberFormat="1" applyFont="1" applyAlignment="1">
      <alignment horizontal="left" vertical="center"/>
    </xf>
    <xf numFmtId="164" fontId="17" fillId="0" borderId="6" xfId="1" applyNumberFormat="1" applyFont="1" applyFill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164" fontId="17" fillId="0" borderId="11" xfId="1" applyNumberFormat="1" applyFont="1" applyFill="1" applyBorder="1" applyAlignment="1">
      <alignment horizontal="right" vertical="center"/>
    </xf>
    <xf numFmtId="0" fontId="1" fillId="0" borderId="0" xfId="0" applyFont="1"/>
    <xf numFmtId="0" fontId="25" fillId="18" borderId="14" xfId="5" applyFont="1" applyFill="1" applyBorder="1" applyAlignment="1">
      <alignment horizontal="right" vertical="center"/>
    </xf>
    <xf numFmtId="0" fontId="25" fillId="18" borderId="6" xfId="5" applyFont="1" applyFill="1" applyBorder="1" applyAlignment="1">
      <alignment horizontal="right" vertical="center"/>
    </xf>
    <xf numFmtId="0" fontId="25" fillId="7" borderId="6" xfId="5" applyFont="1" applyFill="1" applyBorder="1" applyAlignment="1">
      <alignment horizontal="right" vertical="center"/>
    </xf>
    <xf numFmtId="167" fontId="30" fillId="13" borderId="0" xfId="6" applyNumberFormat="1" applyFont="1" applyFill="1" applyAlignment="1">
      <alignment horizontal="center" vertical="center"/>
    </xf>
    <xf numFmtId="3" fontId="17" fillId="0" borderId="0" xfId="6" applyNumberFormat="1" applyFont="1"/>
    <xf numFmtId="3" fontId="17" fillId="4" borderId="16" xfId="6" applyNumberFormat="1" applyFont="1" applyFill="1" applyBorder="1" applyAlignment="1">
      <alignment horizontal="center"/>
    </xf>
    <xf numFmtId="3" fontId="17" fillId="0" borderId="0" xfId="6" applyNumberFormat="1" applyFont="1" applyAlignment="1">
      <alignment horizontal="left" indent="1"/>
    </xf>
    <xf numFmtId="3" fontId="31" fillId="5" borderId="0" xfId="6" applyNumberFormat="1" applyFont="1" applyFill="1" applyAlignment="1">
      <alignment horizontal="center"/>
    </xf>
    <xf numFmtId="3" fontId="17" fillId="0" borderId="0" xfId="6" applyNumberFormat="1" applyFont="1" applyAlignment="1">
      <alignment horizontal="center"/>
    </xf>
    <xf numFmtId="3" fontId="17" fillId="4" borderId="0" xfId="6" applyNumberFormat="1" applyFont="1" applyFill="1" applyAlignment="1">
      <alignment horizontal="center"/>
    </xf>
    <xf numFmtId="3" fontId="17" fillId="4" borderId="0" xfId="6" applyNumberFormat="1" applyFont="1" applyFill="1"/>
    <xf numFmtId="3" fontId="17" fillId="4" borderId="0" xfId="6" applyNumberFormat="1" applyFont="1" applyFill="1" applyAlignment="1">
      <alignment horizontal="left" indent="1"/>
    </xf>
    <xf numFmtId="3" fontId="31" fillId="5" borderId="0" xfId="6" applyNumberFormat="1" applyFont="1" applyFill="1"/>
    <xf numFmtId="3" fontId="31" fillId="5" borderId="0" xfId="6" applyNumberFormat="1" applyFont="1" applyFill="1" applyAlignment="1">
      <alignment horizontal="left" indent="1"/>
    </xf>
    <xf numFmtId="0" fontId="17" fillId="0" borderId="0" xfId="3" applyFont="1"/>
    <xf numFmtId="3" fontId="17" fillId="0" borderId="0" xfId="6" applyNumberFormat="1" applyFont="1" applyAlignment="1">
      <alignment horizontal="left"/>
    </xf>
    <xf numFmtId="1" fontId="17" fillId="0" borderId="0" xfId="6" applyNumberFormat="1" applyFont="1" applyAlignment="1">
      <alignment horizontal="center"/>
    </xf>
    <xf numFmtId="0" fontId="23" fillId="0" borderId="0" xfId="5" applyFont="1" applyAlignment="1">
      <alignment horizontal="left" vertical="center"/>
    </xf>
    <xf numFmtId="3" fontId="32" fillId="0" borderId="0" xfId="6" applyNumberFormat="1" applyFont="1"/>
    <xf numFmtId="3" fontId="33" fillId="0" borderId="0" xfId="6" applyNumberFormat="1" applyFont="1"/>
    <xf numFmtId="0" fontId="17" fillId="0" borderId="7" xfId="5" applyFont="1" applyBorder="1" applyAlignment="1">
      <alignment vertical="center"/>
    </xf>
    <xf numFmtId="0" fontId="17" fillId="0" borderId="13" xfId="5" applyFont="1" applyBorder="1" applyAlignment="1">
      <alignment vertical="center"/>
    </xf>
    <xf numFmtId="43" fontId="17" fillId="0" borderId="2" xfId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43" fontId="17" fillId="0" borderId="3" xfId="1" applyFont="1" applyFill="1" applyBorder="1" applyAlignment="1">
      <alignment vertical="center"/>
    </xf>
    <xf numFmtId="164" fontId="17" fillId="0" borderId="2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vertical="center"/>
    </xf>
    <xf numFmtId="164" fontId="17" fillId="0" borderId="11" xfId="1" applyNumberFormat="1" applyFont="1" applyFill="1" applyBorder="1" applyAlignment="1">
      <alignment vertical="center"/>
    </xf>
    <xf numFmtId="164" fontId="17" fillId="0" borderId="9" xfId="1" applyNumberFormat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17" fillId="0" borderId="12" xfId="1" applyNumberFormat="1" applyFont="1" applyFill="1" applyBorder="1" applyAlignment="1">
      <alignment horizontal="right" vertical="center"/>
    </xf>
    <xf numFmtId="164" fontId="17" fillId="0" borderId="13" xfId="1" applyNumberFormat="1" applyFont="1" applyFill="1" applyBorder="1" applyAlignment="1">
      <alignment horizontal="right" vertical="center"/>
    </xf>
    <xf numFmtId="164" fontId="17" fillId="0" borderId="2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horizontal="right" vertical="center"/>
    </xf>
    <xf numFmtId="164" fontId="17" fillId="0" borderId="9" xfId="1" applyNumberFormat="1" applyFont="1" applyFill="1" applyBorder="1" applyAlignment="1">
      <alignment horizontal="right" vertical="center"/>
    </xf>
    <xf numFmtId="38" fontId="0" fillId="0" borderId="0" xfId="0" applyNumberFormat="1" applyAlignment="1">
      <alignment vertical="center"/>
    </xf>
    <xf numFmtId="0" fontId="34" fillId="0" borderId="0" xfId="0" applyFont="1" applyAlignment="1">
      <alignment horizontal="center" vertical="top" wrapText="1"/>
    </xf>
    <xf numFmtId="0" fontId="17" fillId="0" borderId="0" xfId="4" applyFont="1" applyAlignment="1">
      <alignment horizontal="left" vertical="top" indent="3"/>
    </xf>
    <xf numFmtId="0" fontId="35" fillId="12" borderId="0" xfId="4" applyFont="1" applyFill="1" applyAlignment="1">
      <alignment horizontal="left" vertical="top" indent="3"/>
    </xf>
    <xf numFmtId="3" fontId="36" fillId="0" borderId="0" xfId="6" applyNumberFormat="1" applyFont="1"/>
    <xf numFmtId="0" fontId="0" fillId="11" borderId="0" xfId="0" applyFill="1" applyAlignment="1">
      <alignment horizontal="left" vertical="top" wrapText="1"/>
    </xf>
    <xf numFmtId="0" fontId="0" fillId="0" borderId="0" xfId="0" applyAlignment="1">
      <alignment horizontal="left" wrapText="1"/>
    </xf>
    <xf numFmtId="9" fontId="17" fillId="0" borderId="0" xfId="7" applyFont="1" applyFill="1" applyBorder="1" applyAlignment="1">
      <alignment horizontal="right" vertical="center"/>
    </xf>
    <xf numFmtId="9" fontId="17" fillId="0" borderId="3" xfId="7" applyFont="1" applyFill="1" applyBorder="1" applyAlignment="1">
      <alignment horizontal="right" vertical="center"/>
    </xf>
    <xf numFmtId="167" fontId="38" fillId="5" borderId="0" xfId="6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11" borderId="7" xfId="0" applyFont="1" applyFill="1" applyBorder="1" applyAlignment="1">
      <alignment horizontal="left" indent="2"/>
    </xf>
    <xf numFmtId="0" fontId="3" fillId="11" borderId="13" xfId="0" applyFont="1" applyFill="1" applyBorder="1" applyAlignment="1">
      <alignment horizontal="left" indent="2"/>
    </xf>
    <xf numFmtId="0" fontId="3" fillId="11" borderId="7" xfId="0" applyFont="1" applyFill="1" applyBorder="1" applyAlignment="1">
      <alignment horizontal="left" indent="6"/>
    </xf>
    <xf numFmtId="0" fontId="44" fillId="0" borderId="0" xfId="0" applyFont="1" applyAlignment="1">
      <alignment horizontal="center" vertical="top" wrapText="1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7" fontId="16" fillId="5" borderId="15" xfId="0" applyNumberFormat="1" applyFont="1" applyFill="1" applyBorder="1"/>
    <xf numFmtId="37" fontId="16" fillId="5" borderId="6" xfId="0" applyNumberFormat="1" applyFont="1" applyFill="1" applyBorder="1"/>
    <xf numFmtId="0" fontId="45" fillId="0" borderId="0" xfId="0" applyFont="1" applyAlignment="1">
      <alignment horizontal="center" vertical="top" wrapText="1"/>
    </xf>
    <xf numFmtId="0" fontId="16" fillId="5" borderId="4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37" fontId="24" fillId="17" borderId="0" xfId="6" applyNumberFormat="1" applyFont="1" applyFill="1" applyAlignment="1">
      <alignment horizontal="center"/>
    </xf>
    <xf numFmtId="38" fontId="1" fillId="0" borderId="0" xfId="0" applyNumberFormat="1" applyFont="1"/>
    <xf numFmtId="37" fontId="0" fillId="0" borderId="0" xfId="0" applyNumberFormat="1"/>
    <xf numFmtId="37" fontId="24" fillId="9" borderId="0" xfId="6" applyNumberFormat="1" applyFont="1" applyFill="1" applyAlignment="1">
      <alignment horizontal="center"/>
    </xf>
    <xf numFmtId="37" fontId="24" fillId="0" borderId="0" xfId="6" applyNumberFormat="1" applyFont="1" applyAlignment="1">
      <alignment horizontal="center"/>
    </xf>
    <xf numFmtId="0" fontId="1" fillId="11" borderId="5" xfId="0" applyFont="1" applyFill="1" applyBorder="1" applyAlignment="1">
      <alignment horizontal="center" vertical="top"/>
    </xf>
    <xf numFmtId="0" fontId="1" fillId="11" borderId="0" xfId="0" applyFont="1" applyFill="1" applyAlignment="1">
      <alignment horizontal="left" vertical="top" wrapText="1"/>
    </xf>
    <xf numFmtId="40" fontId="16" fillId="5" borderId="14" xfId="0" applyNumberFormat="1" applyFont="1" applyFill="1" applyBorder="1" applyAlignment="1">
      <alignment horizontal="center"/>
    </xf>
    <xf numFmtId="38" fontId="16" fillId="5" borderId="6" xfId="0" applyNumberFormat="1" applyFont="1" applyFill="1" applyBorder="1" applyAlignment="1">
      <alignment horizontal="center"/>
    </xf>
    <xf numFmtId="38" fontId="16" fillId="5" borderId="15" xfId="0" applyNumberFormat="1" applyFont="1" applyFill="1" applyBorder="1" applyAlignment="1">
      <alignment horizontal="center"/>
    </xf>
    <xf numFmtId="0" fontId="25" fillId="7" borderId="14" xfId="5" applyFont="1" applyFill="1" applyBorder="1" applyAlignment="1">
      <alignment horizontal="right" vertical="center"/>
    </xf>
    <xf numFmtId="0" fontId="25" fillId="7" borderId="15" xfId="5" applyFont="1" applyFill="1" applyBorder="1" applyAlignment="1">
      <alignment horizontal="right" vertical="center"/>
    </xf>
    <xf numFmtId="0" fontId="17" fillId="0" borderId="0" xfId="8" applyFont="1" applyAlignment="1">
      <alignment vertical="center"/>
    </xf>
    <xf numFmtId="38" fontId="1" fillId="11" borderId="16" xfId="0" quotePrefix="1" applyNumberFormat="1" applyFont="1" applyFill="1" applyBorder="1" applyAlignment="1">
      <alignment horizontal="center"/>
    </xf>
    <xf numFmtId="38" fontId="0" fillId="19" borderId="0" xfId="0" applyNumberFormat="1" applyFill="1"/>
    <xf numFmtId="37" fontId="0" fillId="0" borderId="0" xfId="0" applyNumberFormat="1" applyAlignment="1">
      <alignment horizontal="center"/>
    </xf>
    <xf numFmtId="37" fontId="3" fillId="11" borderId="6" xfId="0" applyNumberFormat="1" applyFont="1" applyFill="1" applyBorder="1"/>
    <xf numFmtId="37" fontId="3" fillId="11" borderId="15" xfId="0" applyNumberFormat="1" applyFont="1" applyFill="1" applyBorder="1"/>
    <xf numFmtId="165" fontId="0" fillId="6" borderId="0" xfId="0" applyNumberFormat="1" applyFill="1" applyAlignment="1">
      <alignment horizontal="center"/>
    </xf>
    <xf numFmtId="0" fontId="28" fillId="0" borderId="0" xfId="0" applyFont="1" applyAlignment="1">
      <alignment horizontal="center" vertical="top"/>
    </xf>
    <xf numFmtId="38" fontId="17" fillId="0" borderId="0" xfId="5" applyNumberFormat="1" applyFont="1" applyAlignment="1">
      <alignment vertical="center"/>
    </xf>
    <xf numFmtId="38" fontId="48" fillId="0" borderId="0" xfId="9" applyNumberFormat="1" applyFont="1" applyAlignment="1">
      <alignment horizontal="right" indent="1"/>
    </xf>
    <xf numFmtId="0" fontId="28" fillId="0" borderId="0" xfId="0" applyFont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 vertical="top" wrapText="1"/>
    </xf>
    <xf numFmtId="0" fontId="1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37" fontId="0" fillId="11" borderId="0" xfId="0" applyNumberFormat="1" applyFill="1" applyAlignment="1">
      <alignment horizontal="center"/>
    </xf>
    <xf numFmtId="38" fontId="0" fillId="19" borderId="0" xfId="0" applyNumberFormat="1" applyFill="1" applyAlignment="1">
      <alignment horizontal="center" vertical="center"/>
    </xf>
    <xf numFmtId="0" fontId="17" fillId="0" borderId="12" xfId="5" applyFont="1" applyBorder="1" applyAlignment="1">
      <alignment horizontal="right" vertical="center" indent="1"/>
    </xf>
    <xf numFmtId="0" fontId="17" fillId="0" borderId="12" xfId="5" applyFont="1" applyBorder="1" applyAlignment="1">
      <alignment horizontal="left" vertical="center" indent="8"/>
    </xf>
    <xf numFmtId="0" fontId="26" fillId="5" borderId="13" xfId="0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9" fontId="17" fillId="0" borderId="0" xfId="7" quotePrefix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40" fontId="3" fillId="2" borderId="6" xfId="0" applyNumberFormat="1" applyFont="1" applyFill="1" applyBorder="1" applyAlignment="1">
      <alignment horizontal="center" vertical="center"/>
    </xf>
    <xf numFmtId="38" fontId="3" fillId="2" borderId="6" xfId="0" applyNumberFormat="1" applyFont="1" applyFill="1" applyBorder="1" applyAlignment="1">
      <alignment horizontal="center" vertical="center"/>
    </xf>
    <xf numFmtId="40" fontId="3" fillId="6" borderId="6" xfId="0" applyNumberFormat="1" applyFont="1" applyFill="1" applyBorder="1" applyAlignment="1">
      <alignment horizontal="center" vertical="center"/>
    </xf>
    <xf numFmtId="38" fontId="3" fillId="6" borderId="6" xfId="0" applyNumberFormat="1" applyFont="1" applyFill="1" applyBorder="1" applyAlignment="1">
      <alignment horizontal="center" vertical="center"/>
    </xf>
    <xf numFmtId="37" fontId="3" fillId="6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" fillId="0" borderId="0" xfId="0" applyFont="1" applyAlignment="1">
      <alignment vertical="center"/>
    </xf>
    <xf numFmtId="0" fontId="49" fillId="7" borderId="6" xfId="5" applyFont="1" applyFill="1" applyBorder="1" applyAlignment="1">
      <alignment horizontal="right" vertical="center"/>
    </xf>
    <xf numFmtId="0" fontId="49" fillId="7" borderId="10" xfId="5" applyFont="1" applyFill="1" applyBorder="1" applyAlignment="1">
      <alignment vertical="center"/>
    </xf>
    <xf numFmtId="0" fontId="49" fillId="7" borderId="1" xfId="5" applyFont="1" applyFill="1" applyBorder="1" applyAlignment="1">
      <alignment vertical="center"/>
    </xf>
    <xf numFmtId="0" fontId="49" fillId="7" borderId="5" xfId="5" applyFont="1" applyFill="1" applyBorder="1" applyAlignment="1">
      <alignment vertical="center"/>
    </xf>
    <xf numFmtId="0" fontId="50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47" fillId="0" borderId="0" xfId="5" applyFont="1" applyAlignment="1">
      <alignment horizontal="left" vertical="center"/>
    </xf>
    <xf numFmtId="0" fontId="51" fillId="0" borderId="0" xfId="5" applyFont="1" applyAlignment="1">
      <alignment vertical="center"/>
    </xf>
    <xf numFmtId="0" fontId="51" fillId="0" borderId="0" xfId="5" applyFont="1" applyAlignment="1">
      <alignment horizontal="left" vertical="center"/>
    </xf>
    <xf numFmtId="37" fontId="17" fillId="0" borderId="0" xfId="5" applyNumberFormat="1" applyFont="1" applyAlignment="1">
      <alignment vertical="center"/>
    </xf>
    <xf numFmtId="164" fontId="17" fillId="0" borderId="0" xfId="5" applyNumberFormat="1" applyFont="1" applyAlignment="1">
      <alignment vertical="center"/>
    </xf>
    <xf numFmtId="3" fontId="25" fillId="14" borderId="0" xfId="6" applyNumberFormat="1" applyFont="1" applyFill="1"/>
    <xf numFmtId="3" fontId="52" fillId="0" borderId="0" xfId="6" applyNumberFormat="1" applyFont="1"/>
    <xf numFmtId="3" fontId="25" fillId="14" borderId="0" xfId="6" applyNumberFormat="1" applyFont="1" applyFill="1" applyAlignment="1">
      <alignment horizontal="center"/>
    </xf>
    <xf numFmtId="3" fontId="25" fillId="5" borderId="0" xfId="6" applyNumberFormat="1" applyFont="1" applyFill="1"/>
    <xf numFmtId="3" fontId="25" fillId="5" borderId="0" xfId="6" applyNumberFormat="1" applyFont="1" applyFill="1" applyAlignment="1">
      <alignment horizontal="center"/>
    </xf>
    <xf numFmtId="3" fontId="53" fillId="16" borderId="0" xfId="6" applyNumberFormat="1" applyFont="1" applyFill="1"/>
    <xf numFmtId="3" fontId="53" fillId="0" borderId="0" xfId="6" applyNumberFormat="1" applyFont="1"/>
    <xf numFmtId="37" fontId="54" fillId="0" borderId="0" xfId="6" applyNumberFormat="1" applyFont="1" applyAlignment="1">
      <alignment horizontal="center"/>
    </xf>
    <xf numFmtId="38" fontId="1" fillId="6" borderId="6" xfId="0" quotePrefix="1" applyNumberFormat="1" applyFont="1" applyFill="1" applyBorder="1" applyAlignment="1">
      <alignment horizontal="center" vertical="center"/>
    </xf>
    <xf numFmtId="37" fontId="17" fillId="0" borderId="0" xfId="5" applyNumberFormat="1" applyFont="1" applyAlignment="1">
      <alignment horizontal="left" vertical="center"/>
    </xf>
    <xf numFmtId="38" fontId="1" fillId="0" borderId="0" xfId="0" applyNumberFormat="1" applyFont="1" applyAlignment="1">
      <alignment horizontal="center"/>
    </xf>
    <xf numFmtId="38" fontId="17" fillId="0" borderId="0" xfId="5" applyNumberFormat="1" applyFont="1" applyAlignment="1">
      <alignment horizontal="left" vertical="center"/>
    </xf>
    <xf numFmtId="0" fontId="26" fillId="5" borderId="14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15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left" indent="5"/>
    </xf>
    <xf numFmtId="0" fontId="3" fillId="11" borderId="3" xfId="0" applyFont="1" applyFill="1" applyBorder="1" applyAlignment="1">
      <alignment horizontal="left" indent="5"/>
    </xf>
    <xf numFmtId="0" fontId="1" fillId="11" borderId="4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 wrapText="1"/>
    </xf>
    <xf numFmtId="0" fontId="3" fillId="11" borderId="13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 wrapText="1"/>
    </xf>
    <xf numFmtId="0" fontId="26" fillId="5" borderId="12" xfId="0" applyFont="1" applyFill="1" applyBorder="1" applyAlignment="1">
      <alignment horizontal="center" wrapText="1"/>
    </xf>
    <xf numFmtId="0" fontId="26" fillId="5" borderId="13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27" fillId="0" borderId="12" xfId="4" applyFont="1" applyBorder="1" applyAlignment="1">
      <alignment wrapText="1"/>
    </xf>
  </cellXfs>
  <cellStyles count="10">
    <cellStyle name="Comma" xfId="1" builtinId="3"/>
    <cellStyle name="Default" xfId="2" xr:uid="{00000000-0005-0000-0000-000001000000}"/>
    <cellStyle name="Normal" xfId="0" builtinId="0"/>
    <cellStyle name="Normal 2" xfId="6" xr:uid="{00000000-0005-0000-0000-000004000000}"/>
    <cellStyle name="Normal_01 - FIN chasum" xfId="9" xr:uid="{1F1A60B5-548B-49EA-9E46-9D903A9B3305}"/>
    <cellStyle name="Normal_05 - DEC_F  calc" xfId="3" xr:uid="{00000000-0005-0000-0000-000007000000}"/>
    <cellStyle name="Normal_Book4" xfId="8" xr:uid="{00000000-0005-0000-0000-00000B000000}"/>
    <cellStyle name="Normal_Chahist 06" xfId="4" xr:uid="{00000000-0005-0000-0000-00000C000000}"/>
    <cellStyle name="Normal_Chahistd" xfId="5" xr:uid="{00000000-0005-0000-0000-00000D000000}"/>
    <cellStyle name="Percent" xfId="7" builtinId="5"/>
  </cellStyles>
  <dxfs count="0"/>
  <tableStyles count="0" defaultTableStyle="TableStyleMedium9" defaultPivotStyle="PivotStyleLight16"/>
  <colors>
    <mruColors>
      <color rgb="FFC3DFCE"/>
      <color rgb="FFF7EDF1"/>
      <color rgb="FF7D7447"/>
      <color rgb="FFF6F6D6"/>
      <color rgb="FFC0B2D2"/>
      <color rgb="FF8C73AD"/>
      <color rgb="FF9B86B8"/>
      <color rgb="FFAB99C3"/>
      <color rgb="FFB3A3C9"/>
      <color rgb="FFE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Drop" dropStyle="combo" dx="15" fmlaLink="'macro codes'!$C$1" fmlaRange="'macro codes'!$D$10:$D$452" noThreeD="1" sel="443" val="435"/>
</file>

<file path=xl/ctrlProps/ctrlProp10.xml><?xml version="1.0" encoding="utf-8"?>
<formControlPr xmlns="http://schemas.microsoft.com/office/spreadsheetml/2009/9/main" objectType="Drop" dropStyle="combo" dx="15" fmlaLink="'macro codes'!$J$1" fmlaRange="'macro codes'!$K$10:$K$104" noThreeD="1" sel="88" val="8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4</xdr:row>
          <xdr:rowOff>95250</xdr:rowOff>
        </xdr:from>
        <xdr:to>
          <xdr:col>1</xdr:col>
          <xdr:colOff>1076325</xdr:colOff>
          <xdr:row>6</xdr:row>
          <xdr:rowOff>19050</xdr:rowOff>
        </xdr:to>
        <xdr:sp macro="" textlink="">
          <xdr:nvSpPr>
            <xdr:cNvPr id="29697" name="Butto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Select Year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</xdr:row>
          <xdr:rowOff>95250</xdr:rowOff>
        </xdr:from>
        <xdr:to>
          <xdr:col>1</xdr:col>
          <xdr:colOff>295275</xdr:colOff>
          <xdr:row>6</xdr:row>
          <xdr:rowOff>19050</xdr:rowOff>
        </xdr:to>
        <xdr:sp macro="" textlink="">
          <xdr:nvSpPr>
            <xdr:cNvPr id="29698" name="Button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Reset File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104775</xdr:rowOff>
        </xdr:from>
        <xdr:to>
          <xdr:col>1</xdr:col>
          <xdr:colOff>295275</xdr:colOff>
          <xdr:row>7</xdr:row>
          <xdr:rowOff>38100</xdr:rowOff>
        </xdr:to>
        <xdr:sp macro="" textlink="">
          <xdr:nvSpPr>
            <xdr:cNvPr id="29699" name="Button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333399"/>
                  </a:solidFill>
                  <a:latin typeface="Arial"/>
                  <a:cs typeface="Arial"/>
                </a:rPr>
                <a:t>Select LEA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</xdr:row>
          <xdr:rowOff>104775</xdr:rowOff>
        </xdr:from>
        <xdr:to>
          <xdr:col>1</xdr:col>
          <xdr:colOff>1057275</xdr:colOff>
          <xdr:row>7</xdr:row>
          <xdr:rowOff>28575</xdr:rowOff>
        </xdr:to>
        <xdr:sp macro="" textlink="">
          <xdr:nvSpPr>
            <xdr:cNvPr id="29700" name="Button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Year After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4</xdr:row>
          <xdr:rowOff>57150</xdr:rowOff>
        </xdr:from>
        <xdr:to>
          <xdr:col>1</xdr:col>
          <xdr:colOff>219075</xdr:colOff>
          <xdr:row>5</xdr:row>
          <xdr:rowOff>104775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3366"/>
                  </a:solidFill>
                  <a:latin typeface="Arial"/>
                  <a:cs typeface="Arial"/>
                </a:rPr>
                <a:t>Reset File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4</xdr:row>
          <xdr:rowOff>57150</xdr:rowOff>
        </xdr:from>
        <xdr:to>
          <xdr:col>1</xdr:col>
          <xdr:colOff>1019175</xdr:colOff>
          <xdr:row>5</xdr:row>
          <xdr:rowOff>104775</xdr:rowOff>
        </xdr:to>
        <xdr:sp macro="" textlink="">
          <xdr:nvSpPr>
            <xdr:cNvPr id="25602" name="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Select Year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6</xdr:row>
          <xdr:rowOff>28575</xdr:rowOff>
        </xdr:from>
        <xdr:to>
          <xdr:col>1</xdr:col>
          <xdr:colOff>209550</xdr:colOff>
          <xdr:row>7</xdr:row>
          <xdr:rowOff>76200</xdr:rowOff>
        </xdr:to>
        <xdr:sp macro="" textlink="">
          <xdr:nvSpPr>
            <xdr:cNvPr id="25603" name="Button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333399"/>
                  </a:solidFill>
                  <a:latin typeface="Arial"/>
                  <a:cs typeface="Arial"/>
                </a:rPr>
                <a:t>Select Lea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6</xdr:row>
          <xdr:rowOff>38100</xdr:rowOff>
        </xdr:from>
        <xdr:to>
          <xdr:col>1</xdr:col>
          <xdr:colOff>1019175</xdr:colOff>
          <xdr:row>7</xdr:row>
          <xdr:rowOff>95250</xdr:rowOff>
        </xdr:to>
        <xdr:sp macro="" textlink="">
          <xdr:nvSpPr>
            <xdr:cNvPr id="25604" name="Button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Year After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2</xdr:col>
          <xdr:colOff>0</xdr:colOff>
          <xdr:row>7</xdr:row>
          <xdr:rowOff>19050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142875</xdr:rowOff>
        </xdr:from>
        <xdr:to>
          <xdr:col>1</xdr:col>
          <xdr:colOff>1809750</xdr:colOff>
          <xdr:row>7</xdr:row>
          <xdr:rowOff>9525</xdr:rowOff>
        </xdr:to>
        <xdr:sp macro="" textlink="">
          <xdr:nvSpPr>
            <xdr:cNvPr id="35841" name="Drop Dow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5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EDDCE"/>
  </sheetPr>
  <dimension ref="A1:Q452"/>
  <sheetViews>
    <sheetView showGridLines="0" workbookViewId="0">
      <pane ySplit="9" topLeftCell="A10" activePane="bottomLeft" state="frozen"/>
      <selection pane="bottomLeft" activeCell="A9" sqref="A9"/>
    </sheetView>
  </sheetViews>
  <sheetFormatPr defaultColWidth="9.1640625" defaultRowHeight="15"/>
  <cols>
    <col min="1" max="1" width="12.1640625" style="126" customWidth="1"/>
    <col min="2" max="2" width="29.1640625" style="126" customWidth="1"/>
    <col min="3" max="3" width="9.83203125" style="130" customWidth="1"/>
    <col min="4" max="4" width="30" style="128" customWidth="1"/>
    <col min="5" max="5" width="1.83203125" style="126" customWidth="1"/>
    <col min="6" max="6" width="8.1640625" style="126" customWidth="1"/>
    <col min="7" max="7" width="35.33203125" style="126" customWidth="1"/>
    <col min="8" max="8" width="12.1640625" style="126" customWidth="1"/>
    <col min="9" max="9" width="40.83203125" style="126" customWidth="1"/>
    <col min="10" max="10" width="12.83203125" style="130" customWidth="1"/>
    <col min="11" max="11" width="55.33203125" style="126" customWidth="1"/>
    <col min="12" max="12" width="12.83203125" style="126" customWidth="1"/>
    <col min="13" max="13" width="12.83203125" style="126" bestFit="1" customWidth="1"/>
    <col min="14" max="15" width="43.6640625" style="126" customWidth="1"/>
    <col min="16" max="16384" width="9.1640625" style="126"/>
  </cols>
  <sheetData>
    <row r="1" spans="1:13">
      <c r="A1" s="125">
        <v>45286</v>
      </c>
      <c r="C1" s="127">
        <v>443</v>
      </c>
      <c r="H1" s="169">
        <v>45286</v>
      </c>
      <c r="J1" s="129">
        <v>88</v>
      </c>
    </row>
    <row r="2" spans="1:13" hidden="1"/>
    <row r="3" spans="1:13" hidden="1"/>
    <row r="4" spans="1:13" hidden="1"/>
    <row r="5" spans="1:13" hidden="1"/>
    <row r="6" spans="1:13" hidden="1"/>
    <row r="7" spans="1:13" hidden="1"/>
    <row r="9" spans="1:13">
      <c r="A9" s="131" t="s">
        <v>630</v>
      </c>
      <c r="B9" s="132" t="s">
        <v>39</v>
      </c>
      <c r="C9" s="131" t="s">
        <v>2</v>
      </c>
      <c r="D9" s="133" t="s">
        <v>631</v>
      </c>
      <c r="H9" s="129" t="s">
        <v>630</v>
      </c>
      <c r="I9" s="134" t="s">
        <v>632</v>
      </c>
      <c r="J9" s="129" t="s">
        <v>2</v>
      </c>
      <c r="K9" s="135" t="s">
        <v>631</v>
      </c>
    </row>
    <row r="10" spans="1:13">
      <c r="A10" s="130">
        <v>1</v>
      </c>
      <c r="B10" s="136" t="s">
        <v>41</v>
      </c>
      <c r="C10" s="130">
        <v>1</v>
      </c>
      <c r="D10" s="137" t="str">
        <f>C10&amp;"   "&amp;B10</f>
        <v>1   ABINGTON</v>
      </c>
      <c r="H10" s="130">
        <v>1</v>
      </c>
      <c r="I10" s="126" t="s">
        <v>576</v>
      </c>
      <c r="J10" s="138">
        <v>445</v>
      </c>
      <c r="K10" s="137" t="str">
        <f t="shared" ref="K10:K41" si="0">IF(J10&gt;500,J10&amp;"   "&amp;I10,"0"&amp;J10&amp;"   "&amp;I10)</f>
        <v>0445   ABBY KELLEY FOSTER</v>
      </c>
      <c r="L10" s="138"/>
      <c r="M10" s="138"/>
    </row>
    <row r="11" spans="1:13">
      <c r="A11" s="130">
        <v>2</v>
      </c>
      <c r="B11" s="136" t="s">
        <v>42</v>
      </c>
      <c r="C11" s="130">
        <v>2</v>
      </c>
      <c r="D11" s="137" t="str">
        <f t="shared" ref="D11:D74" si="1">C11&amp;"   "&amp;B11</f>
        <v>2   ACTON</v>
      </c>
      <c r="H11" s="130">
        <v>2</v>
      </c>
      <c r="I11" s="126" t="s">
        <v>4</v>
      </c>
      <c r="J11" s="138">
        <v>412</v>
      </c>
      <c r="K11" s="137" t="str">
        <f t="shared" si="0"/>
        <v>0412   ACADEMY OF THE PACIFIC RIM</v>
      </c>
      <c r="L11" s="138"/>
      <c r="M11" s="138"/>
    </row>
    <row r="12" spans="1:13">
      <c r="A12" s="130">
        <v>3</v>
      </c>
      <c r="B12" s="136" t="s">
        <v>43</v>
      </c>
      <c r="C12" s="130">
        <v>3</v>
      </c>
      <c r="D12" s="137" t="str">
        <f t="shared" si="1"/>
        <v>3   ACUSHNET</v>
      </c>
      <c r="H12" s="130">
        <v>3</v>
      </c>
      <c r="I12" s="126" t="s">
        <v>587</v>
      </c>
      <c r="J12" s="138">
        <v>430</v>
      </c>
      <c r="K12" s="137" t="str">
        <f t="shared" si="0"/>
        <v>0430   ADVANCED MATH AND SCIENCE ACADEMY</v>
      </c>
      <c r="L12" s="138"/>
      <c r="M12" s="138"/>
    </row>
    <row r="13" spans="1:13">
      <c r="A13" s="130">
        <v>4</v>
      </c>
      <c r="B13" s="136" t="s">
        <v>44</v>
      </c>
      <c r="C13" s="130">
        <v>4</v>
      </c>
      <c r="D13" s="137" t="str">
        <f t="shared" si="1"/>
        <v>4   ADAMS</v>
      </c>
      <c r="H13" s="130">
        <v>4</v>
      </c>
      <c r="I13" s="126" t="s">
        <v>606</v>
      </c>
      <c r="J13" s="138">
        <v>409</v>
      </c>
      <c r="K13" s="137" t="str">
        <f t="shared" si="0"/>
        <v>0409   ALMA DEL MAR</v>
      </c>
      <c r="L13" s="138"/>
      <c r="M13" s="138"/>
    </row>
    <row r="14" spans="1:13">
      <c r="A14" s="130">
        <v>5</v>
      </c>
      <c r="B14" s="136" t="s">
        <v>45</v>
      </c>
      <c r="C14" s="130">
        <v>5</v>
      </c>
      <c r="D14" s="137" t="str">
        <f t="shared" si="1"/>
        <v>5   AGAWAM</v>
      </c>
      <c r="H14" s="130">
        <v>5</v>
      </c>
      <c r="I14" s="126" t="s">
        <v>676</v>
      </c>
      <c r="J14" s="138">
        <v>3509</v>
      </c>
      <c r="K14" s="137" t="str">
        <f t="shared" si="0"/>
        <v>3509   ARGOSY COLLEGIATE</v>
      </c>
      <c r="L14" s="138"/>
      <c r="M14" s="138"/>
    </row>
    <row r="15" spans="1:13">
      <c r="A15" s="130">
        <v>6</v>
      </c>
      <c r="B15" s="136" t="s">
        <v>46</v>
      </c>
      <c r="C15" s="130">
        <v>6</v>
      </c>
      <c r="D15" s="137" t="str">
        <f t="shared" si="1"/>
        <v>6   ALFORD</v>
      </c>
      <c r="H15" s="130">
        <v>6</v>
      </c>
      <c r="I15" s="126" t="s">
        <v>36</v>
      </c>
      <c r="J15" s="138">
        <v>491</v>
      </c>
      <c r="K15" s="137" t="str">
        <f t="shared" si="0"/>
        <v>0491   ATLANTIS</v>
      </c>
      <c r="L15" s="138"/>
      <c r="M15" s="138"/>
    </row>
    <row r="16" spans="1:13">
      <c r="A16" s="130">
        <v>7</v>
      </c>
      <c r="B16" s="136" t="s">
        <v>47</v>
      </c>
      <c r="C16" s="130">
        <v>7</v>
      </c>
      <c r="D16" s="137" t="str">
        <f t="shared" si="1"/>
        <v>7   AMESBURY</v>
      </c>
      <c r="H16" s="130">
        <v>7</v>
      </c>
      <c r="I16" s="126" t="s">
        <v>664</v>
      </c>
      <c r="J16" s="138">
        <v>3502</v>
      </c>
      <c r="K16" s="137" t="str">
        <f t="shared" si="0"/>
        <v>3502   BAYSTATE ACADEMY</v>
      </c>
      <c r="L16" s="138"/>
      <c r="M16" s="138"/>
    </row>
    <row r="17" spans="1:13">
      <c r="A17" s="130">
        <v>8</v>
      </c>
      <c r="B17" s="136" t="s">
        <v>48</v>
      </c>
      <c r="C17" s="130">
        <v>8</v>
      </c>
      <c r="D17" s="137" t="str">
        <f t="shared" si="1"/>
        <v>8   AMHERST</v>
      </c>
      <c r="H17" s="130">
        <v>8</v>
      </c>
      <c r="I17" s="126" t="s">
        <v>7</v>
      </c>
      <c r="J17" s="138">
        <v>420</v>
      </c>
      <c r="K17" s="137" t="str">
        <f t="shared" si="0"/>
        <v>0420   BENJAMIN BANNEKER</v>
      </c>
      <c r="L17" s="138"/>
      <c r="M17" s="138"/>
    </row>
    <row r="18" spans="1:13">
      <c r="A18" s="130">
        <v>9</v>
      </c>
      <c r="B18" s="136" t="s">
        <v>49</v>
      </c>
      <c r="C18" s="130">
        <v>9</v>
      </c>
      <c r="D18" s="137" t="str">
        <f t="shared" si="1"/>
        <v>9   ANDOVER</v>
      </c>
      <c r="H18" s="130">
        <v>9</v>
      </c>
      <c r="I18" s="126" t="s">
        <v>15</v>
      </c>
      <c r="J18" s="138">
        <v>447</v>
      </c>
      <c r="K18" s="137" t="str">
        <f t="shared" si="0"/>
        <v>0447   BENJAMIN FRANKLIN CLASSICAL</v>
      </c>
      <c r="L18" s="138"/>
      <c r="M18" s="138"/>
    </row>
    <row r="19" spans="1:13">
      <c r="A19" s="130">
        <v>10</v>
      </c>
      <c r="B19" s="136" t="s">
        <v>50</v>
      </c>
      <c r="C19" s="130">
        <v>10</v>
      </c>
      <c r="D19" s="137" t="str">
        <f t="shared" si="1"/>
        <v>10   ARLINGTON</v>
      </c>
      <c r="H19" s="130">
        <v>10</v>
      </c>
      <c r="I19" s="126" t="s">
        <v>586</v>
      </c>
      <c r="J19" s="138">
        <v>414</v>
      </c>
      <c r="K19" s="137" t="str">
        <f t="shared" si="0"/>
        <v>0414   BERKSHIRE ARTS AND TECHNOLOGY</v>
      </c>
      <c r="L19" s="138"/>
      <c r="M19" s="138"/>
    </row>
    <row r="20" spans="1:13">
      <c r="A20" s="130">
        <v>11</v>
      </c>
      <c r="B20" s="136" t="s">
        <v>51</v>
      </c>
      <c r="C20" s="130">
        <v>11</v>
      </c>
      <c r="D20" s="137" t="str">
        <f t="shared" si="1"/>
        <v>11   ASHBURNHAM</v>
      </c>
      <c r="H20" s="130">
        <v>11</v>
      </c>
      <c r="I20" s="126" t="s">
        <v>16</v>
      </c>
      <c r="J20" s="138">
        <v>449</v>
      </c>
      <c r="K20" s="137" t="str">
        <f t="shared" si="0"/>
        <v>0449   BOSTON COLLEGIATE</v>
      </c>
      <c r="L20" s="138"/>
      <c r="M20" s="138"/>
    </row>
    <row r="21" spans="1:13">
      <c r="A21" s="130">
        <v>12</v>
      </c>
      <c r="B21" s="136" t="s">
        <v>52</v>
      </c>
      <c r="C21" s="130">
        <v>12</v>
      </c>
      <c r="D21" s="137" t="str">
        <f t="shared" si="1"/>
        <v>12   ASHBY</v>
      </c>
      <c r="H21" s="130">
        <v>12</v>
      </c>
      <c r="I21" s="126" t="s">
        <v>6</v>
      </c>
      <c r="J21" s="138">
        <v>416</v>
      </c>
      <c r="K21" s="137" t="str">
        <f t="shared" si="0"/>
        <v>0416   BOSTON PREPARATORY</v>
      </c>
      <c r="L21" s="138"/>
      <c r="M21" s="138"/>
    </row>
    <row r="22" spans="1:13">
      <c r="A22" s="130">
        <v>13</v>
      </c>
      <c r="B22" s="136" t="s">
        <v>53</v>
      </c>
      <c r="C22" s="130">
        <v>13</v>
      </c>
      <c r="D22" s="137" t="str">
        <f t="shared" si="1"/>
        <v>13   ASHFIELD</v>
      </c>
      <c r="H22" s="130">
        <v>13</v>
      </c>
      <c r="I22" s="126" t="s">
        <v>565</v>
      </c>
      <c r="J22" s="138">
        <v>481</v>
      </c>
      <c r="K22" s="137" t="str">
        <f t="shared" si="0"/>
        <v>0481   BOSTON RENAISSANCE</v>
      </c>
      <c r="L22" s="138"/>
      <c r="M22" s="138"/>
    </row>
    <row r="23" spans="1:13">
      <c r="A23" s="130">
        <v>14</v>
      </c>
      <c r="B23" s="136" t="s">
        <v>55</v>
      </c>
      <c r="C23" s="130">
        <v>14</v>
      </c>
      <c r="D23" s="137" t="str">
        <f t="shared" si="1"/>
        <v>14   ASHLAND</v>
      </c>
      <c r="H23" s="130">
        <v>14</v>
      </c>
      <c r="I23" s="126" t="s">
        <v>8</v>
      </c>
      <c r="J23" s="138">
        <v>425</v>
      </c>
      <c r="K23" s="137" t="str">
        <f t="shared" si="0"/>
        <v>0425   BOSTON UNIVERSITY RESIDENTIAL</v>
      </c>
      <c r="L23" s="138"/>
      <c r="M23" s="138"/>
    </row>
    <row r="24" spans="1:13">
      <c r="A24" s="130">
        <v>15</v>
      </c>
      <c r="B24" s="136" t="s">
        <v>56</v>
      </c>
      <c r="C24" s="130">
        <v>15</v>
      </c>
      <c r="D24" s="137" t="str">
        <f t="shared" si="1"/>
        <v>15   ATHOL</v>
      </c>
      <c r="H24" s="130">
        <v>15</v>
      </c>
      <c r="I24" s="126" t="s">
        <v>607</v>
      </c>
      <c r="J24" s="138">
        <v>417</v>
      </c>
      <c r="K24" s="137" t="str">
        <f t="shared" si="0"/>
        <v>0417   BRIDGE BOSTON</v>
      </c>
      <c r="L24" s="138"/>
      <c r="M24" s="138"/>
    </row>
    <row r="25" spans="1:13">
      <c r="A25" s="130">
        <v>16</v>
      </c>
      <c r="B25" s="136" t="s">
        <v>57</v>
      </c>
      <c r="C25" s="130">
        <v>16</v>
      </c>
      <c r="D25" s="137" t="str">
        <f t="shared" si="1"/>
        <v>16   ATTLEBORO</v>
      </c>
      <c r="H25" s="130">
        <v>16</v>
      </c>
      <c r="I25" s="126" t="s">
        <v>697</v>
      </c>
      <c r="J25" s="138">
        <v>428</v>
      </c>
      <c r="K25" s="137" t="str">
        <f t="shared" si="0"/>
        <v>0428   BROOKE</v>
      </c>
      <c r="L25" s="138"/>
      <c r="M25" s="138"/>
    </row>
    <row r="26" spans="1:13">
      <c r="A26" s="130">
        <v>17</v>
      </c>
      <c r="B26" s="136" t="s">
        <v>58</v>
      </c>
      <c r="C26" s="130">
        <v>17</v>
      </c>
      <c r="D26" s="137" t="str">
        <f t="shared" si="1"/>
        <v>17   AUBURN</v>
      </c>
      <c r="H26" s="130">
        <v>17</v>
      </c>
      <c r="I26" s="126" t="s">
        <v>658</v>
      </c>
      <c r="J26" s="138">
        <v>457</v>
      </c>
      <c r="K26" s="137" t="str">
        <f t="shared" si="0"/>
        <v>0457   BROOKE EAST BOSTON</v>
      </c>
      <c r="L26" s="138"/>
      <c r="M26" s="138"/>
    </row>
    <row r="27" spans="1:13">
      <c r="A27" s="130">
        <v>18</v>
      </c>
      <c r="B27" s="136" t="s">
        <v>59</v>
      </c>
      <c r="C27" s="130">
        <v>18</v>
      </c>
      <c r="D27" s="137" t="str">
        <f t="shared" si="1"/>
        <v>18   AVON</v>
      </c>
      <c r="H27" s="130">
        <v>18</v>
      </c>
      <c r="I27" s="126" t="s">
        <v>657</v>
      </c>
      <c r="J27" s="138">
        <v>443</v>
      </c>
      <c r="K27" s="137" t="str">
        <f t="shared" si="0"/>
        <v>0443   BROOKE MATTAPAN</v>
      </c>
      <c r="L27" s="138"/>
      <c r="M27" s="138"/>
    </row>
    <row r="28" spans="1:13">
      <c r="A28" s="130">
        <v>19</v>
      </c>
      <c r="B28" s="136" t="s">
        <v>60</v>
      </c>
      <c r="C28" s="130">
        <v>19</v>
      </c>
      <c r="D28" s="137" t="str">
        <f t="shared" si="1"/>
        <v>19   AYER</v>
      </c>
      <c r="H28" s="130">
        <v>19</v>
      </c>
      <c r="I28" s="126" t="s">
        <v>9</v>
      </c>
      <c r="J28" s="138">
        <v>432</v>
      </c>
      <c r="K28" s="137" t="str">
        <f t="shared" si="0"/>
        <v>0432   CAPE COD LIGHTHOUSE</v>
      </c>
      <c r="L28" s="138"/>
      <c r="M28" s="138"/>
    </row>
    <row r="29" spans="1:13">
      <c r="A29" s="130">
        <v>20</v>
      </c>
      <c r="B29" s="136" t="s">
        <v>61</v>
      </c>
      <c r="C29" s="130">
        <v>20</v>
      </c>
      <c r="D29" s="137" t="str">
        <f t="shared" si="1"/>
        <v>20   BARNSTABLE</v>
      </c>
      <c r="H29" s="130">
        <v>20</v>
      </c>
      <c r="I29" s="126" t="s">
        <v>669</v>
      </c>
      <c r="J29" s="138">
        <v>418</v>
      </c>
      <c r="K29" s="137" t="str">
        <f t="shared" si="0"/>
        <v>0418   CHRISTA MCAULIFFE</v>
      </c>
      <c r="L29" s="138"/>
      <c r="M29" s="138"/>
    </row>
    <row r="30" spans="1:13">
      <c r="A30" s="130">
        <v>21</v>
      </c>
      <c r="B30" s="136" t="s">
        <v>62</v>
      </c>
      <c r="C30" s="130">
        <v>21</v>
      </c>
      <c r="D30" s="137" t="str">
        <f t="shared" si="1"/>
        <v>21   BARRE</v>
      </c>
      <c r="H30" s="130">
        <v>21</v>
      </c>
      <c r="I30" s="126" t="s">
        <v>720</v>
      </c>
      <c r="J30" s="138">
        <v>437</v>
      </c>
      <c r="K30" s="137" t="str">
        <f t="shared" si="0"/>
        <v>0437   CITY ON A HILL</v>
      </c>
      <c r="L30" s="138"/>
      <c r="M30" s="138"/>
    </row>
    <row r="31" spans="1:13">
      <c r="A31" s="130">
        <v>22</v>
      </c>
      <c r="B31" s="136" t="s">
        <v>63</v>
      </c>
      <c r="C31" s="130">
        <v>22</v>
      </c>
      <c r="D31" s="137" t="str">
        <f t="shared" si="1"/>
        <v>22   BECKET</v>
      </c>
      <c r="H31" s="130">
        <v>22</v>
      </c>
      <c r="I31" s="126" t="s">
        <v>673</v>
      </c>
      <c r="J31" s="138">
        <v>3504</v>
      </c>
      <c r="K31" s="137" t="str">
        <f t="shared" si="0"/>
        <v>3504   CITY ON A HILL - DUDLEY SQUARE</v>
      </c>
      <c r="L31" s="138"/>
      <c r="M31" s="138"/>
    </row>
    <row r="32" spans="1:13">
      <c r="A32" s="130">
        <v>23</v>
      </c>
      <c r="B32" s="136" t="s">
        <v>64</v>
      </c>
      <c r="C32" s="130">
        <v>23</v>
      </c>
      <c r="D32" s="137" t="str">
        <f t="shared" si="1"/>
        <v>23   BEDFORD</v>
      </c>
      <c r="H32" s="130">
        <v>23</v>
      </c>
      <c r="I32" s="126" t="s">
        <v>674</v>
      </c>
      <c r="J32" s="138">
        <v>3507</v>
      </c>
      <c r="K32" s="137" t="str">
        <f t="shared" si="0"/>
        <v>3507   CITY ON A HILL NEW BEDFORD</v>
      </c>
      <c r="L32" s="138"/>
      <c r="M32" s="138"/>
    </row>
    <row r="33" spans="1:13">
      <c r="A33" s="130">
        <v>24</v>
      </c>
      <c r="B33" s="136" t="s">
        <v>65</v>
      </c>
      <c r="C33" s="130">
        <v>24</v>
      </c>
      <c r="D33" s="137" t="str">
        <f t="shared" si="1"/>
        <v>24   BELCHERTOWN</v>
      </c>
      <c r="H33" s="130">
        <v>24</v>
      </c>
      <c r="I33" s="126" t="s">
        <v>10</v>
      </c>
      <c r="J33" s="138">
        <v>438</v>
      </c>
      <c r="K33" s="137" t="str">
        <f t="shared" si="0"/>
        <v>0438   CODMAN ACADEMY</v>
      </c>
      <c r="L33" s="138"/>
      <c r="M33" s="138"/>
    </row>
    <row r="34" spans="1:13">
      <c r="A34" s="130">
        <v>25</v>
      </c>
      <c r="B34" s="136" t="s">
        <v>66</v>
      </c>
      <c r="C34" s="130">
        <v>25</v>
      </c>
      <c r="D34" s="137" t="str">
        <f t="shared" si="1"/>
        <v>25   BELLINGHAM</v>
      </c>
      <c r="H34" s="130">
        <v>25</v>
      </c>
      <c r="I34" s="126" t="s">
        <v>695</v>
      </c>
      <c r="J34" s="138">
        <v>3503</v>
      </c>
      <c r="K34" s="137" t="str">
        <f t="shared" si="0"/>
        <v>3503   COLLEGIATE CS OF LOWELL</v>
      </c>
      <c r="L34" s="138"/>
      <c r="M34" s="138"/>
    </row>
    <row r="35" spans="1:13">
      <c r="A35" s="130">
        <v>26</v>
      </c>
      <c r="B35" s="136" t="s">
        <v>67</v>
      </c>
      <c r="C35" s="130">
        <v>26</v>
      </c>
      <c r="D35" s="137" t="str">
        <f t="shared" si="1"/>
        <v>26   BELMONT</v>
      </c>
      <c r="H35" s="130">
        <v>26</v>
      </c>
      <c r="I35" s="126" t="s">
        <v>655</v>
      </c>
      <c r="J35" s="138">
        <v>436</v>
      </c>
      <c r="K35" s="137" t="str">
        <f t="shared" si="0"/>
        <v>0436   COMMUNITY CS OF CAMBRIDGE</v>
      </c>
      <c r="L35" s="138"/>
      <c r="M35" s="138"/>
    </row>
    <row r="36" spans="1:13">
      <c r="A36" s="130">
        <v>27</v>
      </c>
      <c r="B36" s="136" t="s">
        <v>68</v>
      </c>
      <c r="C36" s="130">
        <v>27</v>
      </c>
      <c r="D36" s="137" t="str">
        <f t="shared" si="1"/>
        <v>27   BERKLEY</v>
      </c>
      <c r="H36" s="130">
        <v>27</v>
      </c>
      <c r="I36" s="126" t="s">
        <v>734</v>
      </c>
      <c r="J36" s="138">
        <v>440</v>
      </c>
      <c r="K36" s="137" t="str">
        <f t="shared" si="0"/>
        <v>0440   COMMUNITY DAY</v>
      </c>
      <c r="L36" s="138"/>
      <c r="M36" s="138"/>
    </row>
    <row r="37" spans="1:13">
      <c r="A37" s="130">
        <v>28</v>
      </c>
      <c r="B37" s="136" t="s">
        <v>69</v>
      </c>
      <c r="C37" s="130">
        <v>28</v>
      </c>
      <c r="D37" s="137" t="str">
        <f t="shared" si="1"/>
        <v>28   BERLIN</v>
      </c>
      <c r="H37" s="130">
        <v>28</v>
      </c>
      <c r="I37" s="126" t="s">
        <v>652</v>
      </c>
      <c r="J37" s="138">
        <v>426</v>
      </c>
      <c r="K37" s="137" t="str">
        <f t="shared" si="0"/>
        <v>0426   COMMUNITY DAY - GATEWAY</v>
      </c>
      <c r="L37" s="138"/>
      <c r="M37" s="138"/>
    </row>
    <row r="38" spans="1:13">
      <c r="A38" s="130">
        <v>29</v>
      </c>
      <c r="B38" s="136" t="s">
        <v>70</v>
      </c>
      <c r="C38" s="130">
        <v>29</v>
      </c>
      <c r="D38" s="137" t="str">
        <f t="shared" si="1"/>
        <v>29   BERNARDSTON</v>
      </c>
      <c r="H38" s="130">
        <v>29</v>
      </c>
      <c r="I38" s="126" t="s">
        <v>654</v>
      </c>
      <c r="J38" s="138">
        <v>431</v>
      </c>
      <c r="K38" s="137" t="str">
        <f t="shared" si="0"/>
        <v>0431   COMMUNITY DAY - R. KINGMAN WEBSTER</v>
      </c>
      <c r="L38" s="138"/>
      <c r="M38" s="138"/>
    </row>
    <row r="39" spans="1:13">
      <c r="A39" s="130">
        <v>30</v>
      </c>
      <c r="B39" s="136" t="s">
        <v>71</v>
      </c>
      <c r="C39" s="130">
        <v>30</v>
      </c>
      <c r="D39" s="137" t="str">
        <f t="shared" si="1"/>
        <v>30   BEVERLY</v>
      </c>
      <c r="H39" s="130">
        <v>30</v>
      </c>
      <c r="I39" s="126" t="s">
        <v>11</v>
      </c>
      <c r="J39" s="138">
        <v>439</v>
      </c>
      <c r="K39" s="137" t="str">
        <f t="shared" si="0"/>
        <v>0439   CONSERVATORY LAB</v>
      </c>
      <c r="L39" s="138"/>
      <c r="M39" s="138"/>
    </row>
    <row r="40" spans="1:13">
      <c r="A40" s="130">
        <v>31</v>
      </c>
      <c r="B40" s="136" t="s">
        <v>72</v>
      </c>
      <c r="C40" s="130">
        <v>31</v>
      </c>
      <c r="D40" s="137" t="str">
        <f t="shared" si="1"/>
        <v>31   BILLERICA</v>
      </c>
      <c r="H40" s="130">
        <v>31</v>
      </c>
      <c r="I40" s="126" t="s">
        <v>591</v>
      </c>
      <c r="J40" s="138">
        <v>475</v>
      </c>
      <c r="K40" s="137" t="str">
        <f t="shared" si="0"/>
        <v>0475   DORCHESTER COLLEGIATE ACADEMY</v>
      </c>
      <c r="L40" s="138"/>
      <c r="M40" s="138"/>
    </row>
    <row r="41" spans="1:13">
      <c r="A41" s="130">
        <v>32</v>
      </c>
      <c r="B41" s="136" t="s">
        <v>73</v>
      </c>
      <c r="C41" s="130">
        <v>32</v>
      </c>
      <c r="D41" s="137" t="str">
        <f t="shared" si="1"/>
        <v>32   BLACKSTONE</v>
      </c>
      <c r="H41" s="130">
        <v>32</v>
      </c>
      <c r="I41" s="126" t="s">
        <v>3</v>
      </c>
      <c r="J41" s="138">
        <v>410</v>
      </c>
      <c r="K41" s="137" t="str">
        <f t="shared" si="0"/>
        <v>0410   EXCEL ACADEMY</v>
      </c>
      <c r="L41" s="138"/>
      <c r="M41" s="138"/>
    </row>
    <row r="42" spans="1:13">
      <c r="A42" s="130">
        <v>33</v>
      </c>
      <c r="B42" s="136" t="s">
        <v>74</v>
      </c>
      <c r="C42" s="130">
        <v>33</v>
      </c>
      <c r="D42" s="137" t="str">
        <f t="shared" si="1"/>
        <v>33   BLANDFORD</v>
      </c>
      <c r="H42" s="130">
        <v>33</v>
      </c>
      <c r="I42" s="126" t="s">
        <v>644</v>
      </c>
      <c r="J42" s="138">
        <v>459</v>
      </c>
      <c r="K42" s="137" t="str">
        <f t="shared" ref="K42:K73" si="2">IF(J42&gt;500,J42&amp;"   "&amp;I42,"0"&amp;J42&amp;"   "&amp;I42)</f>
        <v>0459   EXCEL ACADEMY - BOSTON II</v>
      </c>
      <c r="L42" s="138"/>
      <c r="M42" s="138"/>
    </row>
    <row r="43" spans="1:13">
      <c r="A43" s="130">
        <v>34</v>
      </c>
      <c r="B43" s="136" t="s">
        <v>75</v>
      </c>
      <c r="C43" s="130">
        <v>34</v>
      </c>
      <c r="D43" s="137" t="str">
        <f t="shared" si="1"/>
        <v>34   BOLTON</v>
      </c>
      <c r="H43" s="130">
        <v>34</v>
      </c>
      <c r="I43" s="126" t="s">
        <v>645</v>
      </c>
      <c r="J43" s="138">
        <v>461</v>
      </c>
      <c r="K43" s="137" t="str">
        <f t="shared" si="2"/>
        <v>0461   EXCEL ACADEMY - CHELSEA</v>
      </c>
      <c r="L43" s="138"/>
      <c r="M43" s="138"/>
    </row>
    <row r="44" spans="1:13">
      <c r="A44" s="130">
        <v>35</v>
      </c>
      <c r="B44" s="136" t="s">
        <v>76</v>
      </c>
      <c r="C44" s="130">
        <v>35</v>
      </c>
      <c r="D44" s="137" t="str">
        <f t="shared" si="1"/>
        <v>35   BOSTON</v>
      </c>
      <c r="H44" s="130">
        <v>35</v>
      </c>
      <c r="I44" s="126" t="s">
        <v>5</v>
      </c>
      <c r="J44" s="138">
        <v>413</v>
      </c>
      <c r="K44" s="137" t="str">
        <f t="shared" si="2"/>
        <v>0413   FOUR RIVERS</v>
      </c>
      <c r="L44" s="138"/>
      <c r="M44" s="138"/>
    </row>
    <row r="45" spans="1:13">
      <c r="A45" s="130">
        <v>36</v>
      </c>
      <c r="B45" s="136" t="s">
        <v>77</v>
      </c>
      <c r="C45" s="130">
        <v>36</v>
      </c>
      <c r="D45" s="137" t="str">
        <f t="shared" si="1"/>
        <v>36   BOURNE</v>
      </c>
      <c r="H45" s="130">
        <v>36</v>
      </c>
      <c r="I45" s="126" t="s">
        <v>588</v>
      </c>
      <c r="J45" s="138">
        <v>446</v>
      </c>
      <c r="K45" s="137" t="str">
        <f t="shared" si="2"/>
        <v>0446   FOXBOROUGH REGIONAL</v>
      </c>
      <c r="L45" s="138"/>
      <c r="M45" s="138"/>
    </row>
    <row r="46" spans="1:13">
      <c r="A46" s="130">
        <v>37</v>
      </c>
      <c r="B46" s="136" t="s">
        <v>78</v>
      </c>
      <c r="C46" s="130">
        <v>37</v>
      </c>
      <c r="D46" s="137" t="str">
        <f t="shared" si="1"/>
        <v>37   BOXBOROUGH</v>
      </c>
      <c r="H46" s="130">
        <v>37</v>
      </c>
      <c r="I46" s="126" t="s">
        <v>577</v>
      </c>
      <c r="J46" s="138">
        <v>478</v>
      </c>
      <c r="K46" s="137" t="str">
        <f t="shared" si="2"/>
        <v>0478   FRANCIS W. PARKER CHARTER ESSENTIAL</v>
      </c>
      <c r="L46" s="138"/>
      <c r="M46" s="138"/>
    </row>
    <row r="47" spans="1:13">
      <c r="A47" s="130">
        <v>38</v>
      </c>
      <c r="B47" s="136" t="s">
        <v>79</v>
      </c>
      <c r="C47" s="130">
        <v>38</v>
      </c>
      <c r="D47" s="137" t="str">
        <f t="shared" si="1"/>
        <v>38   BOXFORD</v>
      </c>
      <c r="H47" s="130">
        <v>38</v>
      </c>
      <c r="I47" s="126" t="s">
        <v>13</v>
      </c>
      <c r="J47" s="138">
        <v>442</v>
      </c>
      <c r="K47" s="137" t="str">
        <f t="shared" si="2"/>
        <v>0442   FREDERICK DOUGLASS</v>
      </c>
      <c r="L47" s="138"/>
      <c r="M47" s="138"/>
    </row>
    <row r="48" spans="1:13">
      <c r="A48" s="130">
        <v>39</v>
      </c>
      <c r="B48" s="136" t="s">
        <v>80</v>
      </c>
      <c r="C48" s="130">
        <v>39</v>
      </c>
      <c r="D48" s="137" t="str">
        <f t="shared" si="1"/>
        <v>39   BOYLSTON</v>
      </c>
      <c r="H48" s="130">
        <v>39</v>
      </c>
      <c r="I48" s="126" t="s">
        <v>561</v>
      </c>
      <c r="J48" s="138">
        <v>496</v>
      </c>
      <c r="K48" s="137" t="str">
        <f t="shared" si="2"/>
        <v>0496   GLOBAL LEARNING</v>
      </c>
      <c r="L48" s="138"/>
      <c r="M48" s="138"/>
    </row>
    <row r="49" spans="1:13">
      <c r="A49" s="130">
        <v>40</v>
      </c>
      <c r="B49" s="136" t="s">
        <v>81</v>
      </c>
      <c r="C49" s="130">
        <v>40</v>
      </c>
      <c r="D49" s="137" t="str">
        <f t="shared" si="1"/>
        <v>40   BRAINTREE</v>
      </c>
      <c r="H49" s="130">
        <v>40</v>
      </c>
      <c r="I49" s="126" t="s">
        <v>589</v>
      </c>
      <c r="J49" s="138">
        <v>448</v>
      </c>
      <c r="K49" s="137" t="str">
        <f t="shared" si="2"/>
        <v>0448   GLOUCESTER COMMUNITY ARTS</v>
      </c>
      <c r="L49" s="138"/>
      <c r="M49" s="138"/>
    </row>
    <row r="50" spans="1:13">
      <c r="A50" s="130">
        <v>41</v>
      </c>
      <c r="B50" s="136" t="s">
        <v>82</v>
      </c>
      <c r="C50" s="130">
        <v>41</v>
      </c>
      <c r="D50" s="137" t="str">
        <f t="shared" si="1"/>
        <v>41   BREWSTER</v>
      </c>
      <c r="H50" s="130">
        <v>41</v>
      </c>
      <c r="I50" s="126" t="s">
        <v>608</v>
      </c>
      <c r="J50" s="138">
        <v>462</v>
      </c>
      <c r="K50" s="137" t="str">
        <f t="shared" si="2"/>
        <v>0462   GROVE HALL PREPARATORY</v>
      </c>
      <c r="L50" s="138"/>
      <c r="M50" s="138"/>
    </row>
    <row r="51" spans="1:13">
      <c r="A51" s="130">
        <v>42</v>
      </c>
      <c r="B51" s="136" t="s">
        <v>83</v>
      </c>
      <c r="C51" s="130">
        <v>42</v>
      </c>
      <c r="D51" s="137" t="str">
        <f t="shared" si="1"/>
        <v>42   BRIDGEWATER</v>
      </c>
      <c r="H51" s="130">
        <v>42</v>
      </c>
      <c r="I51" s="126" t="s">
        <v>698</v>
      </c>
      <c r="J51" s="138">
        <v>499</v>
      </c>
      <c r="K51" s="137" t="str">
        <f t="shared" si="2"/>
        <v>0499   HAMPDEN CS OF SCIENCE EAST</v>
      </c>
      <c r="L51" s="138"/>
      <c r="M51" s="138"/>
    </row>
    <row r="52" spans="1:13">
      <c r="A52" s="130">
        <v>43</v>
      </c>
      <c r="B52" s="136" t="s">
        <v>84</v>
      </c>
      <c r="C52" s="130">
        <v>43</v>
      </c>
      <c r="D52" s="137" t="str">
        <f t="shared" si="1"/>
        <v>43   BRIMFIELD</v>
      </c>
      <c r="H52" s="130">
        <v>43</v>
      </c>
      <c r="I52" s="126" t="s">
        <v>699</v>
      </c>
      <c r="J52" s="138">
        <v>3516</v>
      </c>
      <c r="K52" s="137" t="str">
        <f t="shared" si="2"/>
        <v>3516   HAMPDEN CS OF SCIENCE WEST</v>
      </c>
      <c r="L52" s="138"/>
      <c r="M52" s="138"/>
    </row>
    <row r="53" spans="1:13">
      <c r="A53" s="130">
        <v>44</v>
      </c>
      <c r="B53" s="136" t="s">
        <v>85</v>
      </c>
      <c r="C53" s="130">
        <v>44</v>
      </c>
      <c r="D53" s="137" t="str">
        <f t="shared" si="1"/>
        <v>44   BROCKTON</v>
      </c>
      <c r="H53" s="130">
        <v>44</v>
      </c>
      <c r="I53" s="126" t="s">
        <v>670</v>
      </c>
      <c r="J53" s="138">
        <v>419</v>
      </c>
      <c r="K53" s="137" t="str">
        <f t="shared" si="2"/>
        <v>0419   HELEN Y. DAVIS LEADERSHIP ACADEMY</v>
      </c>
      <c r="L53" s="138"/>
      <c r="M53" s="138"/>
    </row>
    <row r="54" spans="1:13">
      <c r="A54" s="130">
        <v>45</v>
      </c>
      <c r="B54" s="136" t="s">
        <v>86</v>
      </c>
      <c r="C54" s="130">
        <v>45</v>
      </c>
      <c r="D54" s="137" t="str">
        <f t="shared" si="1"/>
        <v>45   BROOKFIELD</v>
      </c>
      <c r="H54" s="130">
        <v>45</v>
      </c>
      <c r="I54" s="126" t="s">
        <v>559</v>
      </c>
      <c r="J54" s="138">
        <v>455</v>
      </c>
      <c r="K54" s="137" t="str">
        <f t="shared" si="2"/>
        <v>0455   HILL VIEW MONTESSORI</v>
      </c>
      <c r="L54" s="138"/>
      <c r="M54" s="138"/>
    </row>
    <row r="55" spans="1:13">
      <c r="A55" s="130">
        <v>46</v>
      </c>
      <c r="B55" s="136" t="s">
        <v>87</v>
      </c>
      <c r="C55" s="130">
        <v>46</v>
      </c>
      <c r="D55" s="137" t="str">
        <f t="shared" si="1"/>
        <v>46   BROOKLINE</v>
      </c>
      <c r="H55" s="130">
        <v>46</v>
      </c>
      <c r="I55" s="126" t="s">
        <v>17</v>
      </c>
      <c r="J55" s="138">
        <v>450</v>
      </c>
      <c r="K55" s="137" t="str">
        <f t="shared" si="2"/>
        <v>0450   HILLTOWN COOPERATIVE</v>
      </c>
      <c r="L55" s="138"/>
      <c r="M55" s="138"/>
    </row>
    <row r="56" spans="1:13">
      <c r="A56" s="130">
        <v>47</v>
      </c>
      <c r="B56" s="136" t="s">
        <v>88</v>
      </c>
      <c r="C56" s="130">
        <v>47</v>
      </c>
      <c r="D56" s="137" t="str">
        <f t="shared" si="1"/>
        <v>47   BUCKLAND</v>
      </c>
      <c r="H56" s="130">
        <v>47</v>
      </c>
      <c r="I56" s="126" t="s">
        <v>19</v>
      </c>
      <c r="J56" s="138">
        <v>453</v>
      </c>
      <c r="K56" s="137" t="str">
        <f t="shared" si="2"/>
        <v>0453   HOLYOKE COMMUNITY</v>
      </c>
      <c r="L56" s="138"/>
      <c r="M56" s="138"/>
    </row>
    <row r="57" spans="1:13">
      <c r="A57" s="130">
        <v>48</v>
      </c>
      <c r="B57" s="136" t="s">
        <v>89</v>
      </c>
      <c r="C57" s="130">
        <v>48</v>
      </c>
      <c r="D57" s="137" t="str">
        <f t="shared" si="1"/>
        <v>48   BURLINGTON</v>
      </c>
      <c r="H57" s="130">
        <v>48</v>
      </c>
      <c r="I57" s="126" t="s">
        <v>558</v>
      </c>
      <c r="J57" s="138">
        <v>435</v>
      </c>
      <c r="K57" s="137" t="str">
        <f t="shared" si="2"/>
        <v>0435   INNOVATION ACADEMY</v>
      </c>
      <c r="L57" s="138"/>
      <c r="M57" s="138"/>
    </row>
    <row r="58" spans="1:13">
      <c r="A58" s="130">
        <v>49</v>
      </c>
      <c r="B58" s="136" t="s">
        <v>90</v>
      </c>
      <c r="C58" s="130">
        <v>49</v>
      </c>
      <c r="D58" s="137" t="str">
        <f t="shared" si="1"/>
        <v>49   CAMBRIDGE</v>
      </c>
      <c r="H58" s="130">
        <v>49</v>
      </c>
      <c r="I58" s="126" t="s">
        <v>622</v>
      </c>
      <c r="J58" s="138">
        <v>463</v>
      </c>
      <c r="K58" s="137" t="str">
        <f t="shared" si="2"/>
        <v>0463   KIPP ACADEMY BOSTON</v>
      </c>
      <c r="L58" s="138"/>
      <c r="M58" s="138"/>
    </row>
    <row r="59" spans="1:13">
      <c r="A59" s="130">
        <v>50</v>
      </c>
      <c r="B59" s="136" t="s">
        <v>91</v>
      </c>
      <c r="C59" s="130">
        <v>50</v>
      </c>
      <c r="D59" s="137" t="str">
        <f t="shared" si="1"/>
        <v>50   CANTON</v>
      </c>
      <c r="H59" s="130">
        <v>50</v>
      </c>
      <c r="I59" s="126" t="s">
        <v>54</v>
      </c>
      <c r="J59" s="138">
        <v>429</v>
      </c>
      <c r="K59" s="137" t="str">
        <f t="shared" si="2"/>
        <v>0429   KIPP ACADEMY LYNN</v>
      </c>
      <c r="L59" s="138"/>
      <c r="M59" s="138"/>
    </row>
    <row r="60" spans="1:13">
      <c r="A60" s="130">
        <v>51</v>
      </c>
      <c r="B60" s="136" t="s">
        <v>92</v>
      </c>
      <c r="C60" s="130">
        <v>51</v>
      </c>
      <c r="D60" s="137" t="str">
        <f t="shared" si="1"/>
        <v>51   CARLISLE</v>
      </c>
      <c r="H60" s="130">
        <v>51</v>
      </c>
      <c r="I60" s="126" t="s">
        <v>20</v>
      </c>
      <c r="J60" s="138">
        <v>454</v>
      </c>
      <c r="K60" s="137" t="str">
        <f t="shared" si="2"/>
        <v>0454   LAWRENCE FAMILY DEVELOPMENT</v>
      </c>
      <c r="L60" s="138"/>
      <c r="M60" s="138"/>
    </row>
    <row r="61" spans="1:13">
      <c r="A61" s="130">
        <v>52</v>
      </c>
      <c r="B61" s="136" t="s">
        <v>93</v>
      </c>
      <c r="C61" s="130">
        <v>52</v>
      </c>
      <c r="D61" s="137" t="str">
        <f t="shared" si="1"/>
        <v>52   CARVER</v>
      </c>
      <c r="H61" s="130">
        <v>52</v>
      </c>
      <c r="I61" s="126" t="s">
        <v>717</v>
      </c>
      <c r="J61" s="138">
        <v>486</v>
      </c>
      <c r="K61" s="137" t="str">
        <f t="shared" si="2"/>
        <v>0486   LEARNING FIRST</v>
      </c>
      <c r="L61" s="138"/>
      <c r="M61" s="138"/>
    </row>
    <row r="62" spans="1:13">
      <c r="A62" s="130">
        <v>53</v>
      </c>
      <c r="B62" s="136" t="s">
        <v>94</v>
      </c>
      <c r="C62" s="130">
        <v>53</v>
      </c>
      <c r="D62" s="137" t="str">
        <f t="shared" si="1"/>
        <v>53   CHARLEMONT</v>
      </c>
      <c r="H62" s="130">
        <v>53</v>
      </c>
      <c r="I62" s="126" t="s">
        <v>684</v>
      </c>
      <c r="J62" s="138">
        <v>3514</v>
      </c>
      <c r="K62" s="137" t="str">
        <f t="shared" si="2"/>
        <v>3514   LIBERTAS ACADEMY</v>
      </c>
      <c r="L62" s="138"/>
      <c r="M62" s="138"/>
    </row>
    <row r="63" spans="1:13">
      <c r="A63" s="130">
        <v>54</v>
      </c>
      <c r="B63" s="136" t="s">
        <v>95</v>
      </c>
      <c r="C63" s="130">
        <v>54</v>
      </c>
      <c r="D63" s="137" t="str">
        <f t="shared" si="1"/>
        <v>54   CHARLTON</v>
      </c>
      <c r="H63" s="130">
        <v>54</v>
      </c>
      <c r="I63" s="126" t="s">
        <v>21</v>
      </c>
      <c r="J63" s="138">
        <v>456</v>
      </c>
      <c r="K63" s="137" t="str">
        <f t="shared" si="2"/>
        <v>0456   LOWELL COMMUNITY</v>
      </c>
      <c r="L63" s="138"/>
      <c r="M63" s="138"/>
    </row>
    <row r="64" spans="1:13">
      <c r="A64" s="130">
        <v>55</v>
      </c>
      <c r="B64" s="136" t="s">
        <v>96</v>
      </c>
      <c r="C64" s="130">
        <v>55</v>
      </c>
      <c r="D64" s="137" t="str">
        <f t="shared" si="1"/>
        <v>55   CHATHAM</v>
      </c>
      <c r="H64" s="130">
        <v>55</v>
      </c>
      <c r="I64" s="126" t="s">
        <v>22</v>
      </c>
      <c r="J64" s="138">
        <v>458</v>
      </c>
      <c r="K64" s="137" t="str">
        <f t="shared" si="2"/>
        <v>0458   LOWELL MIDDLESEX ACADEMY</v>
      </c>
      <c r="L64" s="138"/>
      <c r="M64" s="138"/>
    </row>
    <row r="65" spans="1:13">
      <c r="A65" s="130">
        <v>56</v>
      </c>
      <c r="B65" s="136" t="s">
        <v>97</v>
      </c>
      <c r="C65" s="130">
        <v>56</v>
      </c>
      <c r="D65" s="137" t="str">
        <f t="shared" si="1"/>
        <v>56   CHELMSFORD</v>
      </c>
      <c r="H65" s="130">
        <v>56</v>
      </c>
      <c r="I65" s="126" t="s">
        <v>23</v>
      </c>
      <c r="J65" s="138">
        <v>460</v>
      </c>
      <c r="K65" s="137" t="str">
        <f t="shared" si="2"/>
        <v>0460   LYNN COMMUNITY</v>
      </c>
      <c r="L65" s="138"/>
      <c r="M65" s="138"/>
    </row>
    <row r="66" spans="1:13">
      <c r="A66" s="130">
        <v>57</v>
      </c>
      <c r="B66" s="136" t="s">
        <v>98</v>
      </c>
      <c r="C66" s="130">
        <v>57</v>
      </c>
      <c r="D66" s="137" t="str">
        <f t="shared" si="1"/>
        <v>57   CHELSEA</v>
      </c>
      <c r="H66" s="130">
        <v>57</v>
      </c>
      <c r="I66" s="126" t="s">
        <v>692</v>
      </c>
      <c r="J66" s="138">
        <v>3517</v>
      </c>
      <c r="K66" s="137" t="str">
        <f t="shared" si="2"/>
        <v>3517   MAP ACADEMY</v>
      </c>
      <c r="L66" s="138"/>
      <c r="M66" s="138"/>
    </row>
    <row r="67" spans="1:13">
      <c r="A67" s="130">
        <v>58</v>
      </c>
      <c r="B67" s="136" t="s">
        <v>99</v>
      </c>
      <c r="C67" s="130">
        <v>58</v>
      </c>
      <c r="D67" s="137" t="str">
        <f t="shared" si="1"/>
        <v>58   CHESHIRE</v>
      </c>
      <c r="H67" s="130">
        <v>58</v>
      </c>
      <c r="I67" s="126" t="s">
        <v>24</v>
      </c>
      <c r="J67" s="138">
        <v>464</v>
      </c>
      <c r="K67" s="137" t="str">
        <f t="shared" si="2"/>
        <v>0464   MARBLEHEAD COMMUNITY</v>
      </c>
      <c r="L67" s="138"/>
      <c r="M67" s="138"/>
    </row>
    <row r="68" spans="1:13">
      <c r="A68" s="130">
        <v>59</v>
      </c>
      <c r="B68" s="136" t="s">
        <v>100</v>
      </c>
      <c r="C68" s="130">
        <v>59</v>
      </c>
      <c r="D68" s="137" t="str">
        <f t="shared" si="1"/>
        <v>59   CHESTER</v>
      </c>
      <c r="H68" s="130">
        <v>59</v>
      </c>
      <c r="I68" s="126" t="s">
        <v>25</v>
      </c>
      <c r="J68" s="138">
        <v>466</v>
      </c>
      <c r="K68" s="137" t="str">
        <f t="shared" si="2"/>
        <v>0466   MARTHA'S VINEYARD</v>
      </c>
      <c r="L68" s="138"/>
      <c r="M68" s="138"/>
    </row>
    <row r="69" spans="1:13">
      <c r="A69" s="130">
        <v>60</v>
      </c>
      <c r="B69" s="136" t="s">
        <v>101</v>
      </c>
      <c r="C69" s="130">
        <v>60</v>
      </c>
      <c r="D69" s="137" t="str">
        <f t="shared" si="1"/>
        <v>60   CHESTERFIELD</v>
      </c>
      <c r="H69" s="130">
        <v>60</v>
      </c>
      <c r="I69" s="126" t="s">
        <v>592</v>
      </c>
      <c r="J69" s="138">
        <v>492</v>
      </c>
      <c r="K69" s="137" t="str">
        <f t="shared" si="2"/>
        <v>0492   MARTIN LUTHER KING JR CS OF EXCELLENCE</v>
      </c>
      <c r="L69" s="138"/>
      <c r="M69" s="138"/>
    </row>
    <row r="70" spans="1:13">
      <c r="A70" s="130">
        <v>61</v>
      </c>
      <c r="B70" s="136" t="s">
        <v>102</v>
      </c>
      <c r="C70" s="130">
        <v>61</v>
      </c>
      <c r="D70" s="137" t="str">
        <f t="shared" si="1"/>
        <v>61   CHICOPEE</v>
      </c>
      <c r="H70" s="130">
        <v>61</v>
      </c>
      <c r="I70" s="126" t="s">
        <v>660</v>
      </c>
      <c r="J70" s="138">
        <v>469</v>
      </c>
      <c r="K70" s="137" t="str">
        <f t="shared" si="2"/>
        <v>0469   MATCH</v>
      </c>
      <c r="L70" s="138"/>
      <c r="M70" s="138"/>
    </row>
    <row r="71" spans="1:13">
      <c r="A71" s="130">
        <v>62</v>
      </c>
      <c r="B71" s="136" t="s">
        <v>103</v>
      </c>
      <c r="C71" s="130">
        <v>62</v>
      </c>
      <c r="D71" s="137" t="str">
        <f t="shared" si="1"/>
        <v>62   CHILMARK</v>
      </c>
      <c r="H71" s="130">
        <v>62</v>
      </c>
      <c r="I71" s="126" t="s">
        <v>659</v>
      </c>
      <c r="J71" s="138">
        <v>465</v>
      </c>
      <c r="K71" s="137" t="str">
        <f t="shared" si="2"/>
        <v>0465   MATCH COMMUNITY DAY</v>
      </c>
      <c r="L71" s="138"/>
      <c r="M71" s="138"/>
    </row>
    <row r="72" spans="1:13">
      <c r="A72" s="130">
        <v>63</v>
      </c>
      <c r="B72" s="136" t="s">
        <v>104</v>
      </c>
      <c r="C72" s="130">
        <v>63</v>
      </c>
      <c r="D72" s="137" t="str">
        <f t="shared" si="1"/>
        <v>63   CLARKSBURG</v>
      </c>
      <c r="H72" s="130">
        <v>63</v>
      </c>
      <c r="I72" s="126" t="s">
        <v>590</v>
      </c>
      <c r="J72" s="138">
        <v>470</v>
      </c>
      <c r="K72" s="137" t="str">
        <f t="shared" si="2"/>
        <v>0470   MYSTIC VALLEY REGIONAL</v>
      </c>
      <c r="L72" s="138"/>
      <c r="M72" s="138"/>
    </row>
    <row r="73" spans="1:13">
      <c r="A73" s="130">
        <v>64</v>
      </c>
      <c r="B73" s="136" t="s">
        <v>105</v>
      </c>
      <c r="C73" s="130">
        <v>64</v>
      </c>
      <c r="D73" s="137" t="str">
        <f t="shared" si="1"/>
        <v>64   CLINTON</v>
      </c>
      <c r="H73" s="130">
        <v>64</v>
      </c>
      <c r="I73" s="126" t="s">
        <v>14</v>
      </c>
      <c r="J73" s="138">
        <v>444</v>
      </c>
      <c r="K73" s="137" t="str">
        <f t="shared" si="2"/>
        <v>0444   NEIGHBORHOOD HOUSE</v>
      </c>
      <c r="L73" s="138"/>
      <c r="M73" s="138"/>
    </row>
    <row r="74" spans="1:13">
      <c r="A74" s="130">
        <v>65</v>
      </c>
      <c r="B74" s="136" t="s">
        <v>106</v>
      </c>
      <c r="C74" s="130">
        <v>65</v>
      </c>
      <c r="D74" s="137" t="str">
        <f t="shared" si="1"/>
        <v>65   COHASSET</v>
      </c>
      <c r="H74" s="130">
        <v>65</v>
      </c>
      <c r="I74" s="126" t="s">
        <v>683</v>
      </c>
      <c r="J74" s="138">
        <v>3513</v>
      </c>
      <c r="K74" s="137" t="str">
        <f t="shared" ref="K74:K101" si="3">IF(J74&gt;500,J74&amp;"   "&amp;I74,"0"&amp;J74&amp;"   "&amp;I74)</f>
        <v>3513   NEW HEIGHTS CS OF BROCKTON</v>
      </c>
      <c r="L74" s="138"/>
      <c r="M74" s="138"/>
    </row>
    <row r="75" spans="1:13">
      <c r="A75" s="130">
        <v>66</v>
      </c>
      <c r="B75" s="136" t="s">
        <v>107</v>
      </c>
      <c r="C75" s="130">
        <v>66</v>
      </c>
      <c r="D75" s="137" t="str">
        <f t="shared" ref="D75:D138" si="4">C75&amp;"   "&amp;B75</f>
        <v>66   COLRAIN</v>
      </c>
      <c r="H75" s="130">
        <v>66</v>
      </c>
      <c r="I75" s="126" t="s">
        <v>26</v>
      </c>
      <c r="J75" s="138">
        <v>473</v>
      </c>
      <c r="K75" s="137" t="str">
        <f t="shared" si="3"/>
        <v>0473   NORTH STAR ACADEMY</v>
      </c>
      <c r="L75" s="138"/>
      <c r="M75" s="138"/>
    </row>
    <row r="76" spans="1:13">
      <c r="A76" s="130">
        <v>67</v>
      </c>
      <c r="B76" s="136" t="s">
        <v>108</v>
      </c>
      <c r="C76" s="130">
        <v>67</v>
      </c>
      <c r="D76" s="137" t="str">
        <f t="shared" si="4"/>
        <v>67   CONCORD</v>
      </c>
      <c r="H76" s="130">
        <v>67</v>
      </c>
      <c r="I76" s="126" t="s">
        <v>723</v>
      </c>
      <c r="J76" s="138">
        <v>3515</v>
      </c>
      <c r="K76" s="137" t="str">
        <f t="shared" si="3"/>
        <v>3515   OLD STURBRIDGE ACADEMY</v>
      </c>
      <c r="L76" s="138"/>
      <c r="M76" s="138"/>
    </row>
    <row r="77" spans="1:13">
      <c r="A77" s="130">
        <v>68</v>
      </c>
      <c r="B77" s="136" t="s">
        <v>109</v>
      </c>
      <c r="C77" s="130">
        <v>68</v>
      </c>
      <c r="D77" s="137" t="str">
        <f t="shared" si="4"/>
        <v>68   CONWAY</v>
      </c>
      <c r="H77" s="130">
        <v>68</v>
      </c>
      <c r="I77" s="126" t="s">
        <v>663</v>
      </c>
      <c r="J77" s="138">
        <v>3501</v>
      </c>
      <c r="K77" s="137" t="str">
        <f t="shared" si="3"/>
        <v>3501   PAULO FREIRE SOCIAL JUSTICE</v>
      </c>
      <c r="L77" s="138"/>
      <c r="M77" s="138"/>
    </row>
    <row r="78" spans="1:13">
      <c r="A78" s="130">
        <v>69</v>
      </c>
      <c r="B78" s="136" t="s">
        <v>110</v>
      </c>
      <c r="C78" s="130">
        <v>69</v>
      </c>
      <c r="D78" s="137" t="str">
        <f t="shared" si="4"/>
        <v>69   CUMMINGTON</v>
      </c>
      <c r="H78" s="130">
        <v>69</v>
      </c>
      <c r="I78" s="126" t="s">
        <v>721</v>
      </c>
      <c r="J78" s="138">
        <v>493</v>
      </c>
      <c r="K78" s="137" t="str">
        <f t="shared" si="3"/>
        <v>0493   PHOENIX ACADEMY CHELSEA</v>
      </c>
      <c r="L78" s="138"/>
      <c r="M78" s="138"/>
    </row>
    <row r="79" spans="1:13">
      <c r="A79" s="130">
        <v>70</v>
      </c>
      <c r="B79" s="136" t="s">
        <v>111</v>
      </c>
      <c r="C79" s="130">
        <v>70</v>
      </c>
      <c r="D79" s="137" t="str">
        <f t="shared" si="4"/>
        <v>70   DALTON</v>
      </c>
      <c r="H79" s="130">
        <v>70</v>
      </c>
      <c r="I79" s="126" t="s">
        <v>724</v>
      </c>
      <c r="J79" s="138">
        <v>3518</v>
      </c>
      <c r="K79" s="137" t="str">
        <f t="shared" si="3"/>
        <v>3518   PHOENIX ACADEMY LAWRENCE</v>
      </c>
      <c r="L79" s="138"/>
      <c r="M79" s="138"/>
    </row>
    <row r="80" spans="1:13">
      <c r="A80" s="130">
        <v>71</v>
      </c>
      <c r="B80" s="136" t="s">
        <v>112</v>
      </c>
      <c r="C80" s="130">
        <v>71</v>
      </c>
      <c r="D80" s="137" t="str">
        <f t="shared" si="4"/>
        <v>71   DANVERS</v>
      </c>
      <c r="H80" s="130">
        <v>71</v>
      </c>
      <c r="I80" s="126" t="s">
        <v>722</v>
      </c>
      <c r="J80" s="138">
        <v>3508</v>
      </c>
      <c r="K80" s="137" t="str">
        <f t="shared" si="3"/>
        <v>3508   PHOENIX ACADEMY SPRINGFIELD</v>
      </c>
      <c r="L80" s="138"/>
      <c r="M80" s="138"/>
    </row>
    <row r="81" spans="1:13">
      <c r="A81" s="130">
        <v>72</v>
      </c>
      <c r="B81" s="136" t="s">
        <v>113</v>
      </c>
      <c r="C81" s="130">
        <v>72</v>
      </c>
      <c r="D81" s="137" t="str">
        <f t="shared" si="4"/>
        <v>72   DARTMOUTH</v>
      </c>
      <c r="H81" s="130">
        <v>72</v>
      </c>
      <c r="I81" s="126" t="s">
        <v>661</v>
      </c>
      <c r="J81" s="138">
        <v>494</v>
      </c>
      <c r="K81" s="137" t="str">
        <f t="shared" si="3"/>
        <v>0494   PIONEER CS OF SCIENCE</v>
      </c>
      <c r="L81" s="138"/>
      <c r="M81" s="138"/>
    </row>
    <row r="82" spans="1:13">
      <c r="A82" s="130">
        <v>73</v>
      </c>
      <c r="B82" s="136" t="s">
        <v>114</v>
      </c>
      <c r="C82" s="130">
        <v>73</v>
      </c>
      <c r="D82" s="137" t="str">
        <f t="shared" si="4"/>
        <v>73   DEDHAM</v>
      </c>
      <c r="H82" s="130">
        <v>73</v>
      </c>
      <c r="I82" s="126" t="s">
        <v>666</v>
      </c>
      <c r="J82" s="138">
        <v>3506</v>
      </c>
      <c r="K82" s="137" t="str">
        <f t="shared" si="3"/>
        <v>3506   PIONEER CS OF SCIENCE II</v>
      </c>
      <c r="L82" s="138"/>
      <c r="M82" s="138"/>
    </row>
    <row r="83" spans="1:13">
      <c r="A83" s="130">
        <v>74</v>
      </c>
      <c r="B83" s="136" t="s">
        <v>115</v>
      </c>
      <c r="C83" s="130">
        <v>74</v>
      </c>
      <c r="D83" s="137" t="str">
        <f t="shared" si="4"/>
        <v>74   DEERFIELD</v>
      </c>
      <c r="H83" s="130">
        <v>74</v>
      </c>
      <c r="I83" s="126" t="s">
        <v>570</v>
      </c>
      <c r="J83" s="138">
        <v>497</v>
      </c>
      <c r="K83" s="137" t="str">
        <f t="shared" si="3"/>
        <v>0497   PIONEER VALLEY CHINESE IMMERSION</v>
      </c>
      <c r="L83" s="138"/>
      <c r="M83" s="138"/>
    </row>
    <row r="84" spans="1:13">
      <c r="A84" s="130">
        <v>75</v>
      </c>
      <c r="B84" s="136" t="s">
        <v>116</v>
      </c>
      <c r="C84" s="130">
        <v>75</v>
      </c>
      <c r="D84" s="137" t="str">
        <f t="shared" si="4"/>
        <v>75   DENNIS</v>
      </c>
      <c r="H84" s="130">
        <v>75</v>
      </c>
      <c r="I84" s="126" t="s">
        <v>560</v>
      </c>
      <c r="J84" s="138">
        <v>479</v>
      </c>
      <c r="K84" s="137" t="str">
        <f t="shared" si="3"/>
        <v>0479   PIONEER VALLEY PERFORMING ARTS</v>
      </c>
      <c r="L84" s="138"/>
      <c r="M84" s="138"/>
    </row>
    <row r="85" spans="1:13">
      <c r="A85" s="130">
        <v>76</v>
      </c>
      <c r="B85" s="136" t="s">
        <v>117</v>
      </c>
      <c r="C85" s="130">
        <v>76</v>
      </c>
      <c r="D85" s="137" t="str">
        <f t="shared" si="4"/>
        <v>76   DIGHTON</v>
      </c>
      <c r="H85" s="130">
        <v>76</v>
      </c>
      <c r="I85" s="126" t="s">
        <v>32</v>
      </c>
      <c r="J85" s="138">
        <v>487</v>
      </c>
      <c r="K85" s="137" t="str">
        <f t="shared" si="3"/>
        <v>0487   PROSPECT HILL ACADEMY</v>
      </c>
      <c r="L85" s="138"/>
      <c r="M85" s="138"/>
    </row>
    <row r="86" spans="1:13">
      <c r="A86" s="130">
        <v>77</v>
      </c>
      <c r="B86" s="136" t="s">
        <v>118</v>
      </c>
      <c r="C86" s="130">
        <v>77</v>
      </c>
      <c r="D86" s="137" t="str">
        <f t="shared" si="4"/>
        <v>77   DOUGLAS</v>
      </c>
      <c r="H86" s="130">
        <v>77</v>
      </c>
      <c r="I86" s="126" t="s">
        <v>28</v>
      </c>
      <c r="J86" s="138">
        <v>483</v>
      </c>
      <c r="K86" s="137" t="str">
        <f t="shared" si="3"/>
        <v>0483   RISING TIDE</v>
      </c>
      <c r="L86" s="138"/>
      <c r="M86" s="138"/>
    </row>
    <row r="87" spans="1:13">
      <c r="A87" s="130">
        <v>78</v>
      </c>
      <c r="B87" s="136" t="s">
        <v>119</v>
      </c>
      <c r="C87" s="130">
        <v>78</v>
      </c>
      <c r="D87" s="137" t="str">
        <f t="shared" si="4"/>
        <v>78   DOVER</v>
      </c>
      <c r="H87" s="130">
        <v>78</v>
      </c>
      <c r="I87" s="126" t="s">
        <v>27</v>
      </c>
      <c r="J87" s="138">
        <v>482</v>
      </c>
      <c r="K87" s="137" t="str">
        <f t="shared" si="3"/>
        <v>0482   RIVER VALLEY</v>
      </c>
      <c r="L87" s="138"/>
      <c r="M87" s="138"/>
    </row>
    <row r="88" spans="1:13">
      <c r="A88" s="130">
        <v>79</v>
      </c>
      <c r="B88" s="136" t="s">
        <v>120</v>
      </c>
      <c r="C88" s="130">
        <v>79</v>
      </c>
      <c r="D88" s="137" t="str">
        <f t="shared" si="4"/>
        <v>79   DRACUT</v>
      </c>
      <c r="H88" s="130">
        <v>79</v>
      </c>
      <c r="I88" s="126" t="s">
        <v>18</v>
      </c>
      <c r="J88" s="138">
        <v>451</v>
      </c>
      <c r="K88" s="137" t="str">
        <f t="shared" si="3"/>
        <v>0451   ROBERT M. HUGHES ACADEMY</v>
      </c>
      <c r="L88" s="138"/>
      <c r="M88" s="138"/>
    </row>
    <row r="89" spans="1:13">
      <c r="A89" s="130">
        <v>80</v>
      </c>
      <c r="B89" s="136" t="s">
        <v>121</v>
      </c>
      <c r="C89" s="130">
        <v>80</v>
      </c>
      <c r="D89" s="137" t="str">
        <f t="shared" si="4"/>
        <v>80   DUDLEY</v>
      </c>
      <c r="H89" s="130">
        <v>80</v>
      </c>
      <c r="I89" s="126" t="s">
        <v>615</v>
      </c>
      <c r="J89" s="138">
        <v>422</v>
      </c>
      <c r="K89" s="137" t="str">
        <f t="shared" si="3"/>
        <v>0422   ROXBURY HIGH SCHOOL</v>
      </c>
      <c r="L89" s="138"/>
      <c r="M89" s="138"/>
    </row>
    <row r="90" spans="1:13">
      <c r="A90" s="130">
        <v>81</v>
      </c>
      <c r="B90" s="136" t="s">
        <v>122</v>
      </c>
      <c r="C90" s="130">
        <v>81</v>
      </c>
      <c r="D90" s="137" t="str">
        <f t="shared" si="4"/>
        <v>81   DUNSTABLE</v>
      </c>
      <c r="H90" s="130">
        <v>81</v>
      </c>
      <c r="I90" s="126" t="s">
        <v>29</v>
      </c>
      <c r="J90" s="138">
        <v>484</v>
      </c>
      <c r="K90" s="137" t="str">
        <f t="shared" si="3"/>
        <v>0484   ROXBURY PREPARATORY</v>
      </c>
      <c r="L90" s="138"/>
      <c r="M90" s="138"/>
    </row>
    <row r="91" spans="1:13">
      <c r="A91" s="130">
        <v>82</v>
      </c>
      <c r="B91" s="136" t="s">
        <v>123</v>
      </c>
      <c r="C91" s="130">
        <v>82</v>
      </c>
      <c r="D91" s="137" t="str">
        <f t="shared" si="4"/>
        <v>82   DUXBURY</v>
      </c>
      <c r="H91" s="130">
        <v>82</v>
      </c>
      <c r="I91" s="126" t="s">
        <v>30</v>
      </c>
      <c r="J91" s="138">
        <v>485</v>
      </c>
      <c r="K91" s="137" t="str">
        <f t="shared" si="3"/>
        <v>0485   SALEM ACADEMY</v>
      </c>
      <c r="L91" s="138"/>
      <c r="M91" s="138"/>
    </row>
    <row r="92" spans="1:13">
      <c r="A92" s="130">
        <v>83</v>
      </c>
      <c r="B92" s="136" t="s">
        <v>124</v>
      </c>
      <c r="C92" s="130">
        <v>83</v>
      </c>
      <c r="D92" s="137" t="str">
        <f t="shared" si="4"/>
        <v>83   EAST BRIDGEWATER</v>
      </c>
      <c r="H92" s="130">
        <v>83</v>
      </c>
      <c r="I92" s="126" t="s">
        <v>672</v>
      </c>
      <c r="J92" s="138">
        <v>474</v>
      </c>
      <c r="K92" s="137" t="str">
        <f t="shared" si="3"/>
        <v>0474   SIZER SCHOOL, A NORTH CENTRAL CHARTER ESSENTIAL SCHOOL</v>
      </c>
      <c r="L92" s="138"/>
      <c r="M92" s="138"/>
    </row>
    <row r="93" spans="1:13">
      <c r="A93" s="130">
        <v>84</v>
      </c>
      <c r="B93" s="136" t="s">
        <v>125</v>
      </c>
      <c r="C93" s="130">
        <v>84</v>
      </c>
      <c r="D93" s="137" t="str">
        <f t="shared" si="4"/>
        <v>84   EAST BROOKFIELD</v>
      </c>
      <c r="H93" s="130">
        <v>84</v>
      </c>
      <c r="I93" s="126" t="s">
        <v>33</v>
      </c>
      <c r="J93" s="138">
        <v>488</v>
      </c>
      <c r="K93" s="137" t="str">
        <f t="shared" si="3"/>
        <v>0488   SOUTH SHORE</v>
      </c>
      <c r="L93" s="138"/>
      <c r="M93" s="138"/>
    </row>
    <row r="94" spans="1:13">
      <c r="A94" s="130">
        <v>85</v>
      </c>
      <c r="B94" s="136" t="s">
        <v>126</v>
      </c>
      <c r="C94" s="130">
        <v>85</v>
      </c>
      <c r="D94" s="137" t="str">
        <f t="shared" si="4"/>
        <v>85   EASTHAM</v>
      </c>
      <c r="H94" s="130">
        <v>85</v>
      </c>
      <c r="I94" s="126" t="s">
        <v>595</v>
      </c>
      <c r="J94" s="138">
        <v>476</v>
      </c>
      <c r="K94" s="137" t="str">
        <f t="shared" si="3"/>
        <v>0476   SPIRIT OF KNOWLEDGE</v>
      </c>
      <c r="L94" s="138"/>
      <c r="M94" s="138"/>
    </row>
    <row r="95" spans="1:13">
      <c r="A95" s="130">
        <v>86</v>
      </c>
      <c r="B95" s="136" t="s">
        <v>127</v>
      </c>
      <c r="C95" s="130">
        <v>86</v>
      </c>
      <c r="D95" s="137" t="str">
        <f t="shared" si="4"/>
        <v>86   EASTHAMPTON</v>
      </c>
      <c r="H95" s="130">
        <v>86</v>
      </c>
      <c r="I95" s="126" t="s">
        <v>735</v>
      </c>
      <c r="J95" s="138">
        <v>441</v>
      </c>
      <c r="K95" s="137" t="str">
        <f t="shared" si="3"/>
        <v>0441   SPRINGFIELD INTERNATIONAL</v>
      </c>
      <c r="L95" s="138"/>
      <c r="M95" s="138"/>
    </row>
    <row r="96" spans="1:13">
      <c r="A96" s="130">
        <v>87</v>
      </c>
      <c r="B96" s="136" t="s">
        <v>128</v>
      </c>
      <c r="C96" s="130">
        <v>87</v>
      </c>
      <c r="D96" s="137" t="str">
        <f t="shared" si="4"/>
        <v>87   EAST LONGMEADOW</v>
      </c>
      <c r="H96" s="130">
        <v>87</v>
      </c>
      <c r="I96" s="126" t="s">
        <v>681</v>
      </c>
      <c r="J96" s="138">
        <v>3510</v>
      </c>
      <c r="K96" s="137" t="str">
        <f t="shared" si="3"/>
        <v>3510   SPRINGFIELD PREPARATORY</v>
      </c>
      <c r="L96" s="138"/>
      <c r="M96" s="138"/>
    </row>
    <row r="97" spans="1:17">
      <c r="A97" s="130">
        <v>88</v>
      </c>
      <c r="B97" s="136" t="s">
        <v>129</v>
      </c>
      <c r="C97" s="130">
        <v>88</v>
      </c>
      <c r="D97" s="137" t="str">
        <f t="shared" si="4"/>
        <v>88   EASTON</v>
      </c>
      <c r="H97" s="130">
        <v>88</v>
      </c>
      <c r="I97" s="126" t="s">
        <v>629</v>
      </c>
      <c r="J97" s="138">
        <v>9999</v>
      </c>
      <c r="K97" s="137" t="str">
        <f t="shared" si="3"/>
        <v>9999   STATE TOTAL</v>
      </c>
      <c r="L97" s="138"/>
      <c r="M97" s="138"/>
    </row>
    <row r="98" spans="1:17">
      <c r="A98" s="130">
        <v>89</v>
      </c>
      <c r="B98" s="136" t="s">
        <v>130</v>
      </c>
      <c r="C98" s="130">
        <v>89</v>
      </c>
      <c r="D98" s="137" t="str">
        <f t="shared" si="4"/>
        <v>89   EDGARTOWN</v>
      </c>
      <c r="H98" s="130">
        <v>89</v>
      </c>
      <c r="I98" s="126" t="s">
        <v>34</v>
      </c>
      <c r="J98" s="138">
        <v>489</v>
      </c>
      <c r="K98" s="137" t="str">
        <f t="shared" si="3"/>
        <v>0489   STURGIS</v>
      </c>
      <c r="L98" s="138"/>
      <c r="M98" s="138"/>
    </row>
    <row r="99" spans="1:17">
      <c r="A99" s="130">
        <v>90</v>
      </c>
      <c r="B99" s="136" t="s">
        <v>131</v>
      </c>
      <c r="C99" s="130">
        <v>90</v>
      </c>
      <c r="D99" s="137" t="str">
        <f t="shared" si="4"/>
        <v>90   EGREMONT</v>
      </c>
      <c r="H99" s="130">
        <v>90</v>
      </c>
      <c r="I99" s="126" t="s">
        <v>35</v>
      </c>
      <c r="J99" s="138">
        <v>490</v>
      </c>
      <c r="K99" s="137" t="str">
        <f t="shared" si="3"/>
        <v>0490   UPHAMS CORNER</v>
      </c>
      <c r="L99" s="138"/>
      <c r="M99" s="138"/>
    </row>
    <row r="100" spans="1:17">
      <c r="A100" s="130">
        <v>91</v>
      </c>
      <c r="B100" s="136" t="s">
        <v>132</v>
      </c>
      <c r="C100" s="130">
        <v>91</v>
      </c>
      <c r="D100" s="137" t="str">
        <f t="shared" si="4"/>
        <v>91   ERVING</v>
      </c>
      <c r="H100" s="130">
        <v>91</v>
      </c>
      <c r="I100" s="126" t="s">
        <v>623</v>
      </c>
      <c r="J100" s="138">
        <v>498</v>
      </c>
      <c r="K100" s="137" t="str">
        <f t="shared" si="3"/>
        <v>0498   VERITAS PREPARATORY</v>
      </c>
      <c r="L100" s="138"/>
      <c r="M100" s="138"/>
      <c r="Q100" s="138"/>
    </row>
    <row r="101" spans="1:17">
      <c r="A101" s="130">
        <v>92</v>
      </c>
      <c r="B101" s="136" t="s">
        <v>133</v>
      </c>
      <c r="C101" s="130">
        <v>92</v>
      </c>
      <c r="D101" s="137" t="str">
        <f t="shared" si="4"/>
        <v>92   ESSEX</v>
      </c>
      <c r="H101" s="130">
        <v>92</v>
      </c>
      <c r="I101" s="126" t="s">
        <v>748</v>
      </c>
      <c r="J101" s="138">
        <v>3519</v>
      </c>
      <c r="K101" s="137" t="str">
        <f t="shared" si="3"/>
        <v>3519   WORCESTER ARTS ACADEMY</v>
      </c>
      <c r="L101" s="138"/>
      <c r="M101" s="138"/>
    </row>
    <row r="102" spans="1:17">
      <c r="A102" s="130">
        <v>93</v>
      </c>
      <c r="B102" s="136" t="s">
        <v>134</v>
      </c>
      <c r="C102" s="130">
        <v>93</v>
      </c>
      <c r="D102" s="137" t="str">
        <f t="shared" si="4"/>
        <v>93   EVERETT</v>
      </c>
      <c r="H102" s="130">
        <v>93</v>
      </c>
      <c r="I102" s="126" t="s">
        <v>738</v>
      </c>
      <c r="J102" s="138">
        <v>3519</v>
      </c>
      <c r="K102" s="137" t="str">
        <f t="shared" ref="K102:K103" si="5">IF(J102&gt;500,J102&amp;"   "&amp;I102,"0"&amp;J102&amp;"   "&amp;I102)</f>
        <v>3519   WORCESTER CULTURAL ACADEMY</v>
      </c>
      <c r="L102" s="138"/>
      <c r="M102" s="138"/>
    </row>
    <row r="103" spans="1:17">
      <c r="A103" s="130">
        <v>94</v>
      </c>
      <c r="B103" s="136" t="s">
        <v>135</v>
      </c>
      <c r="C103" s="130">
        <v>94</v>
      </c>
      <c r="D103" s="137" t="str">
        <f t="shared" si="4"/>
        <v>94   FAIRHAVEN</v>
      </c>
      <c r="H103" s="130">
        <v>94</v>
      </c>
      <c r="I103" s="126" t="s">
        <v>37</v>
      </c>
      <c r="J103" s="138" t="s">
        <v>624</v>
      </c>
      <c r="K103" s="137" t="str">
        <f t="shared" si="5"/>
        <v>498Y   YOUTHBUILD BOSTON ACADEMY</v>
      </c>
      <c r="L103" s="138"/>
      <c r="M103" s="138"/>
    </row>
    <row r="104" spans="1:17">
      <c r="A104" s="130">
        <v>95</v>
      </c>
      <c r="B104" s="136" t="s">
        <v>136</v>
      </c>
      <c r="C104" s="130">
        <v>95</v>
      </c>
      <c r="D104" s="137" t="str">
        <f t="shared" si="4"/>
        <v>95   FALL RIVER</v>
      </c>
      <c r="H104" s="130"/>
      <c r="K104" s="137"/>
      <c r="L104" s="138"/>
      <c r="M104" s="138"/>
    </row>
    <row r="105" spans="1:17">
      <c r="A105" s="130">
        <v>96</v>
      </c>
      <c r="B105" s="136" t="s">
        <v>137</v>
      </c>
      <c r="C105" s="130">
        <v>96</v>
      </c>
      <c r="D105" s="137" t="str">
        <f t="shared" si="4"/>
        <v>96   FALMOUTH</v>
      </c>
      <c r="H105" s="130"/>
      <c r="K105" s="137"/>
      <c r="L105" s="138"/>
      <c r="M105" s="138"/>
    </row>
    <row r="106" spans="1:17">
      <c r="A106" s="130">
        <v>97</v>
      </c>
      <c r="B106" s="136" t="s">
        <v>138</v>
      </c>
      <c r="C106" s="130">
        <v>97</v>
      </c>
      <c r="D106" s="137" t="str">
        <f t="shared" si="4"/>
        <v>97   FITCHBURG</v>
      </c>
      <c r="H106" s="130"/>
      <c r="K106" s="137"/>
      <c r="L106" s="138"/>
      <c r="M106" s="138"/>
    </row>
    <row r="107" spans="1:17">
      <c r="A107" s="130">
        <v>98</v>
      </c>
      <c r="B107" s="136" t="s">
        <v>139</v>
      </c>
      <c r="C107" s="130">
        <v>98</v>
      </c>
      <c r="D107" s="137" t="str">
        <f t="shared" si="4"/>
        <v>98   FLORIDA</v>
      </c>
      <c r="H107" s="130"/>
      <c r="K107" s="137"/>
      <c r="L107" s="138"/>
      <c r="M107" s="138"/>
    </row>
    <row r="108" spans="1:17">
      <c r="A108" s="130">
        <v>99</v>
      </c>
      <c r="B108" s="136" t="s">
        <v>140</v>
      </c>
      <c r="C108" s="130">
        <v>99</v>
      </c>
      <c r="D108" s="137" t="str">
        <f t="shared" si="4"/>
        <v>99   FOXBOROUGH</v>
      </c>
      <c r="H108" s="130"/>
      <c r="K108" s="137"/>
      <c r="L108" s="138"/>
      <c r="M108" s="138"/>
    </row>
    <row r="109" spans="1:17">
      <c r="A109" s="130">
        <v>100</v>
      </c>
      <c r="B109" s="136" t="s">
        <v>141</v>
      </c>
      <c r="C109" s="130">
        <v>100</v>
      </c>
      <c r="D109" s="137" t="str">
        <f t="shared" si="4"/>
        <v>100   FRAMINGHAM</v>
      </c>
      <c r="K109" s="137"/>
      <c r="L109" s="138"/>
      <c r="M109" s="138"/>
    </row>
    <row r="110" spans="1:17">
      <c r="A110" s="130">
        <v>101</v>
      </c>
      <c r="B110" s="136" t="s">
        <v>142</v>
      </c>
      <c r="C110" s="130">
        <v>101</v>
      </c>
      <c r="D110" s="137" t="str">
        <f t="shared" si="4"/>
        <v>101   FRANKLIN</v>
      </c>
      <c r="K110" s="137"/>
      <c r="L110" s="138"/>
      <c r="M110" s="138"/>
    </row>
    <row r="111" spans="1:17">
      <c r="A111" s="130">
        <v>102</v>
      </c>
      <c r="B111" s="136" t="s">
        <v>143</v>
      </c>
      <c r="C111" s="130">
        <v>102</v>
      </c>
      <c r="D111" s="137" t="str">
        <f t="shared" si="4"/>
        <v>102   FREETOWN</v>
      </c>
      <c r="K111" s="137"/>
      <c r="L111" s="138"/>
      <c r="M111" s="138"/>
    </row>
    <row r="112" spans="1:17">
      <c r="A112" s="130">
        <v>103</v>
      </c>
      <c r="B112" s="136" t="s">
        <v>144</v>
      </c>
      <c r="C112" s="130">
        <v>103</v>
      </c>
      <c r="D112" s="137" t="str">
        <f t="shared" si="4"/>
        <v>103   GARDNER</v>
      </c>
      <c r="K112" s="137"/>
      <c r="L112" s="138"/>
      <c r="M112" s="138"/>
    </row>
    <row r="113" spans="1:13">
      <c r="A113" s="130">
        <v>104</v>
      </c>
      <c r="B113" s="136" t="s">
        <v>510</v>
      </c>
      <c r="C113" s="130">
        <v>104</v>
      </c>
      <c r="D113" s="137" t="str">
        <f t="shared" si="4"/>
        <v>104   AQUINNAH</v>
      </c>
      <c r="K113" s="137"/>
      <c r="L113" s="138"/>
      <c r="M113" s="138"/>
    </row>
    <row r="114" spans="1:13">
      <c r="A114" s="130">
        <v>105</v>
      </c>
      <c r="B114" s="136" t="s">
        <v>145</v>
      </c>
      <c r="C114" s="130">
        <v>105</v>
      </c>
      <c r="D114" s="137" t="str">
        <f t="shared" si="4"/>
        <v>105   GEORGETOWN</v>
      </c>
      <c r="K114" s="137"/>
      <c r="L114" s="138"/>
      <c r="M114" s="138"/>
    </row>
    <row r="115" spans="1:13">
      <c r="A115" s="130">
        <v>106</v>
      </c>
      <c r="B115" s="136" t="s">
        <v>146</v>
      </c>
      <c r="C115" s="130">
        <v>106</v>
      </c>
      <c r="D115" s="137" t="str">
        <f t="shared" si="4"/>
        <v>106   GILL</v>
      </c>
      <c r="K115" s="137"/>
      <c r="L115" s="138"/>
      <c r="M115" s="138"/>
    </row>
    <row r="116" spans="1:13">
      <c r="A116" s="130">
        <v>107</v>
      </c>
      <c r="B116" s="136" t="s">
        <v>147</v>
      </c>
      <c r="C116" s="130">
        <v>107</v>
      </c>
      <c r="D116" s="137" t="str">
        <f t="shared" si="4"/>
        <v>107   GLOUCESTER</v>
      </c>
      <c r="K116" s="137"/>
      <c r="M116" s="138"/>
    </row>
    <row r="117" spans="1:13">
      <c r="A117" s="130">
        <v>108</v>
      </c>
      <c r="B117" s="136" t="s">
        <v>148</v>
      </c>
      <c r="C117" s="130">
        <v>108</v>
      </c>
      <c r="D117" s="137" t="str">
        <f t="shared" si="4"/>
        <v>108   GOSHEN</v>
      </c>
      <c r="M117" s="138"/>
    </row>
    <row r="118" spans="1:13">
      <c r="A118" s="130">
        <v>109</v>
      </c>
      <c r="B118" s="136" t="s">
        <v>149</v>
      </c>
      <c r="C118" s="130">
        <v>109</v>
      </c>
      <c r="D118" s="137" t="str">
        <f t="shared" si="4"/>
        <v>109   GOSNOLD</v>
      </c>
      <c r="M118" s="138"/>
    </row>
    <row r="119" spans="1:13">
      <c r="A119" s="130">
        <v>110</v>
      </c>
      <c r="B119" s="136" t="s">
        <v>150</v>
      </c>
      <c r="C119" s="130">
        <v>110</v>
      </c>
      <c r="D119" s="137" t="str">
        <f t="shared" si="4"/>
        <v>110   GRAFTON</v>
      </c>
      <c r="M119" s="138"/>
    </row>
    <row r="120" spans="1:13">
      <c r="A120" s="130">
        <v>111</v>
      </c>
      <c r="B120" s="136" t="s">
        <v>151</v>
      </c>
      <c r="C120" s="130">
        <v>111</v>
      </c>
      <c r="D120" s="137" t="str">
        <f t="shared" si="4"/>
        <v>111   GRANBY</v>
      </c>
      <c r="M120" s="138"/>
    </row>
    <row r="121" spans="1:13">
      <c r="A121" s="130">
        <v>112</v>
      </c>
      <c r="B121" s="136" t="s">
        <v>152</v>
      </c>
      <c r="C121" s="130">
        <v>112</v>
      </c>
      <c r="D121" s="137" t="str">
        <f t="shared" si="4"/>
        <v>112   GRANVILLE</v>
      </c>
      <c r="M121" s="138"/>
    </row>
    <row r="122" spans="1:13">
      <c r="A122" s="130">
        <v>113</v>
      </c>
      <c r="B122" s="136" t="s">
        <v>153</v>
      </c>
      <c r="C122" s="130">
        <v>113</v>
      </c>
      <c r="D122" s="137" t="str">
        <f t="shared" si="4"/>
        <v>113   GREAT BARRINGTON</v>
      </c>
      <c r="M122" s="138"/>
    </row>
    <row r="123" spans="1:13">
      <c r="A123" s="130">
        <v>114</v>
      </c>
      <c r="B123" s="136" t="s">
        <v>154</v>
      </c>
      <c r="C123" s="130">
        <v>114</v>
      </c>
      <c r="D123" s="137" t="str">
        <f t="shared" si="4"/>
        <v>114   GREENFIELD</v>
      </c>
      <c r="M123" s="138"/>
    </row>
    <row r="124" spans="1:13">
      <c r="A124" s="130">
        <v>115</v>
      </c>
      <c r="B124" s="136" t="s">
        <v>155</v>
      </c>
      <c r="C124" s="130">
        <v>115</v>
      </c>
      <c r="D124" s="137" t="str">
        <f t="shared" si="4"/>
        <v>115   GROTON</v>
      </c>
      <c r="M124" s="138"/>
    </row>
    <row r="125" spans="1:13">
      <c r="A125" s="130">
        <v>116</v>
      </c>
      <c r="B125" s="136" t="s">
        <v>156</v>
      </c>
      <c r="C125" s="130">
        <v>116</v>
      </c>
      <c r="D125" s="137" t="str">
        <f t="shared" si="4"/>
        <v>116   GROVELAND</v>
      </c>
      <c r="M125" s="138"/>
    </row>
    <row r="126" spans="1:13">
      <c r="A126" s="130">
        <v>117</v>
      </c>
      <c r="B126" s="136" t="s">
        <v>157</v>
      </c>
      <c r="C126" s="130">
        <v>117</v>
      </c>
      <c r="D126" s="137" t="str">
        <f t="shared" si="4"/>
        <v>117   HADLEY</v>
      </c>
      <c r="M126" s="138"/>
    </row>
    <row r="127" spans="1:13">
      <c r="A127" s="130">
        <v>118</v>
      </c>
      <c r="B127" s="136" t="s">
        <v>158</v>
      </c>
      <c r="C127" s="130">
        <v>118</v>
      </c>
      <c r="D127" s="137" t="str">
        <f t="shared" si="4"/>
        <v>118   HALIFAX</v>
      </c>
      <c r="M127" s="138"/>
    </row>
    <row r="128" spans="1:13">
      <c r="A128" s="130">
        <v>119</v>
      </c>
      <c r="B128" s="136" t="s">
        <v>159</v>
      </c>
      <c r="C128" s="130">
        <v>119</v>
      </c>
      <c r="D128" s="137" t="str">
        <f t="shared" si="4"/>
        <v>119   HAMILTON</v>
      </c>
      <c r="M128" s="138"/>
    </row>
    <row r="129" spans="1:13">
      <c r="A129" s="130">
        <v>120</v>
      </c>
      <c r="B129" s="136" t="s">
        <v>160</v>
      </c>
      <c r="C129" s="130">
        <v>120</v>
      </c>
      <c r="D129" s="137" t="str">
        <f t="shared" si="4"/>
        <v>120   HAMPDEN</v>
      </c>
      <c r="M129" s="138"/>
    </row>
    <row r="130" spans="1:13">
      <c r="A130" s="130">
        <v>121</v>
      </c>
      <c r="B130" s="136" t="s">
        <v>161</v>
      </c>
      <c r="C130" s="130">
        <v>121</v>
      </c>
      <c r="D130" s="137" t="str">
        <f t="shared" si="4"/>
        <v>121   HANCOCK</v>
      </c>
      <c r="M130" s="138"/>
    </row>
    <row r="131" spans="1:13">
      <c r="A131" s="130">
        <v>122</v>
      </c>
      <c r="B131" s="136" t="s">
        <v>162</v>
      </c>
      <c r="C131" s="130">
        <v>122</v>
      </c>
      <c r="D131" s="137" t="str">
        <f t="shared" si="4"/>
        <v>122   HANOVER</v>
      </c>
      <c r="M131" s="138"/>
    </row>
    <row r="132" spans="1:13">
      <c r="A132" s="130">
        <v>123</v>
      </c>
      <c r="B132" s="136" t="s">
        <v>163</v>
      </c>
      <c r="C132" s="130">
        <v>123</v>
      </c>
      <c r="D132" s="137" t="str">
        <f t="shared" si="4"/>
        <v>123   HANSON</v>
      </c>
      <c r="M132" s="138"/>
    </row>
    <row r="133" spans="1:13">
      <c r="A133" s="130">
        <v>124</v>
      </c>
      <c r="B133" s="136" t="s">
        <v>164</v>
      </c>
      <c r="C133" s="130">
        <v>124</v>
      </c>
      <c r="D133" s="137" t="str">
        <f t="shared" si="4"/>
        <v>124   HARDWICK</v>
      </c>
      <c r="M133" s="138"/>
    </row>
    <row r="134" spans="1:13">
      <c r="A134" s="130">
        <v>125</v>
      </c>
      <c r="B134" s="136" t="s">
        <v>165</v>
      </c>
      <c r="C134" s="130">
        <v>125</v>
      </c>
      <c r="D134" s="137" t="str">
        <f t="shared" si="4"/>
        <v>125   HARVARD</v>
      </c>
      <c r="M134" s="138"/>
    </row>
    <row r="135" spans="1:13">
      <c r="A135" s="130">
        <v>126</v>
      </c>
      <c r="B135" s="136" t="s">
        <v>166</v>
      </c>
      <c r="C135" s="130">
        <v>126</v>
      </c>
      <c r="D135" s="137" t="str">
        <f t="shared" si="4"/>
        <v>126   HARWICH</v>
      </c>
      <c r="M135" s="138"/>
    </row>
    <row r="136" spans="1:13">
      <c r="A136" s="130">
        <v>127</v>
      </c>
      <c r="B136" s="136" t="s">
        <v>167</v>
      </c>
      <c r="C136" s="130">
        <v>127</v>
      </c>
      <c r="D136" s="137" t="str">
        <f t="shared" si="4"/>
        <v>127   HATFIELD</v>
      </c>
      <c r="M136" s="138"/>
    </row>
    <row r="137" spans="1:13">
      <c r="A137" s="130">
        <v>128</v>
      </c>
      <c r="B137" s="136" t="s">
        <v>168</v>
      </c>
      <c r="C137" s="130">
        <v>128</v>
      </c>
      <c r="D137" s="137" t="str">
        <f t="shared" si="4"/>
        <v>128   HAVERHILL</v>
      </c>
      <c r="M137" s="138"/>
    </row>
    <row r="138" spans="1:13">
      <c r="A138" s="130">
        <v>129</v>
      </c>
      <c r="B138" s="136" t="s">
        <v>169</v>
      </c>
      <c r="C138" s="130">
        <v>129</v>
      </c>
      <c r="D138" s="137" t="str">
        <f t="shared" si="4"/>
        <v>129   HAWLEY</v>
      </c>
      <c r="M138" s="138"/>
    </row>
    <row r="139" spans="1:13">
      <c r="A139" s="130">
        <v>130</v>
      </c>
      <c r="B139" s="136" t="s">
        <v>170</v>
      </c>
      <c r="C139" s="130">
        <v>130</v>
      </c>
      <c r="D139" s="137" t="str">
        <f t="shared" ref="D139:D202" si="6">C139&amp;"   "&amp;B139</f>
        <v>130   HEATH</v>
      </c>
      <c r="M139" s="138"/>
    </row>
    <row r="140" spans="1:13">
      <c r="A140" s="130">
        <v>131</v>
      </c>
      <c r="B140" s="136" t="s">
        <v>171</v>
      </c>
      <c r="C140" s="130">
        <v>131</v>
      </c>
      <c r="D140" s="137" t="str">
        <f t="shared" si="6"/>
        <v>131   HINGHAM</v>
      </c>
      <c r="M140" s="138"/>
    </row>
    <row r="141" spans="1:13">
      <c r="A141" s="130">
        <v>132</v>
      </c>
      <c r="B141" s="136" t="s">
        <v>172</v>
      </c>
      <c r="C141" s="130">
        <v>132</v>
      </c>
      <c r="D141" s="137" t="str">
        <f t="shared" si="6"/>
        <v>132   HINSDALE</v>
      </c>
      <c r="M141" s="138"/>
    </row>
    <row r="142" spans="1:13">
      <c r="A142" s="130">
        <v>133</v>
      </c>
      <c r="B142" s="136" t="s">
        <v>173</v>
      </c>
      <c r="C142" s="130">
        <v>133</v>
      </c>
      <c r="D142" s="137" t="str">
        <f t="shared" si="6"/>
        <v>133   HOLBROOK</v>
      </c>
      <c r="M142" s="138"/>
    </row>
    <row r="143" spans="1:13">
      <c r="A143" s="130">
        <v>134</v>
      </c>
      <c r="B143" s="136" t="s">
        <v>174</v>
      </c>
      <c r="C143" s="130">
        <v>134</v>
      </c>
      <c r="D143" s="137" t="str">
        <f t="shared" si="6"/>
        <v>134   HOLDEN</v>
      </c>
      <c r="M143" s="138"/>
    </row>
    <row r="144" spans="1:13">
      <c r="A144" s="130">
        <v>135</v>
      </c>
      <c r="B144" s="136" t="s">
        <v>175</v>
      </c>
      <c r="C144" s="130">
        <v>135</v>
      </c>
      <c r="D144" s="137" t="str">
        <f t="shared" si="6"/>
        <v>135   HOLLAND</v>
      </c>
      <c r="M144" s="138"/>
    </row>
    <row r="145" spans="1:13">
      <c r="A145" s="130">
        <v>136</v>
      </c>
      <c r="B145" s="136" t="s">
        <v>176</v>
      </c>
      <c r="C145" s="130">
        <v>136</v>
      </c>
      <c r="D145" s="137" t="str">
        <f t="shared" si="6"/>
        <v>136   HOLLISTON</v>
      </c>
      <c r="M145" s="138"/>
    </row>
    <row r="146" spans="1:13">
      <c r="A146" s="130">
        <v>137</v>
      </c>
      <c r="B146" s="136" t="s">
        <v>177</v>
      </c>
      <c r="C146" s="130">
        <v>137</v>
      </c>
      <c r="D146" s="137" t="str">
        <f t="shared" si="6"/>
        <v>137   HOLYOKE</v>
      </c>
      <c r="M146" s="138"/>
    </row>
    <row r="147" spans="1:13">
      <c r="A147" s="130">
        <v>138</v>
      </c>
      <c r="B147" s="136" t="s">
        <v>178</v>
      </c>
      <c r="C147" s="130">
        <v>138</v>
      </c>
      <c r="D147" s="137" t="str">
        <f t="shared" si="6"/>
        <v>138   HOPEDALE</v>
      </c>
      <c r="M147" s="138"/>
    </row>
    <row r="148" spans="1:13">
      <c r="A148" s="130">
        <v>139</v>
      </c>
      <c r="B148" s="136" t="s">
        <v>179</v>
      </c>
      <c r="C148" s="130">
        <v>139</v>
      </c>
      <c r="D148" s="137" t="str">
        <f t="shared" si="6"/>
        <v>139   HOPKINTON</v>
      </c>
      <c r="M148" s="138"/>
    </row>
    <row r="149" spans="1:13">
      <c r="A149" s="130">
        <v>140</v>
      </c>
      <c r="B149" s="136" t="s">
        <v>180</v>
      </c>
      <c r="C149" s="130">
        <v>140</v>
      </c>
      <c r="D149" s="137" t="str">
        <f t="shared" si="6"/>
        <v>140   HUBBARDSTON</v>
      </c>
      <c r="M149" s="138"/>
    </row>
    <row r="150" spans="1:13">
      <c r="A150" s="130">
        <v>141</v>
      </c>
      <c r="B150" s="136" t="s">
        <v>181</v>
      </c>
      <c r="C150" s="130">
        <v>141</v>
      </c>
      <c r="D150" s="137" t="str">
        <f t="shared" si="6"/>
        <v>141   HUDSON</v>
      </c>
      <c r="M150" s="138"/>
    </row>
    <row r="151" spans="1:13">
      <c r="A151" s="130">
        <v>142</v>
      </c>
      <c r="B151" s="136" t="s">
        <v>182</v>
      </c>
      <c r="C151" s="130">
        <v>142</v>
      </c>
      <c r="D151" s="137" t="str">
        <f t="shared" si="6"/>
        <v>142   HULL</v>
      </c>
      <c r="M151" s="138"/>
    </row>
    <row r="152" spans="1:13">
      <c r="A152" s="130">
        <v>143</v>
      </c>
      <c r="B152" s="136" t="s">
        <v>183</v>
      </c>
      <c r="C152" s="130">
        <v>143</v>
      </c>
      <c r="D152" s="137" t="str">
        <f t="shared" si="6"/>
        <v>143   HUNTINGTON</v>
      </c>
      <c r="M152" s="138"/>
    </row>
    <row r="153" spans="1:13">
      <c r="A153" s="130">
        <v>144</v>
      </c>
      <c r="B153" s="136" t="s">
        <v>184</v>
      </c>
      <c r="C153" s="130">
        <v>144</v>
      </c>
      <c r="D153" s="137" t="str">
        <f t="shared" si="6"/>
        <v>144   IPSWICH</v>
      </c>
      <c r="M153" s="138"/>
    </row>
    <row r="154" spans="1:13">
      <c r="A154" s="130">
        <v>145</v>
      </c>
      <c r="B154" s="136" t="s">
        <v>185</v>
      </c>
      <c r="C154" s="130">
        <v>145</v>
      </c>
      <c r="D154" s="137" t="str">
        <f t="shared" si="6"/>
        <v>145   KINGSTON</v>
      </c>
      <c r="M154" s="138"/>
    </row>
    <row r="155" spans="1:13">
      <c r="A155" s="130">
        <v>146</v>
      </c>
      <c r="B155" s="136" t="s">
        <v>186</v>
      </c>
      <c r="C155" s="130">
        <v>146</v>
      </c>
      <c r="D155" s="137" t="str">
        <f t="shared" si="6"/>
        <v>146   LAKEVILLE</v>
      </c>
      <c r="M155" s="138"/>
    </row>
    <row r="156" spans="1:13">
      <c r="A156" s="130">
        <v>147</v>
      </c>
      <c r="B156" s="136" t="s">
        <v>187</v>
      </c>
      <c r="C156" s="130">
        <v>147</v>
      </c>
      <c r="D156" s="137" t="str">
        <f t="shared" si="6"/>
        <v>147   LANCASTER</v>
      </c>
      <c r="M156" s="138"/>
    </row>
    <row r="157" spans="1:13">
      <c r="A157" s="130">
        <v>148</v>
      </c>
      <c r="B157" s="136" t="s">
        <v>188</v>
      </c>
      <c r="C157" s="130">
        <v>148</v>
      </c>
      <c r="D157" s="137" t="str">
        <f t="shared" si="6"/>
        <v>148   LANESBOROUGH</v>
      </c>
      <c r="M157" s="138"/>
    </row>
    <row r="158" spans="1:13">
      <c r="A158" s="130">
        <v>149</v>
      </c>
      <c r="B158" s="136" t="s">
        <v>189</v>
      </c>
      <c r="C158" s="130">
        <v>149</v>
      </c>
      <c r="D158" s="137" t="str">
        <f t="shared" si="6"/>
        <v>149   LAWRENCE</v>
      </c>
      <c r="M158" s="138"/>
    </row>
    <row r="159" spans="1:13">
      <c r="A159" s="130">
        <v>150</v>
      </c>
      <c r="B159" s="136" t="s">
        <v>190</v>
      </c>
      <c r="C159" s="130">
        <v>150</v>
      </c>
      <c r="D159" s="137" t="str">
        <f t="shared" si="6"/>
        <v>150   LEE</v>
      </c>
      <c r="M159" s="138"/>
    </row>
    <row r="160" spans="1:13">
      <c r="A160" s="130">
        <v>151</v>
      </c>
      <c r="B160" s="136" t="s">
        <v>191</v>
      </c>
      <c r="C160" s="130">
        <v>151</v>
      </c>
      <c r="D160" s="137" t="str">
        <f t="shared" si="6"/>
        <v>151   LEICESTER</v>
      </c>
      <c r="M160" s="138"/>
    </row>
    <row r="161" spans="1:13">
      <c r="A161" s="130">
        <v>152</v>
      </c>
      <c r="B161" s="136" t="s">
        <v>192</v>
      </c>
      <c r="C161" s="130">
        <v>152</v>
      </c>
      <c r="D161" s="137" t="str">
        <f t="shared" si="6"/>
        <v>152   LENOX</v>
      </c>
      <c r="M161" s="138"/>
    </row>
    <row r="162" spans="1:13">
      <c r="A162" s="130">
        <v>153</v>
      </c>
      <c r="B162" s="136" t="s">
        <v>193</v>
      </c>
      <c r="C162" s="130">
        <v>153</v>
      </c>
      <c r="D162" s="137" t="str">
        <f t="shared" si="6"/>
        <v>153   LEOMINSTER</v>
      </c>
      <c r="M162" s="138"/>
    </row>
    <row r="163" spans="1:13">
      <c r="A163" s="130">
        <v>154</v>
      </c>
      <c r="B163" s="136" t="s">
        <v>194</v>
      </c>
      <c r="C163" s="130">
        <v>154</v>
      </c>
      <c r="D163" s="137" t="str">
        <f t="shared" si="6"/>
        <v>154   LEVERETT</v>
      </c>
      <c r="M163" s="138"/>
    </row>
    <row r="164" spans="1:13">
      <c r="A164" s="130">
        <v>155</v>
      </c>
      <c r="B164" s="136" t="s">
        <v>195</v>
      </c>
      <c r="C164" s="130">
        <v>155</v>
      </c>
      <c r="D164" s="137" t="str">
        <f t="shared" si="6"/>
        <v>155   LEXINGTON</v>
      </c>
      <c r="M164" s="138"/>
    </row>
    <row r="165" spans="1:13">
      <c r="A165" s="130">
        <v>156</v>
      </c>
      <c r="B165" s="136" t="s">
        <v>196</v>
      </c>
      <c r="C165" s="130">
        <v>156</v>
      </c>
      <c r="D165" s="137" t="str">
        <f t="shared" si="6"/>
        <v>156   LEYDEN</v>
      </c>
      <c r="M165" s="138"/>
    </row>
    <row r="166" spans="1:13">
      <c r="A166" s="130">
        <v>157</v>
      </c>
      <c r="B166" s="136" t="s">
        <v>197</v>
      </c>
      <c r="C166" s="130">
        <v>157</v>
      </c>
      <c r="D166" s="137" t="str">
        <f t="shared" si="6"/>
        <v>157   LINCOLN</v>
      </c>
      <c r="M166" s="138"/>
    </row>
    <row r="167" spans="1:13">
      <c r="A167" s="130">
        <v>158</v>
      </c>
      <c r="B167" s="136" t="s">
        <v>198</v>
      </c>
      <c r="C167" s="130">
        <v>158</v>
      </c>
      <c r="D167" s="137" t="str">
        <f t="shared" si="6"/>
        <v>158   LITTLETON</v>
      </c>
      <c r="M167" s="138"/>
    </row>
    <row r="168" spans="1:13">
      <c r="A168" s="130">
        <v>159</v>
      </c>
      <c r="B168" s="136" t="s">
        <v>199</v>
      </c>
      <c r="C168" s="130">
        <v>159</v>
      </c>
      <c r="D168" s="137" t="str">
        <f t="shared" si="6"/>
        <v>159   LONGMEADOW</v>
      </c>
      <c r="M168" s="138"/>
    </row>
    <row r="169" spans="1:13">
      <c r="A169" s="130">
        <v>160</v>
      </c>
      <c r="B169" s="136" t="s">
        <v>200</v>
      </c>
      <c r="C169" s="130">
        <v>160</v>
      </c>
      <c r="D169" s="137" t="str">
        <f t="shared" si="6"/>
        <v>160   LOWELL</v>
      </c>
      <c r="M169" s="138"/>
    </row>
    <row r="170" spans="1:13">
      <c r="A170" s="130">
        <v>161</v>
      </c>
      <c r="B170" s="136" t="s">
        <v>201</v>
      </c>
      <c r="C170" s="130">
        <v>161</v>
      </c>
      <c r="D170" s="137" t="str">
        <f t="shared" si="6"/>
        <v>161   LUDLOW</v>
      </c>
      <c r="M170" s="138"/>
    </row>
    <row r="171" spans="1:13">
      <c r="A171" s="130">
        <v>162</v>
      </c>
      <c r="B171" s="136" t="s">
        <v>202</v>
      </c>
      <c r="C171" s="130">
        <v>162</v>
      </c>
      <c r="D171" s="137" t="str">
        <f t="shared" si="6"/>
        <v>162   LUNENBURG</v>
      </c>
      <c r="M171" s="138"/>
    </row>
    <row r="172" spans="1:13">
      <c r="A172" s="130">
        <v>163</v>
      </c>
      <c r="B172" s="136" t="s">
        <v>203</v>
      </c>
      <c r="C172" s="130">
        <v>163</v>
      </c>
      <c r="D172" s="137" t="str">
        <f t="shared" si="6"/>
        <v>163   LYNN</v>
      </c>
      <c r="M172" s="138"/>
    </row>
    <row r="173" spans="1:13">
      <c r="A173" s="130">
        <v>164</v>
      </c>
      <c r="B173" s="136" t="s">
        <v>204</v>
      </c>
      <c r="C173" s="130">
        <v>164</v>
      </c>
      <c r="D173" s="137" t="str">
        <f t="shared" si="6"/>
        <v>164   LYNNFIELD</v>
      </c>
      <c r="M173" s="138"/>
    </row>
    <row r="174" spans="1:13">
      <c r="A174" s="130">
        <v>165</v>
      </c>
      <c r="B174" s="136" t="s">
        <v>205</v>
      </c>
      <c r="C174" s="130">
        <v>165</v>
      </c>
      <c r="D174" s="137" t="str">
        <f t="shared" si="6"/>
        <v>165   MALDEN</v>
      </c>
      <c r="M174" s="138"/>
    </row>
    <row r="175" spans="1:13">
      <c r="A175" s="130">
        <v>166</v>
      </c>
      <c r="B175" s="136" t="s">
        <v>206</v>
      </c>
      <c r="C175" s="130">
        <v>166</v>
      </c>
      <c r="D175" s="137" t="str">
        <f t="shared" si="6"/>
        <v>166   MANCHESTER</v>
      </c>
      <c r="M175" s="138"/>
    </row>
    <row r="176" spans="1:13">
      <c r="A176" s="130">
        <v>167</v>
      </c>
      <c r="B176" s="136" t="s">
        <v>207</v>
      </c>
      <c r="C176" s="130">
        <v>167</v>
      </c>
      <c r="D176" s="137" t="str">
        <f t="shared" si="6"/>
        <v>167   MANSFIELD</v>
      </c>
      <c r="M176" s="138"/>
    </row>
    <row r="177" spans="1:13">
      <c r="A177" s="130">
        <v>168</v>
      </c>
      <c r="B177" s="136" t="s">
        <v>208</v>
      </c>
      <c r="C177" s="130">
        <v>168</v>
      </c>
      <c r="D177" s="137" t="str">
        <f t="shared" si="6"/>
        <v>168   MARBLEHEAD</v>
      </c>
      <c r="M177" s="138"/>
    </row>
    <row r="178" spans="1:13">
      <c r="A178" s="130">
        <v>169</v>
      </c>
      <c r="B178" s="136" t="s">
        <v>209</v>
      </c>
      <c r="C178" s="130">
        <v>169</v>
      </c>
      <c r="D178" s="137" t="str">
        <f t="shared" si="6"/>
        <v>169   MARION</v>
      </c>
      <c r="M178" s="138"/>
    </row>
    <row r="179" spans="1:13">
      <c r="A179" s="130">
        <v>170</v>
      </c>
      <c r="B179" s="136" t="s">
        <v>210</v>
      </c>
      <c r="C179" s="130">
        <v>170</v>
      </c>
      <c r="D179" s="137" t="str">
        <f t="shared" si="6"/>
        <v>170   MARLBOROUGH</v>
      </c>
      <c r="M179" s="138"/>
    </row>
    <row r="180" spans="1:13">
      <c r="A180" s="130">
        <v>171</v>
      </c>
      <c r="B180" s="136" t="s">
        <v>211</v>
      </c>
      <c r="C180" s="130">
        <v>171</v>
      </c>
      <c r="D180" s="137" t="str">
        <f t="shared" si="6"/>
        <v>171   MARSHFIELD</v>
      </c>
      <c r="M180" s="138"/>
    </row>
    <row r="181" spans="1:13">
      <c r="A181" s="130">
        <v>172</v>
      </c>
      <c r="B181" s="136" t="s">
        <v>212</v>
      </c>
      <c r="C181" s="130">
        <v>172</v>
      </c>
      <c r="D181" s="137" t="str">
        <f t="shared" si="6"/>
        <v>172   MASHPEE</v>
      </c>
      <c r="M181" s="138"/>
    </row>
    <row r="182" spans="1:13">
      <c r="A182" s="130">
        <v>173</v>
      </c>
      <c r="B182" s="136" t="s">
        <v>213</v>
      </c>
      <c r="C182" s="130">
        <v>173</v>
      </c>
      <c r="D182" s="137" t="str">
        <f t="shared" si="6"/>
        <v>173   MATTAPOISETT</v>
      </c>
      <c r="M182" s="138"/>
    </row>
    <row r="183" spans="1:13">
      <c r="A183" s="130">
        <v>174</v>
      </c>
      <c r="B183" s="136" t="s">
        <v>214</v>
      </c>
      <c r="C183" s="130">
        <v>174</v>
      </c>
      <c r="D183" s="137" t="str">
        <f t="shared" si="6"/>
        <v>174   MAYNARD</v>
      </c>
      <c r="M183" s="138"/>
    </row>
    <row r="184" spans="1:13">
      <c r="A184" s="130">
        <v>175</v>
      </c>
      <c r="B184" s="136" t="s">
        <v>215</v>
      </c>
      <c r="C184" s="130">
        <v>175</v>
      </c>
      <c r="D184" s="137" t="str">
        <f t="shared" si="6"/>
        <v>175   MEDFIELD</v>
      </c>
      <c r="M184" s="138"/>
    </row>
    <row r="185" spans="1:13">
      <c r="A185" s="130">
        <v>176</v>
      </c>
      <c r="B185" s="136" t="s">
        <v>216</v>
      </c>
      <c r="C185" s="130">
        <v>176</v>
      </c>
      <c r="D185" s="137" t="str">
        <f t="shared" si="6"/>
        <v>176   MEDFORD</v>
      </c>
      <c r="M185" s="138"/>
    </row>
    <row r="186" spans="1:13">
      <c r="A186" s="130">
        <v>177</v>
      </c>
      <c r="B186" s="136" t="s">
        <v>217</v>
      </c>
      <c r="C186" s="130">
        <v>177</v>
      </c>
      <c r="D186" s="137" t="str">
        <f t="shared" si="6"/>
        <v>177   MEDWAY</v>
      </c>
      <c r="M186" s="138"/>
    </row>
    <row r="187" spans="1:13">
      <c r="A187" s="130">
        <v>178</v>
      </c>
      <c r="B187" s="136" t="s">
        <v>218</v>
      </c>
      <c r="C187" s="130">
        <v>178</v>
      </c>
      <c r="D187" s="137" t="str">
        <f t="shared" si="6"/>
        <v>178   MELROSE</v>
      </c>
      <c r="M187" s="138"/>
    </row>
    <row r="188" spans="1:13">
      <c r="A188" s="130">
        <v>179</v>
      </c>
      <c r="B188" s="136" t="s">
        <v>219</v>
      </c>
      <c r="C188" s="130">
        <v>179</v>
      </c>
      <c r="D188" s="137" t="str">
        <f t="shared" si="6"/>
        <v>179   MENDON</v>
      </c>
      <c r="M188" s="138"/>
    </row>
    <row r="189" spans="1:13">
      <c r="A189" s="130">
        <v>180</v>
      </c>
      <c r="B189" s="136" t="s">
        <v>220</v>
      </c>
      <c r="C189" s="130">
        <v>180</v>
      </c>
      <c r="D189" s="137" t="str">
        <f t="shared" si="6"/>
        <v>180   MERRIMAC</v>
      </c>
      <c r="M189" s="138"/>
    </row>
    <row r="190" spans="1:13">
      <c r="A190" s="130">
        <v>181</v>
      </c>
      <c r="B190" s="136" t="s">
        <v>221</v>
      </c>
      <c r="C190" s="130">
        <v>181</v>
      </c>
      <c r="D190" s="137" t="str">
        <f t="shared" si="6"/>
        <v>181   METHUEN</v>
      </c>
      <c r="M190" s="138"/>
    </row>
    <row r="191" spans="1:13">
      <c r="A191" s="130">
        <v>182</v>
      </c>
      <c r="B191" s="136" t="s">
        <v>222</v>
      </c>
      <c r="C191" s="130">
        <v>182</v>
      </c>
      <c r="D191" s="137" t="str">
        <f t="shared" si="6"/>
        <v>182   MIDDLEBOROUGH</v>
      </c>
      <c r="M191" s="138"/>
    </row>
    <row r="192" spans="1:13">
      <c r="A192" s="130">
        <v>183</v>
      </c>
      <c r="B192" s="136" t="s">
        <v>223</v>
      </c>
      <c r="C192" s="130">
        <v>183</v>
      </c>
      <c r="D192" s="137" t="str">
        <f t="shared" si="6"/>
        <v>183   MIDDLEFIELD</v>
      </c>
      <c r="M192" s="138"/>
    </row>
    <row r="193" spans="1:13">
      <c r="A193" s="130">
        <v>184</v>
      </c>
      <c r="B193" s="136" t="s">
        <v>224</v>
      </c>
      <c r="C193" s="130">
        <v>184</v>
      </c>
      <c r="D193" s="137" t="str">
        <f t="shared" si="6"/>
        <v>184   MIDDLETON</v>
      </c>
      <c r="M193" s="138"/>
    </row>
    <row r="194" spans="1:13">
      <c r="A194" s="130">
        <v>185</v>
      </c>
      <c r="B194" s="136" t="s">
        <v>225</v>
      </c>
      <c r="C194" s="130">
        <v>185</v>
      </c>
      <c r="D194" s="137" t="str">
        <f t="shared" si="6"/>
        <v>185   MILFORD</v>
      </c>
      <c r="M194" s="138"/>
    </row>
    <row r="195" spans="1:13">
      <c r="A195" s="130">
        <v>186</v>
      </c>
      <c r="B195" s="136" t="s">
        <v>226</v>
      </c>
      <c r="C195" s="130">
        <v>186</v>
      </c>
      <c r="D195" s="137" t="str">
        <f t="shared" si="6"/>
        <v>186   MILLBURY</v>
      </c>
      <c r="M195" s="138"/>
    </row>
    <row r="196" spans="1:13">
      <c r="A196" s="130">
        <v>187</v>
      </c>
      <c r="B196" s="136" t="s">
        <v>227</v>
      </c>
      <c r="C196" s="130">
        <v>187</v>
      </c>
      <c r="D196" s="137" t="str">
        <f t="shared" si="6"/>
        <v>187   MILLIS</v>
      </c>
      <c r="M196" s="138"/>
    </row>
    <row r="197" spans="1:13">
      <c r="A197" s="130">
        <v>188</v>
      </c>
      <c r="B197" s="136" t="s">
        <v>228</v>
      </c>
      <c r="C197" s="130">
        <v>188</v>
      </c>
      <c r="D197" s="137" t="str">
        <f t="shared" si="6"/>
        <v>188   MILLVILLE</v>
      </c>
      <c r="M197" s="138"/>
    </row>
    <row r="198" spans="1:13">
      <c r="A198" s="130">
        <v>189</v>
      </c>
      <c r="B198" s="136" t="s">
        <v>229</v>
      </c>
      <c r="C198" s="130">
        <v>189</v>
      </c>
      <c r="D198" s="137" t="str">
        <f t="shared" si="6"/>
        <v>189   MILTON</v>
      </c>
      <c r="M198" s="138"/>
    </row>
    <row r="199" spans="1:13">
      <c r="A199" s="130">
        <v>190</v>
      </c>
      <c r="B199" s="136" t="s">
        <v>230</v>
      </c>
      <c r="C199" s="130">
        <v>190</v>
      </c>
      <c r="D199" s="137" t="str">
        <f t="shared" si="6"/>
        <v>190   MONROE</v>
      </c>
      <c r="M199" s="138"/>
    </row>
    <row r="200" spans="1:13">
      <c r="A200" s="130">
        <v>191</v>
      </c>
      <c r="B200" s="136" t="s">
        <v>231</v>
      </c>
      <c r="C200" s="130">
        <v>191</v>
      </c>
      <c r="D200" s="137" t="str">
        <f t="shared" si="6"/>
        <v>191   MONSON</v>
      </c>
      <c r="M200" s="138"/>
    </row>
    <row r="201" spans="1:13">
      <c r="A201" s="130">
        <v>192</v>
      </c>
      <c r="B201" s="136" t="s">
        <v>232</v>
      </c>
      <c r="C201" s="130">
        <v>192</v>
      </c>
      <c r="D201" s="137" t="str">
        <f t="shared" si="6"/>
        <v>192   MONTAGUE</v>
      </c>
      <c r="M201" s="138"/>
    </row>
    <row r="202" spans="1:13">
      <c r="A202" s="130">
        <v>193</v>
      </c>
      <c r="B202" s="136" t="s">
        <v>233</v>
      </c>
      <c r="C202" s="130">
        <v>193</v>
      </c>
      <c r="D202" s="137" t="str">
        <f t="shared" si="6"/>
        <v>193   MONTEREY</v>
      </c>
      <c r="M202" s="138"/>
    </row>
    <row r="203" spans="1:13">
      <c r="A203" s="130">
        <v>194</v>
      </c>
      <c r="B203" s="136" t="s">
        <v>234</v>
      </c>
      <c r="C203" s="130">
        <v>194</v>
      </c>
      <c r="D203" s="137" t="str">
        <f t="shared" ref="D203:D266" si="7">C203&amp;"   "&amp;B203</f>
        <v>194   MONTGOMERY</v>
      </c>
      <c r="M203" s="138"/>
    </row>
    <row r="204" spans="1:13">
      <c r="A204" s="130">
        <v>195</v>
      </c>
      <c r="B204" s="136" t="s">
        <v>235</v>
      </c>
      <c r="C204" s="130">
        <v>195</v>
      </c>
      <c r="D204" s="137" t="str">
        <f t="shared" si="7"/>
        <v>195   MOUNT WASHINGTON</v>
      </c>
      <c r="M204" s="138"/>
    </row>
    <row r="205" spans="1:13">
      <c r="A205" s="130">
        <v>196</v>
      </c>
      <c r="B205" s="136" t="s">
        <v>236</v>
      </c>
      <c r="C205" s="130">
        <v>196</v>
      </c>
      <c r="D205" s="137" t="str">
        <f t="shared" si="7"/>
        <v>196   NAHANT</v>
      </c>
      <c r="M205" s="138"/>
    </row>
    <row r="206" spans="1:13">
      <c r="A206" s="130">
        <v>197</v>
      </c>
      <c r="B206" s="136" t="s">
        <v>237</v>
      </c>
      <c r="C206" s="130">
        <v>197</v>
      </c>
      <c r="D206" s="137" t="str">
        <f t="shared" si="7"/>
        <v>197   NANTUCKET</v>
      </c>
      <c r="M206" s="138"/>
    </row>
    <row r="207" spans="1:13">
      <c r="A207" s="130">
        <v>198</v>
      </c>
      <c r="B207" s="136" t="s">
        <v>238</v>
      </c>
      <c r="C207" s="130">
        <v>198</v>
      </c>
      <c r="D207" s="137" t="str">
        <f t="shared" si="7"/>
        <v>198   NATICK</v>
      </c>
      <c r="M207" s="138"/>
    </row>
    <row r="208" spans="1:13">
      <c r="A208" s="130">
        <v>199</v>
      </c>
      <c r="B208" s="136" t="s">
        <v>239</v>
      </c>
      <c r="C208" s="130">
        <v>199</v>
      </c>
      <c r="D208" s="137" t="str">
        <f t="shared" si="7"/>
        <v>199   NEEDHAM</v>
      </c>
      <c r="M208" s="138"/>
    </row>
    <row r="209" spans="1:13">
      <c r="A209" s="130">
        <v>200</v>
      </c>
      <c r="B209" s="136" t="s">
        <v>240</v>
      </c>
      <c r="C209" s="130">
        <v>200</v>
      </c>
      <c r="D209" s="137" t="str">
        <f t="shared" si="7"/>
        <v>200   NEW ASHFORD</v>
      </c>
      <c r="M209" s="138"/>
    </row>
    <row r="210" spans="1:13">
      <c r="A210" s="130">
        <v>201</v>
      </c>
      <c r="B210" s="136" t="s">
        <v>241</v>
      </c>
      <c r="C210" s="130">
        <v>201</v>
      </c>
      <c r="D210" s="137" t="str">
        <f t="shared" si="7"/>
        <v>201   NEW BEDFORD</v>
      </c>
      <c r="M210" s="138"/>
    </row>
    <row r="211" spans="1:13">
      <c r="A211" s="130">
        <v>202</v>
      </c>
      <c r="B211" s="136" t="s">
        <v>242</v>
      </c>
      <c r="C211" s="130">
        <v>202</v>
      </c>
      <c r="D211" s="137" t="str">
        <f t="shared" si="7"/>
        <v>202   NEW BRAINTREE</v>
      </c>
      <c r="M211" s="138"/>
    </row>
    <row r="212" spans="1:13">
      <c r="A212" s="130">
        <v>203</v>
      </c>
      <c r="B212" s="136" t="s">
        <v>243</v>
      </c>
      <c r="C212" s="130">
        <v>203</v>
      </c>
      <c r="D212" s="137" t="str">
        <f t="shared" si="7"/>
        <v>203   NEWBURY</v>
      </c>
      <c r="M212" s="138"/>
    </row>
    <row r="213" spans="1:13">
      <c r="A213" s="130">
        <v>204</v>
      </c>
      <c r="B213" s="136" t="s">
        <v>244</v>
      </c>
      <c r="C213" s="130">
        <v>204</v>
      </c>
      <c r="D213" s="137" t="str">
        <f t="shared" si="7"/>
        <v>204   NEWBURYPORT</v>
      </c>
      <c r="M213" s="138"/>
    </row>
    <row r="214" spans="1:13">
      <c r="A214" s="130">
        <v>205</v>
      </c>
      <c r="B214" s="136" t="s">
        <v>245</v>
      </c>
      <c r="C214" s="130">
        <v>205</v>
      </c>
      <c r="D214" s="137" t="str">
        <f t="shared" si="7"/>
        <v>205   NEW MARLBOROUGH</v>
      </c>
      <c r="M214" s="138"/>
    </row>
    <row r="215" spans="1:13">
      <c r="A215" s="130">
        <v>206</v>
      </c>
      <c r="B215" s="136" t="s">
        <v>246</v>
      </c>
      <c r="C215" s="130">
        <v>206</v>
      </c>
      <c r="D215" s="137" t="str">
        <f t="shared" si="7"/>
        <v>206   NEW SALEM</v>
      </c>
      <c r="M215" s="138"/>
    </row>
    <row r="216" spans="1:13">
      <c r="A216" s="130">
        <v>207</v>
      </c>
      <c r="B216" s="136" t="s">
        <v>247</v>
      </c>
      <c r="C216" s="130">
        <v>207</v>
      </c>
      <c r="D216" s="137" t="str">
        <f t="shared" si="7"/>
        <v>207   NEWTON</v>
      </c>
      <c r="M216" s="138"/>
    </row>
    <row r="217" spans="1:13">
      <c r="A217" s="130">
        <v>208</v>
      </c>
      <c r="B217" s="136" t="s">
        <v>248</v>
      </c>
      <c r="C217" s="130">
        <v>208</v>
      </c>
      <c r="D217" s="137" t="str">
        <f t="shared" si="7"/>
        <v>208   NORFOLK</v>
      </c>
      <c r="M217" s="138"/>
    </row>
    <row r="218" spans="1:13">
      <c r="A218" s="130">
        <v>209</v>
      </c>
      <c r="B218" s="136" t="s">
        <v>249</v>
      </c>
      <c r="C218" s="130">
        <v>209</v>
      </c>
      <c r="D218" s="137" t="str">
        <f t="shared" si="7"/>
        <v>209   NORTH ADAMS</v>
      </c>
      <c r="M218" s="138"/>
    </row>
    <row r="219" spans="1:13">
      <c r="A219" s="130">
        <v>210</v>
      </c>
      <c r="B219" s="136" t="s">
        <v>250</v>
      </c>
      <c r="C219" s="130">
        <v>210</v>
      </c>
      <c r="D219" s="137" t="str">
        <f t="shared" si="7"/>
        <v>210   NORTHAMPTON</v>
      </c>
      <c r="M219" s="138"/>
    </row>
    <row r="220" spans="1:13">
      <c r="A220" s="130">
        <v>211</v>
      </c>
      <c r="B220" s="136" t="s">
        <v>251</v>
      </c>
      <c r="C220" s="130">
        <v>211</v>
      </c>
      <c r="D220" s="137" t="str">
        <f t="shared" si="7"/>
        <v>211   NORTH ANDOVER</v>
      </c>
      <c r="M220" s="138"/>
    </row>
    <row r="221" spans="1:13">
      <c r="A221" s="130">
        <v>212</v>
      </c>
      <c r="B221" s="136" t="s">
        <v>252</v>
      </c>
      <c r="C221" s="130">
        <v>212</v>
      </c>
      <c r="D221" s="137" t="str">
        <f t="shared" si="7"/>
        <v>212   NORTH ATTLEBOROUGH</v>
      </c>
      <c r="M221" s="138"/>
    </row>
    <row r="222" spans="1:13">
      <c r="A222" s="130">
        <v>213</v>
      </c>
      <c r="B222" s="136" t="s">
        <v>253</v>
      </c>
      <c r="C222" s="130">
        <v>213</v>
      </c>
      <c r="D222" s="137" t="str">
        <f t="shared" si="7"/>
        <v>213   NORTHBOROUGH</v>
      </c>
      <c r="M222" s="138"/>
    </row>
    <row r="223" spans="1:13">
      <c r="A223" s="130">
        <v>214</v>
      </c>
      <c r="B223" s="136" t="s">
        <v>254</v>
      </c>
      <c r="C223" s="130">
        <v>214</v>
      </c>
      <c r="D223" s="137" t="str">
        <f t="shared" si="7"/>
        <v>214   NORTHBRIDGE</v>
      </c>
      <c r="M223" s="138"/>
    </row>
    <row r="224" spans="1:13">
      <c r="A224" s="130">
        <v>215</v>
      </c>
      <c r="B224" s="136" t="s">
        <v>255</v>
      </c>
      <c r="C224" s="130">
        <v>215</v>
      </c>
      <c r="D224" s="137" t="str">
        <f t="shared" si="7"/>
        <v>215   NORTH BROOKFIELD</v>
      </c>
      <c r="M224" s="138"/>
    </row>
    <row r="225" spans="1:13">
      <c r="A225" s="130">
        <v>216</v>
      </c>
      <c r="B225" s="136" t="s">
        <v>256</v>
      </c>
      <c r="C225" s="130">
        <v>216</v>
      </c>
      <c r="D225" s="137" t="str">
        <f t="shared" si="7"/>
        <v>216   NORTHFIELD</v>
      </c>
      <c r="M225" s="138"/>
    </row>
    <row r="226" spans="1:13">
      <c r="A226" s="130">
        <v>217</v>
      </c>
      <c r="B226" s="136" t="s">
        <v>257</v>
      </c>
      <c r="C226" s="130">
        <v>217</v>
      </c>
      <c r="D226" s="137" t="str">
        <f t="shared" si="7"/>
        <v>217   NORTH READING</v>
      </c>
      <c r="M226" s="138"/>
    </row>
    <row r="227" spans="1:13">
      <c r="A227" s="130">
        <v>218</v>
      </c>
      <c r="B227" s="136" t="s">
        <v>258</v>
      </c>
      <c r="C227" s="130">
        <v>218</v>
      </c>
      <c r="D227" s="137" t="str">
        <f t="shared" si="7"/>
        <v>218   NORTON</v>
      </c>
      <c r="M227" s="138"/>
    </row>
    <row r="228" spans="1:13">
      <c r="A228" s="130">
        <v>219</v>
      </c>
      <c r="B228" s="136" t="s">
        <v>259</v>
      </c>
      <c r="C228" s="130">
        <v>219</v>
      </c>
      <c r="D228" s="137" t="str">
        <f t="shared" si="7"/>
        <v>219   NORWELL</v>
      </c>
      <c r="M228" s="138"/>
    </row>
    <row r="229" spans="1:13">
      <c r="A229" s="130">
        <v>220</v>
      </c>
      <c r="B229" s="136" t="s">
        <v>260</v>
      </c>
      <c r="C229" s="130">
        <v>220</v>
      </c>
      <c r="D229" s="137" t="str">
        <f t="shared" si="7"/>
        <v>220   NORWOOD</v>
      </c>
      <c r="M229" s="138"/>
    </row>
    <row r="230" spans="1:13">
      <c r="A230" s="130">
        <v>221</v>
      </c>
      <c r="B230" s="136" t="s">
        <v>261</v>
      </c>
      <c r="C230" s="130">
        <v>221</v>
      </c>
      <c r="D230" s="137" t="str">
        <f t="shared" si="7"/>
        <v>221   OAK BLUFFS</v>
      </c>
      <c r="M230" s="138"/>
    </row>
    <row r="231" spans="1:13">
      <c r="A231" s="130">
        <v>222</v>
      </c>
      <c r="B231" s="136" t="s">
        <v>262</v>
      </c>
      <c r="C231" s="130">
        <v>222</v>
      </c>
      <c r="D231" s="137" t="str">
        <f t="shared" si="7"/>
        <v>222   OAKHAM</v>
      </c>
      <c r="M231" s="138"/>
    </row>
    <row r="232" spans="1:13">
      <c r="A232" s="130">
        <v>223</v>
      </c>
      <c r="B232" s="136" t="s">
        <v>263</v>
      </c>
      <c r="C232" s="130">
        <v>223</v>
      </c>
      <c r="D232" s="137" t="str">
        <f t="shared" si="7"/>
        <v>223   ORANGE</v>
      </c>
      <c r="M232" s="138"/>
    </row>
    <row r="233" spans="1:13">
      <c r="A233" s="130">
        <v>224</v>
      </c>
      <c r="B233" s="136" t="s">
        <v>264</v>
      </c>
      <c r="C233" s="130">
        <v>224</v>
      </c>
      <c r="D233" s="137" t="str">
        <f t="shared" si="7"/>
        <v>224   ORLEANS</v>
      </c>
      <c r="M233" s="138"/>
    </row>
    <row r="234" spans="1:13">
      <c r="A234" s="130">
        <v>225</v>
      </c>
      <c r="B234" s="136" t="s">
        <v>265</v>
      </c>
      <c r="C234" s="130">
        <v>225</v>
      </c>
      <c r="D234" s="137" t="str">
        <f t="shared" si="7"/>
        <v>225   OTIS</v>
      </c>
      <c r="M234" s="138"/>
    </row>
    <row r="235" spans="1:13">
      <c r="A235" s="130">
        <v>226</v>
      </c>
      <c r="B235" s="136" t="s">
        <v>266</v>
      </c>
      <c r="C235" s="130">
        <v>226</v>
      </c>
      <c r="D235" s="137" t="str">
        <f t="shared" si="7"/>
        <v>226   OXFORD</v>
      </c>
      <c r="M235" s="138"/>
    </row>
    <row r="236" spans="1:13">
      <c r="A236" s="130">
        <v>227</v>
      </c>
      <c r="B236" s="136" t="s">
        <v>267</v>
      </c>
      <c r="C236" s="130">
        <v>227</v>
      </c>
      <c r="D236" s="137" t="str">
        <f t="shared" si="7"/>
        <v>227   PALMER</v>
      </c>
      <c r="M236" s="138"/>
    </row>
    <row r="237" spans="1:13">
      <c r="A237" s="130">
        <v>228</v>
      </c>
      <c r="B237" s="136" t="s">
        <v>268</v>
      </c>
      <c r="C237" s="130">
        <v>228</v>
      </c>
      <c r="D237" s="137" t="str">
        <f t="shared" si="7"/>
        <v>228   PAXTON</v>
      </c>
      <c r="M237" s="138"/>
    </row>
    <row r="238" spans="1:13">
      <c r="A238" s="130">
        <v>229</v>
      </c>
      <c r="B238" s="136" t="s">
        <v>269</v>
      </c>
      <c r="C238" s="130">
        <v>229</v>
      </c>
      <c r="D238" s="137" t="str">
        <f t="shared" si="7"/>
        <v>229   PEABODY</v>
      </c>
      <c r="M238" s="138"/>
    </row>
    <row r="239" spans="1:13">
      <c r="A239" s="130">
        <v>230</v>
      </c>
      <c r="B239" s="136" t="s">
        <v>270</v>
      </c>
      <c r="C239" s="130">
        <v>230</v>
      </c>
      <c r="D239" s="137" t="str">
        <f t="shared" si="7"/>
        <v>230   PELHAM</v>
      </c>
      <c r="M239" s="138"/>
    </row>
    <row r="240" spans="1:13">
      <c r="A240" s="130">
        <v>231</v>
      </c>
      <c r="B240" s="136" t="s">
        <v>271</v>
      </c>
      <c r="C240" s="130">
        <v>231</v>
      </c>
      <c r="D240" s="137" t="str">
        <f t="shared" si="7"/>
        <v>231   PEMBROKE</v>
      </c>
      <c r="M240" s="138"/>
    </row>
    <row r="241" spans="1:13">
      <c r="A241" s="130">
        <v>232</v>
      </c>
      <c r="B241" s="136" t="s">
        <v>272</v>
      </c>
      <c r="C241" s="130">
        <v>232</v>
      </c>
      <c r="D241" s="137" t="str">
        <f t="shared" si="7"/>
        <v>232   PEPPERELL</v>
      </c>
      <c r="M241" s="138"/>
    </row>
    <row r="242" spans="1:13">
      <c r="A242" s="130">
        <v>233</v>
      </c>
      <c r="B242" s="136" t="s">
        <v>273</v>
      </c>
      <c r="C242" s="130">
        <v>233</v>
      </c>
      <c r="D242" s="137" t="str">
        <f t="shared" si="7"/>
        <v>233   PERU</v>
      </c>
      <c r="M242" s="138"/>
    </row>
    <row r="243" spans="1:13">
      <c r="A243" s="130">
        <v>234</v>
      </c>
      <c r="B243" s="136" t="s">
        <v>274</v>
      </c>
      <c r="C243" s="130">
        <v>234</v>
      </c>
      <c r="D243" s="137" t="str">
        <f t="shared" si="7"/>
        <v>234   PETERSHAM</v>
      </c>
      <c r="M243" s="138"/>
    </row>
    <row r="244" spans="1:13">
      <c r="A244" s="130">
        <v>235</v>
      </c>
      <c r="B244" s="136" t="s">
        <v>275</v>
      </c>
      <c r="C244" s="130">
        <v>235</v>
      </c>
      <c r="D244" s="137" t="str">
        <f t="shared" si="7"/>
        <v>235   PHILLIPSTON</v>
      </c>
      <c r="M244" s="138"/>
    </row>
    <row r="245" spans="1:13">
      <c r="A245" s="130">
        <v>236</v>
      </c>
      <c r="B245" s="136" t="s">
        <v>276</v>
      </c>
      <c r="C245" s="130">
        <v>236</v>
      </c>
      <c r="D245" s="137" t="str">
        <f t="shared" si="7"/>
        <v>236   PITTSFIELD</v>
      </c>
      <c r="M245" s="138"/>
    </row>
    <row r="246" spans="1:13">
      <c r="A246" s="130">
        <v>237</v>
      </c>
      <c r="B246" s="136" t="s">
        <v>277</v>
      </c>
      <c r="C246" s="130">
        <v>237</v>
      </c>
      <c r="D246" s="137" t="str">
        <f t="shared" si="7"/>
        <v>237   PLAINFIELD</v>
      </c>
      <c r="M246" s="138"/>
    </row>
    <row r="247" spans="1:13">
      <c r="A247" s="130">
        <v>238</v>
      </c>
      <c r="B247" s="136" t="s">
        <v>278</v>
      </c>
      <c r="C247" s="130">
        <v>238</v>
      </c>
      <c r="D247" s="137" t="str">
        <f t="shared" si="7"/>
        <v>238   PLAINVILLE</v>
      </c>
      <c r="M247" s="138"/>
    </row>
    <row r="248" spans="1:13">
      <c r="A248" s="130">
        <v>239</v>
      </c>
      <c r="B248" s="136" t="s">
        <v>279</v>
      </c>
      <c r="C248" s="130">
        <v>239</v>
      </c>
      <c r="D248" s="137" t="str">
        <f t="shared" si="7"/>
        <v>239   PLYMOUTH</v>
      </c>
      <c r="M248" s="138"/>
    </row>
    <row r="249" spans="1:13">
      <c r="A249" s="130">
        <v>240</v>
      </c>
      <c r="B249" s="136" t="s">
        <v>280</v>
      </c>
      <c r="C249" s="130">
        <v>240</v>
      </c>
      <c r="D249" s="137" t="str">
        <f t="shared" si="7"/>
        <v>240   PLYMPTON</v>
      </c>
      <c r="M249" s="138"/>
    </row>
    <row r="250" spans="1:13">
      <c r="A250" s="130">
        <v>241</v>
      </c>
      <c r="B250" s="136" t="s">
        <v>281</v>
      </c>
      <c r="C250" s="130">
        <v>241</v>
      </c>
      <c r="D250" s="137" t="str">
        <f t="shared" si="7"/>
        <v>241   PRINCETON</v>
      </c>
      <c r="M250" s="138"/>
    </row>
    <row r="251" spans="1:13">
      <c r="A251" s="130">
        <v>242</v>
      </c>
      <c r="B251" s="136" t="s">
        <v>282</v>
      </c>
      <c r="C251" s="130">
        <v>242</v>
      </c>
      <c r="D251" s="137" t="str">
        <f t="shared" si="7"/>
        <v>242   PROVINCETOWN</v>
      </c>
      <c r="M251" s="138"/>
    </row>
    <row r="252" spans="1:13">
      <c r="A252" s="130">
        <v>243</v>
      </c>
      <c r="B252" s="136" t="s">
        <v>283</v>
      </c>
      <c r="C252" s="130">
        <v>243</v>
      </c>
      <c r="D252" s="137" t="str">
        <f t="shared" si="7"/>
        <v>243   QUINCY</v>
      </c>
      <c r="M252" s="138"/>
    </row>
    <row r="253" spans="1:13">
      <c r="A253" s="130">
        <v>244</v>
      </c>
      <c r="B253" s="136" t="s">
        <v>284</v>
      </c>
      <c r="C253" s="130">
        <v>244</v>
      </c>
      <c r="D253" s="137" t="str">
        <f t="shared" si="7"/>
        <v>244   RANDOLPH</v>
      </c>
      <c r="M253" s="138"/>
    </row>
    <row r="254" spans="1:13">
      <c r="A254" s="130">
        <v>245</v>
      </c>
      <c r="B254" s="136" t="s">
        <v>285</v>
      </c>
      <c r="C254" s="130">
        <v>245</v>
      </c>
      <c r="D254" s="137" t="str">
        <f t="shared" si="7"/>
        <v>245   RAYNHAM</v>
      </c>
      <c r="M254" s="138"/>
    </row>
    <row r="255" spans="1:13">
      <c r="A255" s="130">
        <v>246</v>
      </c>
      <c r="B255" s="136" t="s">
        <v>286</v>
      </c>
      <c r="C255" s="130">
        <v>246</v>
      </c>
      <c r="D255" s="137" t="str">
        <f t="shared" si="7"/>
        <v>246   READING</v>
      </c>
      <c r="M255" s="138"/>
    </row>
    <row r="256" spans="1:13">
      <c r="A256" s="130">
        <v>247</v>
      </c>
      <c r="B256" s="136" t="s">
        <v>287</v>
      </c>
      <c r="C256" s="130">
        <v>247</v>
      </c>
      <c r="D256" s="137" t="str">
        <f t="shared" si="7"/>
        <v>247   REHOBOTH</v>
      </c>
      <c r="M256" s="138"/>
    </row>
    <row r="257" spans="1:13">
      <c r="A257" s="130">
        <v>248</v>
      </c>
      <c r="B257" s="136" t="s">
        <v>288</v>
      </c>
      <c r="C257" s="130">
        <v>248</v>
      </c>
      <c r="D257" s="137" t="str">
        <f t="shared" si="7"/>
        <v>248   REVERE</v>
      </c>
      <c r="M257" s="138"/>
    </row>
    <row r="258" spans="1:13">
      <c r="A258" s="130">
        <v>249</v>
      </c>
      <c r="B258" s="136" t="s">
        <v>289</v>
      </c>
      <c r="C258" s="130">
        <v>249</v>
      </c>
      <c r="D258" s="137" t="str">
        <f t="shared" si="7"/>
        <v>249   RICHMOND</v>
      </c>
      <c r="M258" s="138"/>
    </row>
    <row r="259" spans="1:13">
      <c r="A259" s="130">
        <v>250</v>
      </c>
      <c r="B259" s="136" t="s">
        <v>290</v>
      </c>
      <c r="C259" s="130">
        <v>250</v>
      </c>
      <c r="D259" s="137" t="str">
        <f t="shared" si="7"/>
        <v>250   ROCHESTER</v>
      </c>
      <c r="M259" s="138"/>
    </row>
    <row r="260" spans="1:13">
      <c r="A260" s="130">
        <v>251</v>
      </c>
      <c r="B260" s="136" t="s">
        <v>291</v>
      </c>
      <c r="C260" s="130">
        <v>251</v>
      </c>
      <c r="D260" s="137" t="str">
        <f t="shared" si="7"/>
        <v>251   ROCKLAND</v>
      </c>
      <c r="M260" s="138"/>
    </row>
    <row r="261" spans="1:13">
      <c r="A261" s="130">
        <v>252</v>
      </c>
      <c r="B261" s="136" t="s">
        <v>292</v>
      </c>
      <c r="C261" s="130">
        <v>252</v>
      </c>
      <c r="D261" s="137" t="str">
        <f t="shared" si="7"/>
        <v>252   ROCKPORT</v>
      </c>
      <c r="M261" s="138"/>
    </row>
    <row r="262" spans="1:13">
      <c r="A262" s="130">
        <v>253</v>
      </c>
      <c r="B262" s="136" t="s">
        <v>293</v>
      </c>
      <c r="C262" s="130">
        <v>253</v>
      </c>
      <c r="D262" s="137" t="str">
        <f t="shared" si="7"/>
        <v>253   ROWE</v>
      </c>
      <c r="M262" s="138"/>
    </row>
    <row r="263" spans="1:13">
      <c r="A263" s="130">
        <v>254</v>
      </c>
      <c r="B263" s="136" t="s">
        <v>294</v>
      </c>
      <c r="C263" s="130">
        <v>254</v>
      </c>
      <c r="D263" s="137" t="str">
        <f t="shared" si="7"/>
        <v>254   ROWLEY</v>
      </c>
      <c r="M263" s="138"/>
    </row>
    <row r="264" spans="1:13">
      <c r="A264" s="130">
        <v>255</v>
      </c>
      <c r="B264" s="136" t="s">
        <v>295</v>
      </c>
      <c r="C264" s="130">
        <v>255</v>
      </c>
      <c r="D264" s="137" t="str">
        <f t="shared" si="7"/>
        <v>255   ROYALSTON</v>
      </c>
      <c r="M264" s="138"/>
    </row>
    <row r="265" spans="1:13">
      <c r="A265" s="130">
        <v>256</v>
      </c>
      <c r="B265" s="136" t="s">
        <v>296</v>
      </c>
      <c r="C265" s="130">
        <v>256</v>
      </c>
      <c r="D265" s="137" t="str">
        <f t="shared" si="7"/>
        <v>256   RUSSELL</v>
      </c>
      <c r="M265" s="138"/>
    </row>
    <row r="266" spans="1:13">
      <c r="A266" s="130">
        <v>257</v>
      </c>
      <c r="B266" s="136" t="s">
        <v>297</v>
      </c>
      <c r="C266" s="130">
        <v>257</v>
      </c>
      <c r="D266" s="137" t="str">
        <f t="shared" si="7"/>
        <v>257   RUTLAND</v>
      </c>
      <c r="M266" s="138"/>
    </row>
    <row r="267" spans="1:13">
      <c r="A267" s="130">
        <v>258</v>
      </c>
      <c r="B267" s="136" t="s">
        <v>298</v>
      </c>
      <c r="C267" s="130">
        <v>258</v>
      </c>
      <c r="D267" s="137" t="str">
        <f t="shared" ref="D267:D330" si="8">C267&amp;"   "&amp;B267</f>
        <v>258   SALEM</v>
      </c>
      <c r="M267" s="138"/>
    </row>
    <row r="268" spans="1:13">
      <c r="A268" s="130">
        <v>259</v>
      </c>
      <c r="B268" s="136" t="s">
        <v>299</v>
      </c>
      <c r="C268" s="130">
        <v>259</v>
      </c>
      <c r="D268" s="137" t="str">
        <f t="shared" si="8"/>
        <v>259   SALISBURY</v>
      </c>
      <c r="M268" s="138"/>
    </row>
    <row r="269" spans="1:13">
      <c r="A269" s="130">
        <v>260</v>
      </c>
      <c r="B269" s="136" t="s">
        <v>300</v>
      </c>
      <c r="C269" s="130">
        <v>260</v>
      </c>
      <c r="D269" s="137" t="str">
        <f t="shared" si="8"/>
        <v>260   SANDISFIELD</v>
      </c>
      <c r="M269" s="138"/>
    </row>
    <row r="270" spans="1:13">
      <c r="A270" s="130">
        <v>261</v>
      </c>
      <c r="B270" s="136" t="s">
        <v>301</v>
      </c>
      <c r="C270" s="130">
        <v>261</v>
      </c>
      <c r="D270" s="137" t="str">
        <f t="shared" si="8"/>
        <v>261   SANDWICH</v>
      </c>
      <c r="M270" s="138"/>
    </row>
    <row r="271" spans="1:13">
      <c r="A271" s="130">
        <v>262</v>
      </c>
      <c r="B271" s="136" t="s">
        <v>302</v>
      </c>
      <c r="C271" s="130">
        <v>262</v>
      </c>
      <c r="D271" s="137" t="str">
        <f t="shared" si="8"/>
        <v>262   SAUGUS</v>
      </c>
      <c r="M271" s="138"/>
    </row>
    <row r="272" spans="1:13">
      <c r="A272" s="130">
        <v>263</v>
      </c>
      <c r="B272" s="136" t="s">
        <v>303</v>
      </c>
      <c r="C272" s="130">
        <v>263</v>
      </c>
      <c r="D272" s="137" t="str">
        <f t="shared" si="8"/>
        <v>263   SAVOY</v>
      </c>
      <c r="M272" s="138"/>
    </row>
    <row r="273" spans="1:13">
      <c r="A273" s="130">
        <v>264</v>
      </c>
      <c r="B273" s="136" t="s">
        <v>304</v>
      </c>
      <c r="C273" s="130">
        <v>264</v>
      </c>
      <c r="D273" s="137" t="str">
        <f t="shared" si="8"/>
        <v>264   SCITUATE</v>
      </c>
      <c r="M273" s="138"/>
    </row>
    <row r="274" spans="1:13">
      <c r="A274" s="130">
        <v>265</v>
      </c>
      <c r="B274" s="136" t="s">
        <v>305</v>
      </c>
      <c r="C274" s="130">
        <v>265</v>
      </c>
      <c r="D274" s="137" t="str">
        <f t="shared" si="8"/>
        <v>265   SEEKONK</v>
      </c>
      <c r="M274" s="138"/>
    </row>
    <row r="275" spans="1:13">
      <c r="A275" s="130">
        <v>266</v>
      </c>
      <c r="B275" s="136" t="s">
        <v>306</v>
      </c>
      <c r="C275" s="130">
        <v>266</v>
      </c>
      <c r="D275" s="137" t="str">
        <f t="shared" si="8"/>
        <v>266   SHARON</v>
      </c>
      <c r="M275" s="138"/>
    </row>
    <row r="276" spans="1:13">
      <c r="A276" s="130">
        <v>267</v>
      </c>
      <c r="B276" s="136" t="s">
        <v>307</v>
      </c>
      <c r="C276" s="130">
        <v>267</v>
      </c>
      <c r="D276" s="137" t="str">
        <f t="shared" si="8"/>
        <v>267   SHEFFIELD</v>
      </c>
      <c r="M276" s="138"/>
    </row>
    <row r="277" spans="1:13">
      <c r="A277" s="130">
        <v>268</v>
      </c>
      <c r="B277" s="136" t="s">
        <v>308</v>
      </c>
      <c r="C277" s="130">
        <v>268</v>
      </c>
      <c r="D277" s="137" t="str">
        <f t="shared" si="8"/>
        <v>268   SHELBURNE</v>
      </c>
      <c r="M277" s="138"/>
    </row>
    <row r="278" spans="1:13">
      <c r="A278" s="130">
        <v>269</v>
      </c>
      <c r="B278" s="136" t="s">
        <v>309</v>
      </c>
      <c r="C278" s="130">
        <v>269</v>
      </c>
      <c r="D278" s="137" t="str">
        <f t="shared" si="8"/>
        <v>269   SHERBORN</v>
      </c>
      <c r="M278" s="138"/>
    </row>
    <row r="279" spans="1:13">
      <c r="A279" s="130">
        <v>270</v>
      </c>
      <c r="B279" s="136" t="s">
        <v>310</v>
      </c>
      <c r="C279" s="130">
        <v>270</v>
      </c>
      <c r="D279" s="137" t="str">
        <f t="shared" si="8"/>
        <v>270   SHIRLEY</v>
      </c>
      <c r="M279" s="138"/>
    </row>
    <row r="280" spans="1:13">
      <c r="A280" s="130">
        <v>271</v>
      </c>
      <c r="B280" s="136" t="s">
        <v>311</v>
      </c>
      <c r="C280" s="130">
        <v>271</v>
      </c>
      <c r="D280" s="137" t="str">
        <f t="shared" si="8"/>
        <v>271   SHREWSBURY</v>
      </c>
      <c r="M280" s="138"/>
    </row>
    <row r="281" spans="1:13">
      <c r="A281" s="130">
        <v>272</v>
      </c>
      <c r="B281" s="136" t="s">
        <v>312</v>
      </c>
      <c r="C281" s="130">
        <v>272</v>
      </c>
      <c r="D281" s="137" t="str">
        <f t="shared" si="8"/>
        <v>272   SHUTESBURY</v>
      </c>
      <c r="M281" s="138"/>
    </row>
    <row r="282" spans="1:13">
      <c r="A282" s="130">
        <v>273</v>
      </c>
      <c r="B282" s="136" t="s">
        <v>313</v>
      </c>
      <c r="C282" s="130">
        <v>273</v>
      </c>
      <c r="D282" s="137" t="str">
        <f t="shared" si="8"/>
        <v>273   SOMERSET</v>
      </c>
      <c r="M282" s="138"/>
    </row>
    <row r="283" spans="1:13">
      <c r="A283" s="130">
        <v>274</v>
      </c>
      <c r="B283" s="136" t="s">
        <v>314</v>
      </c>
      <c r="C283" s="130">
        <v>274</v>
      </c>
      <c r="D283" s="137" t="str">
        <f t="shared" si="8"/>
        <v>274   SOMERVILLE</v>
      </c>
      <c r="M283" s="138"/>
    </row>
    <row r="284" spans="1:13">
      <c r="A284" s="130">
        <v>275</v>
      </c>
      <c r="B284" s="136" t="s">
        <v>315</v>
      </c>
      <c r="C284" s="130">
        <v>275</v>
      </c>
      <c r="D284" s="137" t="str">
        <f t="shared" si="8"/>
        <v>275   SOUTHAMPTON</v>
      </c>
      <c r="M284" s="138"/>
    </row>
    <row r="285" spans="1:13">
      <c r="A285" s="130">
        <v>276</v>
      </c>
      <c r="B285" s="136" t="s">
        <v>316</v>
      </c>
      <c r="C285" s="130">
        <v>276</v>
      </c>
      <c r="D285" s="137" t="str">
        <f t="shared" si="8"/>
        <v>276   SOUTHBOROUGH</v>
      </c>
      <c r="M285" s="138"/>
    </row>
    <row r="286" spans="1:13">
      <c r="A286" s="130">
        <v>277</v>
      </c>
      <c r="B286" s="136" t="s">
        <v>317</v>
      </c>
      <c r="C286" s="130">
        <v>277</v>
      </c>
      <c r="D286" s="137" t="str">
        <f t="shared" si="8"/>
        <v>277   SOUTHBRIDGE</v>
      </c>
      <c r="M286" s="138"/>
    </row>
    <row r="287" spans="1:13">
      <c r="A287" s="130">
        <v>278</v>
      </c>
      <c r="B287" s="136" t="s">
        <v>318</v>
      </c>
      <c r="C287" s="130">
        <v>278</v>
      </c>
      <c r="D287" s="137" t="str">
        <f t="shared" si="8"/>
        <v>278   SOUTH HADLEY</v>
      </c>
      <c r="M287" s="138"/>
    </row>
    <row r="288" spans="1:13">
      <c r="A288" s="130">
        <v>279</v>
      </c>
      <c r="B288" s="136" t="s">
        <v>319</v>
      </c>
      <c r="C288" s="130">
        <v>279</v>
      </c>
      <c r="D288" s="137" t="str">
        <f t="shared" si="8"/>
        <v>279   SOUTHWICK</v>
      </c>
      <c r="M288" s="138"/>
    </row>
    <row r="289" spans="1:13">
      <c r="A289" s="130">
        <v>280</v>
      </c>
      <c r="B289" s="136" t="s">
        <v>320</v>
      </c>
      <c r="C289" s="130">
        <v>280</v>
      </c>
      <c r="D289" s="137" t="str">
        <f t="shared" si="8"/>
        <v>280   SPENCER</v>
      </c>
      <c r="M289" s="138"/>
    </row>
    <row r="290" spans="1:13">
      <c r="A290" s="130">
        <v>281</v>
      </c>
      <c r="B290" s="136" t="s">
        <v>321</v>
      </c>
      <c r="C290" s="130">
        <v>281</v>
      </c>
      <c r="D290" s="137" t="str">
        <f t="shared" si="8"/>
        <v>281   SPRINGFIELD</v>
      </c>
      <c r="M290" s="138"/>
    </row>
    <row r="291" spans="1:13">
      <c r="A291" s="130">
        <v>282</v>
      </c>
      <c r="B291" s="136" t="s">
        <v>322</v>
      </c>
      <c r="C291" s="130">
        <v>282</v>
      </c>
      <c r="D291" s="137" t="str">
        <f t="shared" si="8"/>
        <v>282   STERLING</v>
      </c>
      <c r="M291" s="138"/>
    </row>
    <row r="292" spans="1:13">
      <c r="A292" s="130">
        <v>283</v>
      </c>
      <c r="B292" s="136" t="s">
        <v>323</v>
      </c>
      <c r="C292" s="130">
        <v>283</v>
      </c>
      <c r="D292" s="137" t="str">
        <f t="shared" si="8"/>
        <v>283   STOCKBRIDGE</v>
      </c>
      <c r="M292" s="138"/>
    </row>
    <row r="293" spans="1:13">
      <c r="A293" s="130">
        <v>284</v>
      </c>
      <c r="B293" s="136" t="s">
        <v>324</v>
      </c>
      <c r="C293" s="130">
        <v>284</v>
      </c>
      <c r="D293" s="137" t="str">
        <f t="shared" si="8"/>
        <v>284   STONEHAM</v>
      </c>
      <c r="M293" s="138"/>
    </row>
    <row r="294" spans="1:13">
      <c r="A294" s="130">
        <v>285</v>
      </c>
      <c r="B294" s="136" t="s">
        <v>325</v>
      </c>
      <c r="C294" s="130">
        <v>285</v>
      </c>
      <c r="D294" s="137" t="str">
        <f t="shared" si="8"/>
        <v>285   STOUGHTON</v>
      </c>
      <c r="M294" s="138"/>
    </row>
    <row r="295" spans="1:13">
      <c r="A295" s="130">
        <v>286</v>
      </c>
      <c r="B295" s="136" t="s">
        <v>326</v>
      </c>
      <c r="C295" s="130">
        <v>286</v>
      </c>
      <c r="D295" s="137" t="str">
        <f t="shared" si="8"/>
        <v>286   STOW</v>
      </c>
      <c r="M295" s="138"/>
    </row>
    <row r="296" spans="1:13">
      <c r="A296" s="130">
        <v>287</v>
      </c>
      <c r="B296" s="136" t="s">
        <v>327</v>
      </c>
      <c r="C296" s="130">
        <v>287</v>
      </c>
      <c r="D296" s="137" t="str">
        <f t="shared" si="8"/>
        <v>287   STURBRIDGE</v>
      </c>
      <c r="M296" s="138"/>
    </row>
    <row r="297" spans="1:13">
      <c r="A297" s="130">
        <v>288</v>
      </c>
      <c r="B297" s="136" t="s">
        <v>328</v>
      </c>
      <c r="C297" s="130">
        <v>288</v>
      </c>
      <c r="D297" s="137" t="str">
        <f t="shared" si="8"/>
        <v>288   SUDBURY</v>
      </c>
      <c r="M297" s="138"/>
    </row>
    <row r="298" spans="1:13">
      <c r="A298" s="130">
        <v>289</v>
      </c>
      <c r="B298" s="136" t="s">
        <v>329</v>
      </c>
      <c r="C298" s="130">
        <v>289</v>
      </c>
      <c r="D298" s="137" t="str">
        <f t="shared" si="8"/>
        <v>289   SUNDERLAND</v>
      </c>
      <c r="M298" s="138"/>
    </row>
    <row r="299" spans="1:13">
      <c r="A299" s="130">
        <v>290</v>
      </c>
      <c r="B299" s="136" t="s">
        <v>330</v>
      </c>
      <c r="C299" s="130">
        <v>290</v>
      </c>
      <c r="D299" s="137" t="str">
        <f t="shared" si="8"/>
        <v>290   SUTTON</v>
      </c>
      <c r="M299" s="138"/>
    </row>
    <row r="300" spans="1:13">
      <c r="A300" s="130">
        <v>291</v>
      </c>
      <c r="B300" s="136" t="s">
        <v>331</v>
      </c>
      <c r="C300" s="130">
        <v>291</v>
      </c>
      <c r="D300" s="137" t="str">
        <f t="shared" si="8"/>
        <v>291   SWAMPSCOTT</v>
      </c>
      <c r="M300" s="138"/>
    </row>
    <row r="301" spans="1:13">
      <c r="A301" s="130">
        <v>292</v>
      </c>
      <c r="B301" s="136" t="s">
        <v>332</v>
      </c>
      <c r="C301" s="130">
        <v>292</v>
      </c>
      <c r="D301" s="137" t="str">
        <f t="shared" si="8"/>
        <v>292   SWANSEA</v>
      </c>
      <c r="M301" s="138"/>
    </row>
    <row r="302" spans="1:13">
      <c r="A302" s="130">
        <v>293</v>
      </c>
      <c r="B302" s="136" t="s">
        <v>333</v>
      </c>
      <c r="C302" s="130">
        <v>293</v>
      </c>
      <c r="D302" s="137" t="str">
        <f t="shared" si="8"/>
        <v>293   TAUNTON</v>
      </c>
      <c r="M302" s="138"/>
    </row>
    <row r="303" spans="1:13">
      <c r="A303" s="130">
        <v>294</v>
      </c>
      <c r="B303" s="136" t="s">
        <v>334</v>
      </c>
      <c r="C303" s="130">
        <v>294</v>
      </c>
      <c r="D303" s="137" t="str">
        <f t="shared" si="8"/>
        <v>294   TEMPLETON</v>
      </c>
      <c r="M303" s="138"/>
    </row>
    <row r="304" spans="1:13">
      <c r="A304" s="130">
        <v>295</v>
      </c>
      <c r="B304" s="136" t="s">
        <v>335</v>
      </c>
      <c r="C304" s="130">
        <v>295</v>
      </c>
      <c r="D304" s="137" t="str">
        <f t="shared" si="8"/>
        <v>295   TEWKSBURY</v>
      </c>
      <c r="M304" s="138"/>
    </row>
    <row r="305" spans="1:13">
      <c r="A305" s="130">
        <v>296</v>
      </c>
      <c r="B305" s="136" t="s">
        <v>336</v>
      </c>
      <c r="C305" s="130">
        <v>296</v>
      </c>
      <c r="D305" s="137" t="str">
        <f t="shared" si="8"/>
        <v>296   TISBURY</v>
      </c>
      <c r="M305" s="138"/>
    </row>
    <row r="306" spans="1:13">
      <c r="A306" s="130">
        <v>297</v>
      </c>
      <c r="B306" s="136" t="s">
        <v>337</v>
      </c>
      <c r="C306" s="130">
        <v>297</v>
      </c>
      <c r="D306" s="137" t="str">
        <f t="shared" si="8"/>
        <v>297   TOLLAND</v>
      </c>
      <c r="M306" s="138"/>
    </row>
    <row r="307" spans="1:13">
      <c r="A307" s="130">
        <v>298</v>
      </c>
      <c r="B307" s="136" t="s">
        <v>338</v>
      </c>
      <c r="C307" s="130">
        <v>298</v>
      </c>
      <c r="D307" s="137" t="str">
        <f t="shared" si="8"/>
        <v>298   TOPSFIELD</v>
      </c>
      <c r="M307" s="138"/>
    </row>
    <row r="308" spans="1:13">
      <c r="A308" s="130">
        <v>299</v>
      </c>
      <c r="B308" s="136" t="s">
        <v>339</v>
      </c>
      <c r="C308" s="130">
        <v>299</v>
      </c>
      <c r="D308" s="137" t="str">
        <f t="shared" si="8"/>
        <v>299   TOWNSEND</v>
      </c>
      <c r="M308" s="138"/>
    </row>
    <row r="309" spans="1:13">
      <c r="A309" s="130">
        <v>300</v>
      </c>
      <c r="B309" s="136" t="s">
        <v>340</v>
      </c>
      <c r="C309" s="130">
        <v>300</v>
      </c>
      <c r="D309" s="137" t="str">
        <f t="shared" si="8"/>
        <v>300   TRURO</v>
      </c>
      <c r="M309" s="138"/>
    </row>
    <row r="310" spans="1:13">
      <c r="A310" s="130">
        <v>301</v>
      </c>
      <c r="B310" s="136" t="s">
        <v>341</v>
      </c>
      <c r="C310" s="130">
        <v>301</v>
      </c>
      <c r="D310" s="137" t="str">
        <f t="shared" si="8"/>
        <v>301   TYNGSBOROUGH</v>
      </c>
      <c r="M310" s="138"/>
    </row>
    <row r="311" spans="1:13">
      <c r="A311" s="130">
        <v>302</v>
      </c>
      <c r="B311" s="136" t="s">
        <v>342</v>
      </c>
      <c r="C311" s="130">
        <v>302</v>
      </c>
      <c r="D311" s="137" t="str">
        <f t="shared" si="8"/>
        <v>302   TYRINGHAM</v>
      </c>
      <c r="M311" s="138"/>
    </row>
    <row r="312" spans="1:13">
      <c r="A312" s="130">
        <v>303</v>
      </c>
      <c r="B312" s="136" t="s">
        <v>343</v>
      </c>
      <c r="C312" s="130">
        <v>303</v>
      </c>
      <c r="D312" s="137" t="str">
        <f t="shared" si="8"/>
        <v>303   UPTON</v>
      </c>
      <c r="M312" s="138"/>
    </row>
    <row r="313" spans="1:13">
      <c r="A313" s="130">
        <v>304</v>
      </c>
      <c r="B313" s="136" t="s">
        <v>344</v>
      </c>
      <c r="C313" s="130">
        <v>304</v>
      </c>
      <c r="D313" s="137" t="str">
        <f t="shared" si="8"/>
        <v>304   UXBRIDGE</v>
      </c>
      <c r="M313" s="138"/>
    </row>
    <row r="314" spans="1:13">
      <c r="A314" s="130">
        <v>305</v>
      </c>
      <c r="B314" s="136" t="s">
        <v>345</v>
      </c>
      <c r="C314" s="130">
        <v>305</v>
      </c>
      <c r="D314" s="137" t="str">
        <f t="shared" si="8"/>
        <v>305   WAKEFIELD</v>
      </c>
      <c r="M314" s="138"/>
    </row>
    <row r="315" spans="1:13">
      <c r="A315" s="130">
        <v>306</v>
      </c>
      <c r="B315" s="136" t="s">
        <v>346</v>
      </c>
      <c r="C315" s="130">
        <v>306</v>
      </c>
      <c r="D315" s="137" t="str">
        <f t="shared" si="8"/>
        <v>306   WALES</v>
      </c>
      <c r="M315" s="138"/>
    </row>
    <row r="316" spans="1:13">
      <c r="A316" s="130">
        <v>307</v>
      </c>
      <c r="B316" s="136" t="s">
        <v>347</v>
      </c>
      <c r="C316" s="130">
        <v>307</v>
      </c>
      <c r="D316" s="137" t="str">
        <f t="shared" si="8"/>
        <v>307   WALPOLE</v>
      </c>
      <c r="M316" s="138"/>
    </row>
    <row r="317" spans="1:13">
      <c r="A317" s="130">
        <v>308</v>
      </c>
      <c r="B317" s="136" t="s">
        <v>348</v>
      </c>
      <c r="C317" s="130">
        <v>308</v>
      </c>
      <c r="D317" s="137" t="str">
        <f t="shared" si="8"/>
        <v>308   WALTHAM</v>
      </c>
      <c r="M317" s="138"/>
    </row>
    <row r="318" spans="1:13">
      <c r="A318" s="130">
        <v>309</v>
      </c>
      <c r="B318" s="136" t="s">
        <v>349</v>
      </c>
      <c r="C318" s="130">
        <v>309</v>
      </c>
      <c r="D318" s="137" t="str">
        <f t="shared" si="8"/>
        <v>309   WARE</v>
      </c>
      <c r="M318" s="138"/>
    </row>
    <row r="319" spans="1:13">
      <c r="A319" s="130">
        <v>310</v>
      </c>
      <c r="B319" s="136" t="s">
        <v>350</v>
      </c>
      <c r="C319" s="130">
        <v>310</v>
      </c>
      <c r="D319" s="137" t="str">
        <f t="shared" si="8"/>
        <v>310   WAREHAM</v>
      </c>
      <c r="M319" s="138"/>
    </row>
    <row r="320" spans="1:13">
      <c r="A320" s="130">
        <v>311</v>
      </c>
      <c r="B320" s="136" t="s">
        <v>351</v>
      </c>
      <c r="C320" s="130">
        <v>311</v>
      </c>
      <c r="D320" s="137" t="str">
        <f t="shared" si="8"/>
        <v>311   WARREN</v>
      </c>
      <c r="M320" s="138"/>
    </row>
    <row r="321" spans="1:13">
      <c r="A321" s="130">
        <v>312</v>
      </c>
      <c r="B321" s="136" t="s">
        <v>352</v>
      </c>
      <c r="C321" s="130">
        <v>312</v>
      </c>
      <c r="D321" s="137" t="str">
        <f t="shared" si="8"/>
        <v>312   WARWICK</v>
      </c>
      <c r="M321" s="138"/>
    </row>
    <row r="322" spans="1:13">
      <c r="A322" s="130">
        <v>313</v>
      </c>
      <c r="B322" s="136" t="s">
        <v>353</v>
      </c>
      <c r="C322" s="130">
        <v>313</v>
      </c>
      <c r="D322" s="137" t="str">
        <f t="shared" si="8"/>
        <v>313   WASHINGTON</v>
      </c>
      <c r="M322" s="138"/>
    </row>
    <row r="323" spans="1:13">
      <c r="A323" s="130">
        <v>314</v>
      </c>
      <c r="B323" s="136" t="s">
        <v>354</v>
      </c>
      <c r="C323" s="130">
        <v>314</v>
      </c>
      <c r="D323" s="137" t="str">
        <f t="shared" si="8"/>
        <v>314   WATERTOWN</v>
      </c>
      <c r="M323" s="138"/>
    </row>
    <row r="324" spans="1:13">
      <c r="A324" s="130">
        <v>315</v>
      </c>
      <c r="B324" s="136" t="s">
        <v>355</v>
      </c>
      <c r="C324" s="130">
        <v>315</v>
      </c>
      <c r="D324" s="137" t="str">
        <f t="shared" si="8"/>
        <v>315   WAYLAND</v>
      </c>
      <c r="M324" s="138"/>
    </row>
    <row r="325" spans="1:13">
      <c r="A325" s="130">
        <v>316</v>
      </c>
      <c r="B325" s="136" t="s">
        <v>356</v>
      </c>
      <c r="C325" s="130">
        <v>316</v>
      </c>
      <c r="D325" s="137" t="str">
        <f t="shared" si="8"/>
        <v>316   WEBSTER</v>
      </c>
      <c r="M325" s="138"/>
    </row>
    <row r="326" spans="1:13">
      <c r="A326" s="130">
        <v>317</v>
      </c>
      <c r="B326" s="136" t="s">
        <v>357</v>
      </c>
      <c r="C326" s="130">
        <v>317</v>
      </c>
      <c r="D326" s="137" t="str">
        <f t="shared" si="8"/>
        <v>317   WELLESLEY</v>
      </c>
      <c r="M326" s="138"/>
    </row>
    <row r="327" spans="1:13">
      <c r="A327" s="130">
        <v>318</v>
      </c>
      <c r="B327" s="136" t="s">
        <v>358</v>
      </c>
      <c r="C327" s="130">
        <v>318</v>
      </c>
      <c r="D327" s="137" t="str">
        <f t="shared" si="8"/>
        <v>318   WELLFLEET</v>
      </c>
      <c r="M327" s="138"/>
    </row>
    <row r="328" spans="1:13">
      <c r="A328" s="130">
        <v>319</v>
      </c>
      <c r="B328" s="136" t="s">
        <v>359</v>
      </c>
      <c r="C328" s="130">
        <v>319</v>
      </c>
      <c r="D328" s="137" t="str">
        <f t="shared" si="8"/>
        <v>319   WENDELL</v>
      </c>
      <c r="M328" s="138"/>
    </row>
    <row r="329" spans="1:13">
      <c r="A329" s="130">
        <v>320</v>
      </c>
      <c r="B329" s="136" t="s">
        <v>360</v>
      </c>
      <c r="C329" s="130">
        <v>320</v>
      </c>
      <c r="D329" s="137" t="str">
        <f t="shared" si="8"/>
        <v>320   WENHAM</v>
      </c>
      <c r="M329" s="138"/>
    </row>
    <row r="330" spans="1:13">
      <c r="A330" s="130">
        <v>321</v>
      </c>
      <c r="B330" s="136" t="s">
        <v>361</v>
      </c>
      <c r="C330" s="130">
        <v>321</v>
      </c>
      <c r="D330" s="137" t="str">
        <f t="shared" si="8"/>
        <v>321   WESTBOROUGH</v>
      </c>
      <c r="M330" s="138"/>
    </row>
    <row r="331" spans="1:13">
      <c r="A331" s="130">
        <v>322</v>
      </c>
      <c r="B331" s="136" t="s">
        <v>362</v>
      </c>
      <c r="C331" s="130">
        <v>322</v>
      </c>
      <c r="D331" s="137" t="str">
        <f t="shared" ref="D331:D394" si="9">C331&amp;"   "&amp;B331</f>
        <v>322   WEST BOYLSTON</v>
      </c>
      <c r="M331" s="138"/>
    </row>
    <row r="332" spans="1:13">
      <c r="A332" s="130">
        <v>323</v>
      </c>
      <c r="B332" s="136" t="s">
        <v>363</v>
      </c>
      <c r="C332" s="130">
        <v>323</v>
      </c>
      <c r="D332" s="137" t="str">
        <f t="shared" si="9"/>
        <v>323   WEST BRIDGEWATER</v>
      </c>
      <c r="M332" s="138"/>
    </row>
    <row r="333" spans="1:13">
      <c r="A333" s="130">
        <v>324</v>
      </c>
      <c r="B333" s="136" t="s">
        <v>364</v>
      </c>
      <c r="C333" s="130">
        <v>324</v>
      </c>
      <c r="D333" s="137" t="str">
        <f t="shared" si="9"/>
        <v>324   WEST BROOKFIELD</v>
      </c>
      <c r="M333" s="138"/>
    </row>
    <row r="334" spans="1:13">
      <c r="A334" s="130">
        <v>325</v>
      </c>
      <c r="B334" s="136" t="s">
        <v>365</v>
      </c>
      <c r="C334" s="130">
        <v>325</v>
      </c>
      <c r="D334" s="137" t="str">
        <f t="shared" si="9"/>
        <v>325   WESTFIELD</v>
      </c>
      <c r="M334" s="138"/>
    </row>
    <row r="335" spans="1:13">
      <c r="A335" s="130">
        <v>326</v>
      </c>
      <c r="B335" s="136" t="s">
        <v>366</v>
      </c>
      <c r="C335" s="130">
        <v>326</v>
      </c>
      <c r="D335" s="137" t="str">
        <f t="shared" si="9"/>
        <v>326   WESTFORD</v>
      </c>
      <c r="M335" s="138"/>
    </row>
    <row r="336" spans="1:13">
      <c r="A336" s="130">
        <v>327</v>
      </c>
      <c r="B336" s="136" t="s">
        <v>367</v>
      </c>
      <c r="C336" s="130">
        <v>327</v>
      </c>
      <c r="D336" s="137" t="str">
        <f t="shared" si="9"/>
        <v>327   WESTHAMPTON</v>
      </c>
      <c r="M336" s="138"/>
    </row>
    <row r="337" spans="1:13">
      <c r="A337" s="130">
        <v>328</v>
      </c>
      <c r="B337" s="136" t="s">
        <v>368</v>
      </c>
      <c r="C337" s="130">
        <v>328</v>
      </c>
      <c r="D337" s="137" t="str">
        <f t="shared" si="9"/>
        <v>328   WESTMINSTER</v>
      </c>
      <c r="M337" s="138"/>
    </row>
    <row r="338" spans="1:13">
      <c r="A338" s="130">
        <v>329</v>
      </c>
      <c r="B338" s="136" t="s">
        <v>369</v>
      </c>
      <c r="C338" s="130">
        <v>329</v>
      </c>
      <c r="D338" s="137" t="str">
        <f t="shared" si="9"/>
        <v>329   WEST NEWBURY</v>
      </c>
      <c r="M338" s="138"/>
    </row>
    <row r="339" spans="1:13">
      <c r="A339" s="130">
        <v>330</v>
      </c>
      <c r="B339" s="136" t="s">
        <v>370</v>
      </c>
      <c r="C339" s="130">
        <v>330</v>
      </c>
      <c r="D339" s="137" t="str">
        <f t="shared" si="9"/>
        <v>330   WESTON</v>
      </c>
      <c r="M339" s="138"/>
    </row>
    <row r="340" spans="1:13">
      <c r="A340" s="130">
        <v>331</v>
      </c>
      <c r="B340" s="136" t="s">
        <v>371</v>
      </c>
      <c r="C340" s="130">
        <v>331</v>
      </c>
      <c r="D340" s="137" t="str">
        <f t="shared" si="9"/>
        <v>331   WESTPORT</v>
      </c>
      <c r="M340" s="138"/>
    </row>
    <row r="341" spans="1:13">
      <c r="A341" s="130">
        <v>332</v>
      </c>
      <c r="B341" s="136" t="s">
        <v>372</v>
      </c>
      <c r="C341" s="130">
        <v>332</v>
      </c>
      <c r="D341" s="137" t="str">
        <f t="shared" si="9"/>
        <v>332   WEST SPRINGFIELD</v>
      </c>
      <c r="M341" s="138"/>
    </row>
    <row r="342" spans="1:13">
      <c r="A342" s="130">
        <v>333</v>
      </c>
      <c r="B342" s="136" t="s">
        <v>373</v>
      </c>
      <c r="C342" s="130">
        <v>333</v>
      </c>
      <c r="D342" s="137" t="str">
        <f t="shared" si="9"/>
        <v>333   WEST STOCKBRIDGE</v>
      </c>
      <c r="M342" s="138"/>
    </row>
    <row r="343" spans="1:13">
      <c r="A343" s="130">
        <v>334</v>
      </c>
      <c r="B343" s="136" t="s">
        <v>374</v>
      </c>
      <c r="C343" s="130">
        <v>334</v>
      </c>
      <c r="D343" s="137" t="str">
        <f t="shared" si="9"/>
        <v>334   WEST TISBURY</v>
      </c>
      <c r="M343" s="138"/>
    </row>
    <row r="344" spans="1:13">
      <c r="A344" s="130">
        <v>335</v>
      </c>
      <c r="B344" s="136" t="s">
        <v>375</v>
      </c>
      <c r="C344" s="130">
        <v>335</v>
      </c>
      <c r="D344" s="137" t="str">
        <f t="shared" si="9"/>
        <v>335   WESTWOOD</v>
      </c>
      <c r="M344" s="138"/>
    </row>
    <row r="345" spans="1:13">
      <c r="A345" s="130">
        <v>336</v>
      </c>
      <c r="B345" s="136" t="s">
        <v>376</v>
      </c>
      <c r="C345" s="130">
        <v>336</v>
      </c>
      <c r="D345" s="137" t="str">
        <f t="shared" si="9"/>
        <v>336   WEYMOUTH</v>
      </c>
      <c r="M345" s="138"/>
    </row>
    <row r="346" spans="1:13">
      <c r="A346" s="130">
        <v>337</v>
      </c>
      <c r="B346" s="136" t="s">
        <v>377</v>
      </c>
      <c r="C346" s="130">
        <v>337</v>
      </c>
      <c r="D346" s="137" t="str">
        <f t="shared" si="9"/>
        <v>337   WHATELY</v>
      </c>
      <c r="M346" s="138"/>
    </row>
    <row r="347" spans="1:13">
      <c r="A347" s="130">
        <v>338</v>
      </c>
      <c r="B347" s="136" t="s">
        <v>378</v>
      </c>
      <c r="C347" s="130">
        <v>338</v>
      </c>
      <c r="D347" s="137" t="str">
        <f t="shared" si="9"/>
        <v>338   WHITMAN</v>
      </c>
      <c r="M347" s="138"/>
    </row>
    <row r="348" spans="1:13">
      <c r="A348" s="130">
        <v>339</v>
      </c>
      <c r="B348" s="136" t="s">
        <v>379</v>
      </c>
      <c r="C348" s="130">
        <v>339</v>
      </c>
      <c r="D348" s="137" t="str">
        <f t="shared" si="9"/>
        <v>339   WILBRAHAM</v>
      </c>
      <c r="M348" s="138"/>
    </row>
    <row r="349" spans="1:13">
      <c r="A349" s="130">
        <v>340</v>
      </c>
      <c r="B349" s="136" t="s">
        <v>380</v>
      </c>
      <c r="C349" s="130">
        <v>340</v>
      </c>
      <c r="D349" s="137" t="str">
        <f t="shared" si="9"/>
        <v>340   WILLIAMSBURG</v>
      </c>
      <c r="M349" s="138"/>
    </row>
    <row r="350" spans="1:13">
      <c r="A350" s="130">
        <v>341</v>
      </c>
      <c r="B350" s="136" t="s">
        <v>381</v>
      </c>
      <c r="C350" s="130">
        <v>341</v>
      </c>
      <c r="D350" s="137" t="str">
        <f t="shared" si="9"/>
        <v>341   WILLIAMSTOWN</v>
      </c>
      <c r="M350" s="138"/>
    </row>
    <row r="351" spans="1:13">
      <c r="A351" s="130">
        <v>342</v>
      </c>
      <c r="B351" s="136" t="s">
        <v>382</v>
      </c>
      <c r="C351" s="130">
        <v>342</v>
      </c>
      <c r="D351" s="137" t="str">
        <f t="shared" si="9"/>
        <v>342   WILMINGTON</v>
      </c>
      <c r="M351" s="138"/>
    </row>
    <row r="352" spans="1:13">
      <c r="A352" s="130">
        <v>343</v>
      </c>
      <c r="B352" s="136" t="s">
        <v>383</v>
      </c>
      <c r="C352" s="130">
        <v>343</v>
      </c>
      <c r="D352" s="137" t="str">
        <f t="shared" si="9"/>
        <v>343   WINCHENDON</v>
      </c>
      <c r="M352" s="138"/>
    </row>
    <row r="353" spans="1:13">
      <c r="A353" s="130">
        <v>344</v>
      </c>
      <c r="B353" s="136" t="s">
        <v>384</v>
      </c>
      <c r="C353" s="130">
        <v>344</v>
      </c>
      <c r="D353" s="137" t="str">
        <f t="shared" si="9"/>
        <v>344   WINCHESTER</v>
      </c>
      <c r="M353" s="138"/>
    </row>
    <row r="354" spans="1:13">
      <c r="A354" s="130">
        <v>345</v>
      </c>
      <c r="B354" s="136" t="s">
        <v>385</v>
      </c>
      <c r="C354" s="130">
        <v>345</v>
      </c>
      <c r="D354" s="137" t="str">
        <f t="shared" si="9"/>
        <v>345   WINDSOR</v>
      </c>
      <c r="M354" s="138"/>
    </row>
    <row r="355" spans="1:13">
      <c r="A355" s="130">
        <v>346</v>
      </c>
      <c r="B355" s="136" t="s">
        <v>386</v>
      </c>
      <c r="C355" s="130">
        <v>346</v>
      </c>
      <c r="D355" s="137" t="str">
        <f t="shared" si="9"/>
        <v>346   WINTHROP</v>
      </c>
      <c r="M355" s="138"/>
    </row>
    <row r="356" spans="1:13">
      <c r="A356" s="130">
        <v>347</v>
      </c>
      <c r="B356" s="136" t="s">
        <v>387</v>
      </c>
      <c r="C356" s="130">
        <v>347</v>
      </c>
      <c r="D356" s="137" t="str">
        <f t="shared" si="9"/>
        <v>347   WOBURN</v>
      </c>
      <c r="M356" s="138"/>
    </row>
    <row r="357" spans="1:13">
      <c r="A357" s="130">
        <v>348</v>
      </c>
      <c r="B357" s="136" t="s">
        <v>388</v>
      </c>
      <c r="C357" s="130">
        <v>348</v>
      </c>
      <c r="D357" s="137" t="str">
        <f t="shared" si="9"/>
        <v>348   WORCESTER</v>
      </c>
      <c r="M357" s="138"/>
    </row>
    <row r="358" spans="1:13">
      <c r="A358" s="130">
        <v>349</v>
      </c>
      <c r="B358" s="136" t="s">
        <v>389</v>
      </c>
      <c r="C358" s="130">
        <v>349</v>
      </c>
      <c r="D358" s="137" t="str">
        <f t="shared" si="9"/>
        <v>349   WORTHINGTON</v>
      </c>
      <c r="M358" s="138"/>
    </row>
    <row r="359" spans="1:13">
      <c r="A359" s="130">
        <v>350</v>
      </c>
      <c r="B359" s="136" t="s">
        <v>390</v>
      </c>
      <c r="C359" s="130">
        <v>350</v>
      </c>
      <c r="D359" s="137" t="str">
        <f t="shared" si="9"/>
        <v>350   WRENTHAM</v>
      </c>
      <c r="M359" s="138"/>
    </row>
    <row r="360" spans="1:13">
      <c r="A360" s="130">
        <v>351</v>
      </c>
      <c r="B360" s="136" t="s">
        <v>391</v>
      </c>
      <c r="C360" s="130">
        <v>351</v>
      </c>
      <c r="D360" s="137" t="str">
        <f t="shared" si="9"/>
        <v>351   YARMOUTH</v>
      </c>
      <c r="M360" s="138"/>
    </row>
    <row r="361" spans="1:13">
      <c r="A361" s="130">
        <v>352</v>
      </c>
      <c r="B361" s="136" t="s">
        <v>392</v>
      </c>
      <c r="C361" s="130">
        <v>352</v>
      </c>
      <c r="D361" s="137" t="str">
        <f t="shared" si="9"/>
        <v>352   DEVENS</v>
      </c>
      <c r="M361" s="138"/>
    </row>
    <row r="362" spans="1:13">
      <c r="A362" s="130">
        <v>353</v>
      </c>
      <c r="B362" s="136" t="s">
        <v>636</v>
      </c>
      <c r="C362" s="130">
        <v>353</v>
      </c>
      <c r="D362" s="137" t="str">
        <f t="shared" si="9"/>
        <v>353   SOUTHFIELD</v>
      </c>
      <c r="M362" s="138"/>
    </row>
    <row r="363" spans="1:13">
      <c r="A363" s="130">
        <v>354</v>
      </c>
      <c r="B363" s="136" t="s">
        <v>393</v>
      </c>
      <c r="C363" s="130">
        <v>406</v>
      </c>
      <c r="D363" s="137" t="str">
        <f t="shared" si="9"/>
        <v>406   NORTHAMPTON SMITH</v>
      </c>
      <c r="M363" s="138"/>
    </row>
    <row r="364" spans="1:13">
      <c r="A364" s="130">
        <v>355</v>
      </c>
      <c r="B364" s="136" t="s">
        <v>394</v>
      </c>
      <c r="C364" s="130">
        <v>600</v>
      </c>
      <c r="D364" s="137" t="str">
        <f t="shared" si="9"/>
        <v>600   ACTON BOXBOROUGH</v>
      </c>
      <c r="M364" s="138"/>
    </row>
    <row r="365" spans="1:13">
      <c r="A365" s="130">
        <v>356</v>
      </c>
      <c r="B365" s="136" t="s">
        <v>715</v>
      </c>
      <c r="C365" s="130">
        <v>603</v>
      </c>
      <c r="D365" s="137" t="str">
        <f t="shared" si="9"/>
        <v>603   HOOSAC VALLEY</v>
      </c>
      <c r="M365" s="138"/>
    </row>
    <row r="366" spans="1:13">
      <c r="A366" s="130">
        <v>357</v>
      </c>
      <c r="B366" s="136" t="s">
        <v>396</v>
      </c>
      <c r="C366" s="130">
        <v>605</v>
      </c>
      <c r="D366" s="137" t="str">
        <f t="shared" si="9"/>
        <v>605   AMHERST PELHAM</v>
      </c>
      <c r="M366" s="138"/>
    </row>
    <row r="367" spans="1:13">
      <c r="A367" s="130">
        <v>358</v>
      </c>
      <c r="B367" s="136" t="s">
        <v>397</v>
      </c>
      <c r="C367" s="130">
        <v>610</v>
      </c>
      <c r="D367" s="137" t="str">
        <f t="shared" si="9"/>
        <v>610   ASHBURNHAM WESTMINSTER</v>
      </c>
      <c r="M367" s="138"/>
    </row>
    <row r="368" spans="1:13">
      <c r="A368" s="130">
        <v>359</v>
      </c>
      <c r="B368" s="136" t="s">
        <v>398</v>
      </c>
      <c r="C368" s="130">
        <v>615</v>
      </c>
      <c r="D368" s="137" t="str">
        <f t="shared" si="9"/>
        <v>615   ATHOL ROYALSTON</v>
      </c>
      <c r="M368" s="138"/>
    </row>
    <row r="369" spans="1:13">
      <c r="A369" s="130">
        <v>360</v>
      </c>
      <c r="B369" s="136" t="s">
        <v>602</v>
      </c>
      <c r="C369" s="130">
        <v>616</v>
      </c>
      <c r="D369" s="137" t="str">
        <f t="shared" si="9"/>
        <v>616   AYER SHIRLEY</v>
      </c>
      <c r="M369" s="138"/>
    </row>
    <row r="370" spans="1:13">
      <c r="A370" s="130">
        <v>361</v>
      </c>
      <c r="B370" s="136" t="s">
        <v>399</v>
      </c>
      <c r="C370" s="130">
        <v>618</v>
      </c>
      <c r="D370" s="137" t="str">
        <f t="shared" si="9"/>
        <v>618   BERKSHIRE HILLS</v>
      </c>
      <c r="M370" s="138"/>
    </row>
    <row r="371" spans="1:13">
      <c r="A371" s="130">
        <v>362</v>
      </c>
      <c r="B371" s="136" t="s">
        <v>400</v>
      </c>
      <c r="C371" s="130">
        <v>620</v>
      </c>
      <c r="D371" s="137" t="str">
        <f t="shared" si="9"/>
        <v>620   BERLIN BOYLSTON</v>
      </c>
      <c r="M371" s="138"/>
    </row>
    <row r="372" spans="1:13">
      <c r="A372" s="130">
        <v>363</v>
      </c>
      <c r="B372" s="136" t="s">
        <v>401</v>
      </c>
      <c r="C372" s="130">
        <v>622</v>
      </c>
      <c r="D372" s="137" t="str">
        <f t="shared" si="9"/>
        <v>622   BLACKSTONE MILLVILLE</v>
      </c>
      <c r="M372" s="138"/>
    </row>
    <row r="373" spans="1:13">
      <c r="A373" s="130">
        <v>364</v>
      </c>
      <c r="B373" s="136" t="s">
        <v>402</v>
      </c>
      <c r="C373" s="130">
        <v>625</v>
      </c>
      <c r="D373" s="137" t="str">
        <f t="shared" si="9"/>
        <v>625   BRIDGEWATER RAYNHAM</v>
      </c>
      <c r="M373" s="138"/>
    </row>
    <row r="374" spans="1:13">
      <c r="A374" s="130">
        <v>365</v>
      </c>
      <c r="B374" s="136" t="s">
        <v>403</v>
      </c>
      <c r="C374" s="130">
        <v>632</v>
      </c>
      <c r="D374" s="137" t="str">
        <f t="shared" si="9"/>
        <v>632   CHESTERFIELD GOSHEN</v>
      </c>
      <c r="M374" s="138"/>
    </row>
    <row r="375" spans="1:13">
      <c r="A375" s="130">
        <v>366</v>
      </c>
      <c r="B375" s="136" t="s">
        <v>404</v>
      </c>
      <c r="C375" s="130">
        <v>635</v>
      </c>
      <c r="D375" s="137" t="str">
        <f t="shared" si="9"/>
        <v>635   CENTRAL BERKSHIRE</v>
      </c>
      <c r="M375" s="138"/>
    </row>
    <row r="376" spans="1:13">
      <c r="A376" s="130">
        <v>367</v>
      </c>
      <c r="B376" s="136" t="s">
        <v>405</v>
      </c>
      <c r="C376" s="130">
        <v>640</v>
      </c>
      <c r="D376" s="137" t="str">
        <f t="shared" si="9"/>
        <v>640   CONCORD CARLISLE</v>
      </c>
      <c r="M376" s="138"/>
    </row>
    <row r="377" spans="1:13">
      <c r="A377" s="130">
        <v>368</v>
      </c>
      <c r="B377" s="136" t="s">
        <v>406</v>
      </c>
      <c r="C377" s="130">
        <v>645</v>
      </c>
      <c r="D377" s="137" t="str">
        <f t="shared" si="9"/>
        <v>645   DENNIS YARMOUTH</v>
      </c>
      <c r="M377" s="138"/>
    </row>
    <row r="378" spans="1:13">
      <c r="A378" s="130">
        <v>369</v>
      </c>
      <c r="B378" s="136" t="s">
        <v>407</v>
      </c>
      <c r="C378" s="130">
        <v>650</v>
      </c>
      <c r="D378" s="137" t="str">
        <f t="shared" si="9"/>
        <v>650   DIGHTON REHOBOTH</v>
      </c>
      <c r="M378" s="138"/>
    </row>
    <row r="379" spans="1:13">
      <c r="A379" s="130">
        <v>370</v>
      </c>
      <c r="B379" s="136" t="s">
        <v>408</v>
      </c>
      <c r="C379" s="130">
        <v>655</v>
      </c>
      <c r="D379" s="137" t="str">
        <f t="shared" si="9"/>
        <v>655   DOVER SHERBORN</v>
      </c>
      <c r="M379" s="138"/>
    </row>
    <row r="380" spans="1:13">
      <c r="A380" s="130">
        <v>371</v>
      </c>
      <c r="B380" s="136" t="s">
        <v>409</v>
      </c>
      <c r="C380" s="130">
        <v>658</v>
      </c>
      <c r="D380" s="137" t="str">
        <f t="shared" si="9"/>
        <v>658   DUDLEY CHARLTON</v>
      </c>
      <c r="M380" s="138"/>
    </row>
    <row r="381" spans="1:13">
      <c r="A381" s="130">
        <v>372</v>
      </c>
      <c r="B381" s="136" t="s">
        <v>410</v>
      </c>
      <c r="C381" s="130">
        <v>660</v>
      </c>
      <c r="D381" s="137" t="str">
        <f t="shared" si="9"/>
        <v>660   NAUSET</v>
      </c>
      <c r="M381" s="138"/>
    </row>
    <row r="382" spans="1:13">
      <c r="A382" s="130">
        <v>373</v>
      </c>
      <c r="B382" s="136" t="s">
        <v>411</v>
      </c>
      <c r="C382" s="130">
        <v>662</v>
      </c>
      <c r="D382" s="137" t="str">
        <f t="shared" si="9"/>
        <v>662   FARMINGTON RIVER</v>
      </c>
      <c r="M382" s="138"/>
    </row>
    <row r="383" spans="1:13">
      <c r="A383" s="130">
        <v>374</v>
      </c>
      <c r="B383" s="136" t="s">
        <v>412</v>
      </c>
      <c r="C383" s="130">
        <v>665</v>
      </c>
      <c r="D383" s="137" t="str">
        <f t="shared" si="9"/>
        <v>665   FREETOWN LAKEVILLE</v>
      </c>
      <c r="M383" s="138"/>
    </row>
    <row r="384" spans="1:13">
      <c r="A384" s="130">
        <v>375</v>
      </c>
      <c r="B384" s="136" t="s">
        <v>413</v>
      </c>
      <c r="C384" s="130">
        <v>670</v>
      </c>
      <c r="D384" s="137" t="str">
        <f t="shared" si="9"/>
        <v>670   FRONTIER</v>
      </c>
      <c r="M384" s="138"/>
    </row>
    <row r="385" spans="1:13">
      <c r="A385" s="130">
        <v>376</v>
      </c>
      <c r="B385" s="136" t="s">
        <v>414</v>
      </c>
      <c r="C385" s="130">
        <v>672</v>
      </c>
      <c r="D385" s="137" t="str">
        <f t="shared" si="9"/>
        <v>672   GATEWAY</v>
      </c>
      <c r="M385" s="138"/>
    </row>
    <row r="386" spans="1:13">
      <c r="A386" s="130">
        <v>377</v>
      </c>
      <c r="B386" s="136" t="s">
        <v>415</v>
      </c>
      <c r="C386" s="130">
        <v>673</v>
      </c>
      <c r="D386" s="137" t="str">
        <f t="shared" si="9"/>
        <v>673   GROTON DUNSTABLE</v>
      </c>
      <c r="M386" s="138"/>
    </row>
    <row r="387" spans="1:13">
      <c r="A387" s="130">
        <v>378</v>
      </c>
      <c r="B387" s="136" t="s">
        <v>416</v>
      </c>
      <c r="C387" s="130">
        <v>674</v>
      </c>
      <c r="D387" s="137" t="str">
        <f t="shared" si="9"/>
        <v>674   GILL MONTAGUE</v>
      </c>
      <c r="M387" s="138"/>
    </row>
    <row r="388" spans="1:13">
      <c r="A388" s="130">
        <v>379</v>
      </c>
      <c r="B388" s="136" t="s">
        <v>417</v>
      </c>
      <c r="C388" s="130">
        <v>675</v>
      </c>
      <c r="D388" s="137" t="str">
        <f t="shared" si="9"/>
        <v>675   HAMILTON WENHAM</v>
      </c>
      <c r="M388" s="138"/>
    </row>
    <row r="389" spans="1:13">
      <c r="A389" s="130">
        <v>380</v>
      </c>
      <c r="B389" s="136" t="s">
        <v>418</v>
      </c>
      <c r="C389" s="130">
        <v>680</v>
      </c>
      <c r="D389" s="137" t="str">
        <f t="shared" si="9"/>
        <v>680   HAMPDEN WILBRAHAM</v>
      </c>
      <c r="M389" s="138"/>
    </row>
    <row r="390" spans="1:13">
      <c r="A390" s="130">
        <v>381</v>
      </c>
      <c r="B390" s="136" t="s">
        <v>419</v>
      </c>
      <c r="C390" s="130">
        <v>683</v>
      </c>
      <c r="D390" s="137" t="str">
        <f t="shared" si="9"/>
        <v>683   HAMPSHIRE</v>
      </c>
      <c r="M390" s="138"/>
    </row>
    <row r="391" spans="1:13">
      <c r="A391" s="130">
        <v>382</v>
      </c>
      <c r="B391" s="136" t="s">
        <v>420</v>
      </c>
      <c r="C391" s="130">
        <v>685</v>
      </c>
      <c r="D391" s="137" t="str">
        <f t="shared" si="9"/>
        <v>685   HAWLEMONT</v>
      </c>
      <c r="M391" s="138"/>
    </row>
    <row r="392" spans="1:13">
      <c r="A392" s="130">
        <v>383</v>
      </c>
      <c r="B392" s="136" t="s">
        <v>421</v>
      </c>
      <c r="C392" s="130">
        <v>690</v>
      </c>
      <c r="D392" s="137" t="str">
        <f t="shared" si="9"/>
        <v>690   KING PHILIP</v>
      </c>
      <c r="M392" s="138"/>
    </row>
    <row r="393" spans="1:13">
      <c r="A393" s="130">
        <v>384</v>
      </c>
      <c r="B393" s="136" t="s">
        <v>422</v>
      </c>
      <c r="C393" s="130">
        <v>695</v>
      </c>
      <c r="D393" s="137" t="str">
        <f t="shared" si="9"/>
        <v>695   LINCOLN SUDBURY</v>
      </c>
      <c r="M393" s="138"/>
    </row>
    <row r="394" spans="1:13">
      <c r="A394" s="130">
        <v>385</v>
      </c>
      <c r="B394" s="136" t="s">
        <v>423</v>
      </c>
      <c r="C394" s="130">
        <v>698</v>
      </c>
      <c r="D394" s="137" t="str">
        <f t="shared" si="9"/>
        <v>698   MANCHESTER ESSEX</v>
      </c>
      <c r="M394" s="138"/>
    </row>
    <row r="395" spans="1:13">
      <c r="A395" s="130">
        <v>386</v>
      </c>
      <c r="B395" s="136" t="s">
        <v>424</v>
      </c>
      <c r="C395" s="130">
        <v>700</v>
      </c>
      <c r="D395" s="137" t="str">
        <f t="shared" ref="D395:D427" si="10">C395&amp;"   "&amp;B395</f>
        <v>700   MARTHAS VINEYARD</v>
      </c>
      <c r="M395" s="138"/>
    </row>
    <row r="396" spans="1:13">
      <c r="A396" s="130">
        <v>387</v>
      </c>
      <c r="B396" s="136" t="s">
        <v>425</v>
      </c>
      <c r="C396" s="130">
        <v>705</v>
      </c>
      <c r="D396" s="137" t="str">
        <f t="shared" si="10"/>
        <v>705   MASCONOMET</v>
      </c>
      <c r="M396" s="138"/>
    </row>
    <row r="397" spans="1:13">
      <c r="A397" s="130">
        <v>388</v>
      </c>
      <c r="B397" s="136" t="s">
        <v>426</v>
      </c>
      <c r="C397" s="130">
        <v>710</v>
      </c>
      <c r="D397" s="137" t="str">
        <f t="shared" si="10"/>
        <v>710   MENDON UPTON</v>
      </c>
      <c r="M397" s="138"/>
    </row>
    <row r="398" spans="1:13">
      <c r="A398" s="130">
        <v>389</v>
      </c>
      <c r="B398" s="136" t="s">
        <v>628</v>
      </c>
      <c r="C398" s="130">
        <v>712</v>
      </c>
      <c r="D398" s="137" t="str">
        <f t="shared" si="10"/>
        <v>712   MONOMOY</v>
      </c>
      <c r="M398" s="138"/>
    </row>
    <row r="399" spans="1:13">
      <c r="A399" s="130">
        <v>390</v>
      </c>
      <c r="B399" s="136" t="s">
        <v>427</v>
      </c>
      <c r="C399" s="130">
        <v>715</v>
      </c>
      <c r="D399" s="137" t="str">
        <f t="shared" si="10"/>
        <v>715   MOUNT GREYLOCK</v>
      </c>
      <c r="M399" s="138"/>
    </row>
    <row r="400" spans="1:13">
      <c r="A400" s="130">
        <v>391</v>
      </c>
      <c r="B400" s="136" t="s">
        <v>428</v>
      </c>
      <c r="C400" s="130">
        <v>717</v>
      </c>
      <c r="D400" s="137" t="str">
        <f t="shared" si="10"/>
        <v>717   MOHAWK TRAIL</v>
      </c>
      <c r="M400" s="138"/>
    </row>
    <row r="401" spans="1:13">
      <c r="A401" s="130">
        <v>392</v>
      </c>
      <c r="B401" s="136" t="s">
        <v>429</v>
      </c>
      <c r="C401" s="130">
        <v>720</v>
      </c>
      <c r="D401" s="137" t="str">
        <f t="shared" si="10"/>
        <v>720   NARRAGANSETT</v>
      </c>
      <c r="M401" s="138"/>
    </row>
    <row r="402" spans="1:13">
      <c r="A402" s="130">
        <v>393</v>
      </c>
      <c r="B402" s="136" t="s">
        <v>430</v>
      </c>
      <c r="C402" s="130">
        <v>725</v>
      </c>
      <c r="D402" s="137" t="str">
        <f t="shared" si="10"/>
        <v>725   NASHOBA</v>
      </c>
      <c r="M402" s="138"/>
    </row>
    <row r="403" spans="1:13">
      <c r="A403" s="130">
        <v>394</v>
      </c>
      <c r="B403" s="136" t="s">
        <v>431</v>
      </c>
      <c r="C403" s="130">
        <v>728</v>
      </c>
      <c r="D403" s="137" t="str">
        <f t="shared" si="10"/>
        <v>728   NEW SALEM WENDELL</v>
      </c>
      <c r="M403" s="138"/>
    </row>
    <row r="404" spans="1:13">
      <c r="A404" s="130">
        <v>395</v>
      </c>
      <c r="B404" s="136" t="s">
        <v>432</v>
      </c>
      <c r="C404" s="130">
        <v>730</v>
      </c>
      <c r="D404" s="137" t="str">
        <f t="shared" si="10"/>
        <v>730   NORTHBORO SOUTHBORO</v>
      </c>
      <c r="M404" s="138"/>
    </row>
    <row r="405" spans="1:13">
      <c r="A405" s="130">
        <v>396</v>
      </c>
      <c r="B405" s="136" t="s">
        <v>433</v>
      </c>
      <c r="C405" s="130">
        <v>735</v>
      </c>
      <c r="D405" s="137" t="str">
        <f t="shared" si="10"/>
        <v>735   NORTH MIDDLESEX</v>
      </c>
      <c r="M405" s="138"/>
    </row>
    <row r="406" spans="1:13">
      <c r="A406" s="130">
        <v>397</v>
      </c>
      <c r="B406" s="136" t="s">
        <v>434</v>
      </c>
      <c r="C406" s="130">
        <v>740</v>
      </c>
      <c r="D406" s="137" t="str">
        <f t="shared" si="10"/>
        <v>740   OLD ROCHESTER</v>
      </c>
      <c r="M406" s="138"/>
    </row>
    <row r="407" spans="1:13">
      <c r="A407" s="130">
        <v>398</v>
      </c>
      <c r="B407" s="136" t="s">
        <v>435</v>
      </c>
      <c r="C407" s="130">
        <v>745</v>
      </c>
      <c r="D407" s="137" t="str">
        <f t="shared" si="10"/>
        <v>745   PENTUCKET</v>
      </c>
      <c r="M407" s="138"/>
    </row>
    <row r="408" spans="1:13">
      <c r="A408" s="130">
        <v>399</v>
      </c>
      <c r="B408" s="136" t="s">
        <v>436</v>
      </c>
      <c r="C408" s="130">
        <v>750</v>
      </c>
      <c r="D408" s="137" t="str">
        <f t="shared" si="10"/>
        <v>750   PIONEER</v>
      </c>
      <c r="M408" s="138"/>
    </row>
    <row r="409" spans="1:13">
      <c r="A409" s="130">
        <v>400</v>
      </c>
      <c r="B409" s="136" t="s">
        <v>437</v>
      </c>
      <c r="C409" s="130">
        <v>753</v>
      </c>
      <c r="D409" s="137" t="str">
        <f t="shared" si="10"/>
        <v>753   QUABBIN</v>
      </c>
      <c r="M409" s="138"/>
    </row>
    <row r="410" spans="1:13">
      <c r="A410" s="130">
        <v>401</v>
      </c>
      <c r="B410" s="136" t="s">
        <v>438</v>
      </c>
      <c r="C410" s="130">
        <v>755</v>
      </c>
      <c r="D410" s="137" t="str">
        <f t="shared" si="10"/>
        <v>755   RALPH C MAHAR</v>
      </c>
      <c r="M410" s="138"/>
    </row>
    <row r="411" spans="1:13">
      <c r="A411" s="130">
        <v>402</v>
      </c>
      <c r="B411" s="136" t="s">
        <v>439</v>
      </c>
      <c r="C411" s="130">
        <v>760</v>
      </c>
      <c r="D411" s="137" t="str">
        <f t="shared" si="10"/>
        <v>760   SILVER LAKE</v>
      </c>
      <c r="M411" s="138"/>
    </row>
    <row r="412" spans="1:13">
      <c r="A412" s="130">
        <v>403</v>
      </c>
      <c r="B412" s="136" t="s">
        <v>603</v>
      </c>
      <c r="C412" s="130">
        <v>763</v>
      </c>
      <c r="D412" s="137" t="str">
        <f t="shared" si="10"/>
        <v>763   SOMERSET BERKLEY</v>
      </c>
      <c r="M412" s="138"/>
    </row>
    <row r="413" spans="1:13">
      <c r="A413" s="130">
        <v>404</v>
      </c>
      <c r="B413" s="136" t="s">
        <v>440</v>
      </c>
      <c r="C413" s="130">
        <v>765</v>
      </c>
      <c r="D413" s="137" t="str">
        <f t="shared" si="10"/>
        <v>765   SOUTHERN BERKSHIRE</v>
      </c>
      <c r="M413" s="138"/>
    </row>
    <row r="414" spans="1:13">
      <c r="A414" s="130">
        <v>405</v>
      </c>
      <c r="B414" s="136" t="s">
        <v>646</v>
      </c>
      <c r="C414" s="130">
        <v>766</v>
      </c>
      <c r="D414" s="137" t="str">
        <f t="shared" si="10"/>
        <v>766   SOUTHWICK TOLLAND GRANVILLE</v>
      </c>
      <c r="M414" s="138"/>
    </row>
    <row r="415" spans="1:13">
      <c r="A415" s="130">
        <v>406</v>
      </c>
      <c r="B415" s="136" t="s">
        <v>442</v>
      </c>
      <c r="C415" s="130">
        <v>767</v>
      </c>
      <c r="D415" s="137" t="str">
        <f t="shared" si="10"/>
        <v>767   SPENCER EAST BROOKFIELD</v>
      </c>
      <c r="M415" s="138"/>
    </row>
    <row r="416" spans="1:13">
      <c r="A416" s="130">
        <v>407</v>
      </c>
      <c r="B416" s="136" t="s">
        <v>443</v>
      </c>
      <c r="C416" s="130">
        <v>770</v>
      </c>
      <c r="D416" s="137" t="str">
        <f t="shared" si="10"/>
        <v>770   TANTASQUA</v>
      </c>
      <c r="M416" s="138"/>
    </row>
    <row r="417" spans="1:13">
      <c r="A417" s="130">
        <v>408</v>
      </c>
      <c r="B417" s="136" t="s">
        <v>444</v>
      </c>
      <c r="C417" s="130">
        <v>773</v>
      </c>
      <c r="D417" s="137" t="str">
        <f t="shared" si="10"/>
        <v>773   TRITON</v>
      </c>
      <c r="M417" s="138"/>
    </row>
    <row r="418" spans="1:13">
      <c r="A418" s="130">
        <v>409</v>
      </c>
      <c r="B418" s="136" t="s">
        <v>445</v>
      </c>
      <c r="C418" s="130">
        <v>774</v>
      </c>
      <c r="D418" s="137" t="str">
        <f t="shared" si="10"/>
        <v>774   UPISLAND</v>
      </c>
      <c r="M418" s="138"/>
    </row>
    <row r="419" spans="1:13">
      <c r="A419" s="130">
        <v>410</v>
      </c>
      <c r="B419" s="136" t="s">
        <v>446</v>
      </c>
      <c r="C419" s="130">
        <v>775</v>
      </c>
      <c r="D419" s="137" t="str">
        <f t="shared" si="10"/>
        <v>775   WACHUSETT</v>
      </c>
      <c r="M419" s="138"/>
    </row>
    <row r="420" spans="1:13">
      <c r="A420" s="130">
        <v>411</v>
      </c>
      <c r="B420" s="136" t="s">
        <v>447</v>
      </c>
      <c r="C420" s="130">
        <v>778</v>
      </c>
      <c r="D420" s="137" t="str">
        <f t="shared" si="10"/>
        <v>778   QUABOAG</v>
      </c>
      <c r="M420" s="138"/>
    </row>
    <row r="421" spans="1:13">
      <c r="A421" s="130">
        <v>412</v>
      </c>
      <c r="B421" s="136" t="s">
        <v>448</v>
      </c>
      <c r="C421" s="130">
        <v>780</v>
      </c>
      <c r="D421" s="137" t="str">
        <f t="shared" si="10"/>
        <v>780   WHITMAN HANSON</v>
      </c>
      <c r="M421" s="138"/>
    </row>
    <row r="422" spans="1:13">
      <c r="A422" s="130">
        <v>413</v>
      </c>
      <c r="B422" s="136" t="s">
        <v>449</v>
      </c>
      <c r="C422" s="130">
        <v>801</v>
      </c>
      <c r="D422" s="137" t="str">
        <f t="shared" si="10"/>
        <v>801   ASSABET VALLEY</v>
      </c>
      <c r="M422" s="138"/>
    </row>
    <row r="423" spans="1:13">
      <c r="A423" s="130">
        <v>414</v>
      </c>
      <c r="B423" s="136" t="s">
        <v>450</v>
      </c>
      <c r="C423" s="130">
        <v>805</v>
      </c>
      <c r="D423" s="137" t="str">
        <f t="shared" si="10"/>
        <v>805   BLACKSTONE VALLEY</v>
      </c>
      <c r="M423" s="138"/>
    </row>
    <row r="424" spans="1:13">
      <c r="A424" s="130">
        <v>415</v>
      </c>
      <c r="B424" s="136" t="s">
        <v>451</v>
      </c>
      <c r="C424" s="130">
        <v>806</v>
      </c>
      <c r="D424" s="137" t="str">
        <f t="shared" si="10"/>
        <v>806   BLUE HILLS</v>
      </c>
      <c r="M424" s="138"/>
    </row>
    <row r="425" spans="1:13">
      <c r="A425" s="130">
        <v>416</v>
      </c>
      <c r="B425" s="136" t="s">
        <v>452</v>
      </c>
      <c r="C425" s="130">
        <v>810</v>
      </c>
      <c r="D425" s="137" t="str">
        <f t="shared" si="10"/>
        <v>810   BRISTOL PLYMOUTH</v>
      </c>
      <c r="M425" s="138"/>
    </row>
    <row r="426" spans="1:13">
      <c r="A426" s="130">
        <v>417</v>
      </c>
      <c r="B426" s="136" t="s">
        <v>453</v>
      </c>
      <c r="C426" s="130">
        <v>815</v>
      </c>
      <c r="D426" s="137" t="str">
        <f t="shared" si="10"/>
        <v>815   CAPE COD</v>
      </c>
      <c r="M426" s="138"/>
    </row>
    <row r="427" spans="1:13">
      <c r="A427" s="130">
        <v>418</v>
      </c>
      <c r="B427" s="136" t="s">
        <v>668</v>
      </c>
      <c r="C427" s="130">
        <v>817</v>
      </c>
      <c r="D427" s="137" t="str">
        <f t="shared" si="10"/>
        <v>817   ESSEX NORTH SHORE</v>
      </c>
      <c r="M427" s="138"/>
    </row>
    <row r="428" spans="1:13">
      <c r="A428" s="130">
        <v>419</v>
      </c>
      <c r="B428" s="136" t="s">
        <v>454</v>
      </c>
      <c r="C428" s="130">
        <v>818</v>
      </c>
      <c r="D428" s="137" t="str">
        <f t="shared" ref="D428:D452" si="11">C428&amp;"   "&amp;B428</f>
        <v>818   FRANKLIN COUNTY</v>
      </c>
      <c r="M428" s="138"/>
    </row>
    <row r="429" spans="1:13">
      <c r="A429" s="130">
        <v>420</v>
      </c>
      <c r="B429" s="136" t="s">
        <v>455</v>
      </c>
      <c r="C429" s="130">
        <v>821</v>
      </c>
      <c r="D429" s="137" t="str">
        <f t="shared" si="11"/>
        <v>821   GREATER FALL RIVER</v>
      </c>
      <c r="M429" s="138"/>
    </row>
    <row r="430" spans="1:13">
      <c r="A430" s="130">
        <v>421</v>
      </c>
      <c r="B430" s="136" t="s">
        <v>456</v>
      </c>
      <c r="C430" s="130">
        <v>823</v>
      </c>
      <c r="D430" s="137" t="str">
        <f t="shared" si="11"/>
        <v>823   GREATER LAWRENCE</v>
      </c>
      <c r="M430" s="138"/>
    </row>
    <row r="431" spans="1:13">
      <c r="A431" s="130">
        <v>422</v>
      </c>
      <c r="B431" s="136" t="s">
        <v>457</v>
      </c>
      <c r="C431" s="130">
        <v>825</v>
      </c>
      <c r="D431" s="137" t="str">
        <f t="shared" si="11"/>
        <v>825   GREATER NEW BEDFORD</v>
      </c>
      <c r="M431" s="138"/>
    </row>
    <row r="432" spans="1:13">
      <c r="A432" s="130">
        <v>423</v>
      </c>
      <c r="B432" s="136" t="s">
        <v>458</v>
      </c>
      <c r="C432" s="130">
        <v>828</v>
      </c>
      <c r="D432" s="137" t="str">
        <f t="shared" si="11"/>
        <v>828   GREATER LOWELL</v>
      </c>
      <c r="M432" s="138"/>
    </row>
    <row r="433" spans="1:13">
      <c r="A433" s="130">
        <v>424</v>
      </c>
      <c r="B433" s="136" t="s">
        <v>459</v>
      </c>
      <c r="C433" s="130">
        <v>829</v>
      </c>
      <c r="D433" s="137" t="str">
        <f t="shared" si="11"/>
        <v>829   SOUTH MIDDLESEX</v>
      </c>
      <c r="M433" s="138"/>
    </row>
    <row r="434" spans="1:13">
      <c r="A434" s="130">
        <v>425</v>
      </c>
      <c r="B434" s="136" t="s">
        <v>460</v>
      </c>
      <c r="C434" s="130">
        <v>830</v>
      </c>
      <c r="D434" s="137" t="str">
        <f t="shared" si="11"/>
        <v>830   MINUTEMAN</v>
      </c>
      <c r="M434" s="138"/>
    </row>
    <row r="435" spans="1:13">
      <c r="A435" s="130">
        <v>426</v>
      </c>
      <c r="B435" s="136" t="s">
        <v>461</v>
      </c>
      <c r="C435" s="130">
        <v>832</v>
      </c>
      <c r="D435" s="137" t="str">
        <f t="shared" si="11"/>
        <v>832   MONTACHUSETT</v>
      </c>
      <c r="M435" s="138"/>
    </row>
    <row r="436" spans="1:13">
      <c r="A436" s="130">
        <v>427</v>
      </c>
      <c r="B436" s="136" t="s">
        <v>462</v>
      </c>
      <c r="C436" s="130">
        <v>851</v>
      </c>
      <c r="D436" s="137" t="str">
        <f t="shared" si="11"/>
        <v>851   NORTHERN BERKSHIRE</v>
      </c>
      <c r="M436" s="138"/>
    </row>
    <row r="437" spans="1:13">
      <c r="A437" s="130">
        <v>428</v>
      </c>
      <c r="B437" s="136" t="s">
        <v>463</v>
      </c>
      <c r="C437" s="130">
        <v>852</v>
      </c>
      <c r="D437" s="137" t="str">
        <f t="shared" si="11"/>
        <v>852   NASHOBA VALLEY</v>
      </c>
      <c r="M437" s="138"/>
    </row>
    <row r="438" spans="1:13">
      <c r="A438" s="130">
        <v>429</v>
      </c>
      <c r="B438" s="136" t="s">
        <v>464</v>
      </c>
      <c r="C438" s="130">
        <v>853</v>
      </c>
      <c r="D438" s="137" t="str">
        <f t="shared" si="11"/>
        <v>853   NORTHEAST METROPOLITAN</v>
      </c>
      <c r="M438" s="138"/>
    </row>
    <row r="439" spans="1:13">
      <c r="A439" s="130">
        <v>430</v>
      </c>
      <c r="B439" s="136" t="s">
        <v>465</v>
      </c>
      <c r="C439" s="130">
        <v>854</v>
      </c>
      <c r="D439" s="137" t="str">
        <f t="shared" si="11"/>
        <v>854   NORTH SHORE</v>
      </c>
      <c r="M439" s="138"/>
    </row>
    <row r="440" spans="1:13">
      <c r="A440" s="130">
        <v>431</v>
      </c>
      <c r="B440" s="136" t="s">
        <v>466</v>
      </c>
      <c r="C440" s="130">
        <v>855</v>
      </c>
      <c r="D440" s="137" t="str">
        <f t="shared" si="11"/>
        <v>855   OLD COLONY</v>
      </c>
      <c r="M440" s="138"/>
    </row>
    <row r="441" spans="1:13">
      <c r="A441" s="130">
        <v>432</v>
      </c>
      <c r="B441" s="136" t="s">
        <v>467</v>
      </c>
      <c r="C441" s="130">
        <v>860</v>
      </c>
      <c r="D441" s="137" t="str">
        <f t="shared" si="11"/>
        <v>860   PATHFINDER</v>
      </c>
      <c r="M441" s="138"/>
    </row>
    <row r="442" spans="1:13">
      <c r="A442" s="130">
        <v>433</v>
      </c>
      <c r="B442" s="136" t="s">
        <v>468</v>
      </c>
      <c r="C442" s="130">
        <v>871</v>
      </c>
      <c r="D442" s="137" t="str">
        <f t="shared" si="11"/>
        <v>871   SHAWSHEEN VALLEY</v>
      </c>
      <c r="M442" s="138"/>
    </row>
    <row r="443" spans="1:13">
      <c r="A443" s="130">
        <v>434</v>
      </c>
      <c r="B443" s="136" t="s">
        <v>469</v>
      </c>
      <c r="C443" s="130">
        <v>872</v>
      </c>
      <c r="D443" s="137" t="str">
        <f t="shared" si="11"/>
        <v>872   SOUTHEASTERN</v>
      </c>
      <c r="M443" s="138"/>
    </row>
    <row r="444" spans="1:13">
      <c r="A444" s="130">
        <v>435</v>
      </c>
      <c r="B444" s="136" t="s">
        <v>33</v>
      </c>
      <c r="C444" s="130">
        <v>873</v>
      </c>
      <c r="D444" s="137" t="str">
        <f t="shared" si="11"/>
        <v>873   SOUTH SHORE</v>
      </c>
      <c r="M444" s="138"/>
    </row>
    <row r="445" spans="1:13">
      <c r="A445" s="130">
        <v>436</v>
      </c>
      <c r="B445" s="136" t="s">
        <v>470</v>
      </c>
      <c r="C445" s="130">
        <v>876</v>
      </c>
      <c r="D445" s="137" t="str">
        <f t="shared" si="11"/>
        <v>876   SOUTHERN WORCESTER</v>
      </c>
      <c r="M445" s="138"/>
    </row>
    <row r="446" spans="1:13">
      <c r="A446" s="130">
        <v>437</v>
      </c>
      <c r="B446" s="136" t="s">
        <v>471</v>
      </c>
      <c r="C446" s="130">
        <v>878</v>
      </c>
      <c r="D446" s="137" t="str">
        <f t="shared" si="11"/>
        <v>878   TRI COUNTY</v>
      </c>
      <c r="M446" s="138"/>
    </row>
    <row r="447" spans="1:13">
      <c r="A447" s="130">
        <v>438</v>
      </c>
      <c r="B447" s="136" t="s">
        <v>472</v>
      </c>
      <c r="C447" s="130">
        <v>879</v>
      </c>
      <c r="D447" s="137" t="str">
        <f t="shared" si="11"/>
        <v>879   UPPER CAPE COD</v>
      </c>
      <c r="M447" s="138"/>
    </row>
    <row r="448" spans="1:13">
      <c r="A448" s="130">
        <v>439</v>
      </c>
      <c r="B448" s="136" t="s">
        <v>473</v>
      </c>
      <c r="C448" s="130">
        <v>885</v>
      </c>
      <c r="D448" s="137" t="str">
        <f t="shared" si="11"/>
        <v>885   WHITTIER</v>
      </c>
      <c r="M448" s="138"/>
    </row>
    <row r="449" spans="1:4">
      <c r="A449" s="130">
        <v>440</v>
      </c>
      <c r="B449" s="136" t="s">
        <v>474</v>
      </c>
      <c r="C449" s="130">
        <v>910</v>
      </c>
      <c r="D449" s="137" t="str">
        <f t="shared" si="11"/>
        <v>910   BRISTOL COUNTY</v>
      </c>
    </row>
    <row r="450" spans="1:4">
      <c r="A450" s="130">
        <v>441</v>
      </c>
      <c r="B450" s="136" t="s">
        <v>475</v>
      </c>
      <c r="C450" s="130">
        <v>913</v>
      </c>
      <c r="D450" s="137" t="str">
        <f t="shared" si="11"/>
        <v>913   ESSEX COUNTY</v>
      </c>
    </row>
    <row r="451" spans="1:4">
      <c r="A451" s="130">
        <v>442</v>
      </c>
      <c r="B451" s="136" t="s">
        <v>476</v>
      </c>
      <c r="C451" s="130">
        <v>915</v>
      </c>
      <c r="D451" s="137" t="str">
        <f t="shared" si="11"/>
        <v>915   NORFOLK COUNTY</v>
      </c>
    </row>
    <row r="452" spans="1:4">
      <c r="A452" s="130">
        <v>443</v>
      </c>
      <c r="B452" s="126" t="s">
        <v>629</v>
      </c>
      <c r="C452" s="130">
        <v>999</v>
      </c>
      <c r="D452" s="137" t="str">
        <f t="shared" si="11"/>
        <v>999   STATE TOTAL</v>
      </c>
    </row>
  </sheetData>
  <sortState xmlns:xlrd2="http://schemas.microsoft.com/office/spreadsheetml/2017/richdata2" ref="I10:J103">
    <sortCondition ref="I10:I103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C7DBD5"/>
  </sheetPr>
  <dimension ref="A1:NR462"/>
  <sheetViews>
    <sheetView showGridLines="0" zoomScale="95" zoomScaleNormal="95" workbookViewId="0">
      <pane xSplit="2" ySplit="9" topLeftCell="KW10" activePane="bottomRight" state="frozen"/>
      <selection pane="topRight" activeCell="C1" sqref="C1"/>
      <selection pane="bottomLeft" activeCell="A10" sqref="A10"/>
      <selection pane="bottomRight" activeCell="LD5" sqref="LD5"/>
    </sheetView>
  </sheetViews>
  <sheetFormatPr defaultRowHeight="11.25"/>
  <cols>
    <col min="1" max="1" width="7.33203125" customWidth="1"/>
    <col min="2" max="2" width="22.83203125" customWidth="1"/>
    <col min="3" max="3" width="9.1640625" hidden="1" customWidth="1"/>
    <col min="4" max="4" width="10.83203125" hidden="1" customWidth="1"/>
    <col min="5" max="5" width="8.1640625" hidden="1" customWidth="1"/>
    <col min="6" max="6" width="11.33203125" hidden="1" customWidth="1"/>
    <col min="7" max="7" width="10.83203125" hidden="1" customWidth="1"/>
    <col min="8" max="9" width="9.1640625" hidden="1" customWidth="1"/>
    <col min="10" max="10" width="10.83203125" hidden="1" customWidth="1"/>
    <col min="11" max="11" width="9.1640625" hidden="1" customWidth="1"/>
    <col min="12" max="12" width="10.83203125" hidden="1" customWidth="1"/>
    <col min="13" max="13" width="11" hidden="1" customWidth="1"/>
    <col min="14" max="16" width="9.1640625" hidden="1" customWidth="1"/>
    <col min="17" max="17" width="10.83203125" hidden="1" customWidth="1"/>
    <col min="18" max="18" width="9.1640625" hidden="1" customWidth="1"/>
    <col min="19" max="19" width="12" hidden="1" customWidth="1"/>
    <col min="20" max="20" width="9.1640625" hidden="1" customWidth="1"/>
    <col min="21" max="22" width="11.33203125" hidden="1" customWidth="1"/>
    <col min="23" max="24" width="9.1640625" hidden="1" customWidth="1"/>
    <col min="25" max="25" width="11.83203125" hidden="1" customWidth="1"/>
    <col min="26" max="26" width="9.1640625" hidden="1" customWidth="1"/>
    <col min="27" max="27" width="12" hidden="1" customWidth="1"/>
    <col min="28" max="28" width="9.1640625" hidden="1" customWidth="1"/>
    <col min="29" max="29" width="12.83203125" hidden="1" customWidth="1"/>
    <col min="30" max="30" width="9.1640625" hidden="1" customWidth="1"/>
    <col min="31" max="31" width="12.83203125" hidden="1" customWidth="1"/>
    <col min="32" max="33" width="9.1640625" hidden="1" customWidth="1"/>
    <col min="34" max="34" width="11.1640625" hidden="1" customWidth="1"/>
    <col min="35" max="35" width="9.1640625" hidden="1" customWidth="1"/>
    <col min="36" max="36" width="11" hidden="1" customWidth="1"/>
    <col min="37" max="37" width="9.1640625" hidden="1" customWidth="1"/>
    <col min="38" max="38" width="11.83203125" hidden="1" customWidth="1"/>
    <col min="39" max="40" width="9.1640625" hidden="1" customWidth="1"/>
    <col min="41" max="41" width="11.83203125" hidden="1" customWidth="1"/>
    <col min="42" max="42" width="9.1640625" hidden="1" customWidth="1"/>
    <col min="43" max="43" width="12.1640625" hidden="1" customWidth="1"/>
    <col min="44" max="44" width="9.1640625" hidden="1" customWidth="1"/>
    <col min="45" max="45" width="11.83203125" hidden="1" customWidth="1"/>
    <col min="46" max="46" width="9.1640625" hidden="1" customWidth="1"/>
    <col min="47" max="47" width="12.1640625" hidden="1" customWidth="1"/>
    <col min="48" max="48" width="9.1640625" hidden="1" customWidth="1"/>
    <col min="49" max="49" width="10.33203125" hidden="1" customWidth="1"/>
    <col min="50" max="50" width="9.1640625" hidden="1" customWidth="1"/>
    <col min="51" max="51" width="11.83203125" hidden="1" customWidth="1"/>
    <col min="52" max="52" width="9.1640625" hidden="1" customWidth="1"/>
    <col min="53" max="53" width="10.83203125" hidden="1" customWidth="1"/>
    <col min="54" max="54" width="9.1640625" hidden="1" customWidth="1"/>
    <col min="55" max="55" width="10.33203125" hidden="1" customWidth="1"/>
    <col min="56" max="58" width="9.1640625" hidden="1" customWidth="1"/>
    <col min="59" max="59" width="12" hidden="1" customWidth="1"/>
    <col min="60" max="62" width="9.1640625" hidden="1" customWidth="1"/>
    <col min="63" max="63" width="11.83203125" hidden="1" customWidth="1"/>
    <col min="64" max="64" width="9.1640625" hidden="1" customWidth="1"/>
    <col min="65" max="65" width="11" hidden="1" customWidth="1"/>
    <col min="66" max="66" width="9.1640625" hidden="1" customWidth="1"/>
    <col min="67" max="67" width="11.83203125" hidden="1" customWidth="1"/>
    <col min="68" max="68" width="9.1640625" hidden="1" customWidth="1"/>
    <col min="69" max="69" width="10.83203125" hidden="1" customWidth="1"/>
    <col min="70" max="70" width="9.1640625" hidden="1" customWidth="1"/>
    <col min="71" max="71" width="11.83203125" hidden="1" customWidth="1"/>
    <col min="72" max="72" width="9.1640625" hidden="1" customWidth="1"/>
    <col min="73" max="74" width="11.83203125" hidden="1" customWidth="1"/>
    <col min="75" max="75" width="11" hidden="1" customWidth="1"/>
    <col min="76" max="76" width="9.1640625" hidden="1" customWidth="1"/>
    <col min="77" max="77" width="12.1640625" hidden="1" customWidth="1"/>
    <col min="78" max="78" width="9.1640625" hidden="1" customWidth="1"/>
    <col min="79" max="79" width="11.83203125" hidden="1" customWidth="1"/>
    <col min="80" max="80" width="9.1640625" hidden="1" customWidth="1"/>
    <col min="81" max="81" width="10.1640625" hidden="1" customWidth="1"/>
    <col min="82" max="82" width="9.1640625" hidden="1" customWidth="1"/>
    <col min="83" max="83" width="11.83203125" hidden="1" customWidth="1"/>
    <col min="84" max="84" width="9.1640625" hidden="1" customWidth="1"/>
    <col min="85" max="85" width="11.33203125" hidden="1" customWidth="1"/>
    <col min="86" max="86" width="9.1640625" hidden="1" customWidth="1"/>
    <col min="87" max="87" width="11.33203125" hidden="1" customWidth="1"/>
    <col min="88" max="88" width="9.1640625" hidden="1" customWidth="1"/>
    <col min="89" max="89" width="11.33203125" hidden="1" customWidth="1"/>
    <col min="90" max="90" width="9.1640625" hidden="1" customWidth="1"/>
    <col min="91" max="91" width="11" hidden="1" customWidth="1"/>
    <col min="92" max="92" width="9.1640625" hidden="1" customWidth="1"/>
    <col min="93" max="93" width="10.33203125" hidden="1" customWidth="1"/>
    <col min="94" max="94" width="9.1640625" hidden="1" customWidth="1"/>
    <col min="95" max="95" width="11.83203125" hidden="1" customWidth="1"/>
    <col min="96" max="96" width="9.1640625" hidden="1" customWidth="1"/>
    <col min="97" max="97" width="11.1640625" hidden="1" customWidth="1"/>
    <col min="98" max="98" width="9.1640625" hidden="1" customWidth="1"/>
    <col min="99" max="99" width="11.83203125" hidden="1" customWidth="1"/>
    <col min="100" max="100" width="9.1640625" hidden="1" customWidth="1"/>
    <col min="101" max="101" width="10.83203125" hidden="1" customWidth="1"/>
    <col min="102" max="102" width="9.1640625" hidden="1" customWidth="1"/>
    <col min="103" max="103" width="11.1640625" hidden="1" customWidth="1"/>
    <col min="104" max="104" width="9.1640625" hidden="1" customWidth="1"/>
    <col min="105" max="105" width="11" hidden="1" customWidth="1"/>
    <col min="106" max="106" width="9.1640625" hidden="1" customWidth="1"/>
    <col min="107" max="107" width="11.83203125" hidden="1" customWidth="1"/>
    <col min="108" max="108" width="9.1640625" hidden="1" customWidth="1"/>
    <col min="109" max="109" width="12" hidden="1" customWidth="1"/>
    <col min="110" max="110" width="9.1640625" hidden="1" customWidth="1"/>
    <col min="111" max="111" width="11.33203125" hidden="1" customWidth="1"/>
    <col min="112" max="112" width="9.1640625" hidden="1" customWidth="1"/>
    <col min="113" max="113" width="10.33203125" hidden="1" customWidth="1"/>
    <col min="114" max="114" width="9.1640625" hidden="1" customWidth="1"/>
    <col min="115" max="116" width="11" hidden="1" customWidth="1"/>
    <col min="117" max="117" width="10.83203125" hidden="1" customWidth="1"/>
    <col min="118" max="118" width="9.1640625" hidden="1" customWidth="1"/>
    <col min="119" max="119" width="12.1640625" hidden="1" customWidth="1"/>
    <col min="120" max="120" width="9.1640625" hidden="1" customWidth="1"/>
    <col min="121" max="121" width="11.83203125" hidden="1" customWidth="1"/>
    <col min="122" max="122" width="9.1640625" hidden="1" customWidth="1"/>
    <col min="123" max="123" width="11.1640625" hidden="1" customWidth="1"/>
    <col min="124" max="124" width="9.1640625" hidden="1" customWidth="1"/>
    <col min="125" max="125" width="11.1640625" hidden="1" customWidth="1"/>
    <col min="126" max="126" width="9.1640625" hidden="1" customWidth="1"/>
    <col min="127" max="127" width="11.1640625" hidden="1" customWidth="1"/>
    <col min="128" max="128" width="9.1640625" hidden="1" customWidth="1"/>
    <col min="129" max="129" width="11" hidden="1" customWidth="1"/>
    <col min="130" max="130" width="9.1640625" hidden="1" customWidth="1"/>
    <col min="131" max="131" width="12.33203125" hidden="1" customWidth="1"/>
    <col min="132" max="132" width="9.1640625" hidden="1" customWidth="1"/>
    <col min="133" max="133" width="11.33203125" hidden="1" customWidth="1"/>
    <col min="134" max="134" width="9.1640625" hidden="1" customWidth="1"/>
    <col min="135" max="135" width="11.33203125" hidden="1" customWidth="1"/>
    <col min="136" max="136" width="9.1640625" hidden="1" customWidth="1"/>
    <col min="137" max="137" width="12.1640625" hidden="1" customWidth="1"/>
    <col min="138" max="138" width="9.1640625" hidden="1" customWidth="1"/>
    <col min="139" max="139" width="11.1640625" hidden="1" customWidth="1"/>
    <col min="140" max="140" width="9.1640625" hidden="1" customWidth="1"/>
    <col min="141" max="141" width="10.1640625" hidden="1" customWidth="1"/>
    <col min="142" max="142" width="9.1640625" hidden="1" customWidth="1"/>
    <col min="143" max="143" width="12.33203125" hidden="1" customWidth="1"/>
    <col min="144" max="144" width="9.1640625" hidden="1" customWidth="1"/>
    <col min="145" max="145" width="12.83203125" hidden="1" customWidth="1"/>
    <col min="146" max="146" width="9.1640625" hidden="1" customWidth="1"/>
    <col min="147" max="147" width="12.83203125" hidden="1" customWidth="1"/>
    <col min="148" max="148" width="9.1640625" hidden="1" customWidth="1"/>
    <col min="149" max="149" width="11.33203125" hidden="1" customWidth="1"/>
    <col min="150" max="150" width="9.1640625" hidden="1" customWidth="1"/>
    <col min="151" max="151" width="11.1640625" hidden="1" customWidth="1"/>
    <col min="152" max="152" width="10" hidden="1" customWidth="1"/>
    <col min="153" max="153" width="11.83203125" hidden="1" customWidth="1"/>
    <col min="154" max="154" width="9.1640625" hidden="1" customWidth="1"/>
    <col min="155" max="155" width="12.1640625" hidden="1" customWidth="1"/>
    <col min="156" max="156" width="9.1640625" hidden="1" customWidth="1"/>
    <col min="157" max="157" width="12.1640625" hidden="1" customWidth="1"/>
    <col min="158" max="158" width="9.1640625" hidden="1" customWidth="1"/>
    <col min="159" max="159" width="10.83203125" hidden="1" customWidth="1"/>
    <col min="160" max="160" width="9.1640625" hidden="1" customWidth="1"/>
    <col min="161" max="161" width="10.83203125" hidden="1" customWidth="1"/>
    <col min="162" max="162" width="9.1640625" hidden="1" customWidth="1"/>
    <col min="163" max="163" width="12.83203125" hidden="1" customWidth="1"/>
    <col min="164" max="164" width="9.1640625" hidden="1" customWidth="1"/>
    <col min="165" max="165" width="11" hidden="1" customWidth="1"/>
    <col min="166" max="166" width="9.1640625" hidden="1" customWidth="1"/>
    <col min="167" max="167" width="14.1640625" hidden="1" customWidth="1"/>
    <col min="168" max="168" width="9.1640625" hidden="1" customWidth="1"/>
    <col min="169" max="169" width="12" hidden="1" customWidth="1"/>
    <col min="170" max="170" width="9.1640625" hidden="1" customWidth="1"/>
    <col min="171" max="171" width="12" hidden="1" customWidth="1"/>
    <col min="172" max="172" width="9.1640625" hidden="1" customWidth="1"/>
    <col min="173" max="173" width="12.1640625" hidden="1" customWidth="1"/>
    <col min="174" max="174" width="9.1640625" hidden="1" customWidth="1"/>
    <col min="175" max="175" width="11.33203125" hidden="1" customWidth="1"/>
    <col min="176" max="176" width="9.1640625" hidden="1" customWidth="1"/>
    <col min="177" max="177" width="10.83203125" hidden="1" customWidth="1"/>
    <col min="178" max="178" width="9.1640625" hidden="1" customWidth="1"/>
    <col min="179" max="181" width="12.83203125" hidden="1" customWidth="1"/>
    <col min="182" max="182" width="13.83203125" hidden="1" customWidth="1"/>
    <col min="183" max="183" width="12.1640625" hidden="1" customWidth="1"/>
    <col min="184" max="184" width="9" hidden="1" customWidth="1"/>
    <col min="185" max="185" width="10.83203125" hidden="1" customWidth="1"/>
    <col min="186" max="186" width="9.1640625" hidden="1" customWidth="1"/>
    <col min="187" max="187" width="12.1640625" hidden="1" customWidth="1"/>
    <col min="188" max="188" width="9.1640625" hidden="1" customWidth="1"/>
    <col min="189" max="189" width="11" hidden="1" customWidth="1"/>
    <col min="190" max="190" width="9.1640625" hidden="1" customWidth="1"/>
    <col min="191" max="191" width="14.1640625" hidden="1" customWidth="1"/>
    <col min="192" max="192" width="9.1640625" hidden="1" customWidth="1"/>
    <col min="193" max="193" width="12" hidden="1" customWidth="1"/>
    <col min="194" max="194" width="9.1640625" hidden="1" customWidth="1"/>
    <col min="195" max="195" width="10.1640625" hidden="1" customWidth="1"/>
    <col min="196" max="196" width="9.1640625" hidden="1" customWidth="1"/>
    <col min="197" max="197" width="12.1640625" hidden="1" customWidth="1"/>
    <col min="198" max="198" width="9.1640625" hidden="1" customWidth="1"/>
    <col min="199" max="199" width="11.33203125" hidden="1" customWidth="1"/>
    <col min="200" max="200" width="9.1640625" hidden="1" customWidth="1"/>
    <col min="201" max="201" width="10.33203125" hidden="1" customWidth="1"/>
    <col min="202" max="202" width="9.1640625" hidden="1" customWidth="1"/>
    <col min="203" max="203" width="11.33203125" hidden="1" customWidth="1"/>
    <col min="204" max="204" width="9.1640625" hidden="1" customWidth="1"/>
    <col min="205" max="205" width="12.1640625" hidden="1" customWidth="1"/>
    <col min="206" max="206" width="9.1640625" hidden="1" customWidth="1"/>
    <col min="207" max="207" width="13.1640625" hidden="1" customWidth="1"/>
    <col min="208" max="208" width="9.1640625" hidden="1" customWidth="1"/>
    <col min="209" max="209" width="12.1640625" hidden="1" customWidth="1"/>
    <col min="210" max="210" width="9.1640625" hidden="1" customWidth="1"/>
    <col min="211" max="211" width="12.33203125" hidden="1" customWidth="1"/>
    <col min="212" max="212" width="9.1640625" hidden="1" customWidth="1"/>
    <col min="213" max="213" width="11" hidden="1" customWidth="1"/>
    <col min="214" max="215" width="9.1640625" hidden="1" customWidth="1"/>
    <col min="216" max="216" width="14.1640625" hidden="1" customWidth="1"/>
    <col min="217" max="217" width="9.1640625" hidden="1" customWidth="1"/>
    <col min="218" max="218" width="12" hidden="1" customWidth="1"/>
    <col min="219" max="219" width="9.1640625" hidden="1" customWidth="1"/>
    <col min="220" max="220" width="10.1640625" hidden="1" customWidth="1"/>
    <col min="221" max="221" width="9.1640625" hidden="1" customWidth="1"/>
    <col min="222" max="222" width="12.1640625" hidden="1" customWidth="1"/>
    <col min="223" max="223" width="9.1640625" hidden="1" customWidth="1"/>
    <col min="224" max="224" width="11.33203125" hidden="1" customWidth="1"/>
    <col min="225" max="225" width="9.1640625" hidden="1" customWidth="1"/>
    <col min="226" max="226" width="10.33203125" hidden="1" customWidth="1"/>
    <col min="227" max="228" width="13" hidden="1" customWidth="1"/>
    <col min="229" max="229" width="12.33203125" hidden="1" customWidth="1"/>
    <col min="230" max="230" width="9.1640625" hidden="1" customWidth="1"/>
    <col min="231" max="231" width="11.83203125" hidden="1" customWidth="1"/>
    <col min="232" max="232" width="9.1640625" hidden="1" customWidth="1"/>
    <col min="233" max="233" width="12.1640625" hidden="1" customWidth="1"/>
    <col min="234" max="234" width="9.1640625" hidden="1" customWidth="1"/>
    <col min="235" max="235" width="12.33203125" hidden="1" customWidth="1"/>
    <col min="236" max="236" width="9.1640625" hidden="1" customWidth="1"/>
    <col min="237" max="237" width="12.1640625" hidden="1" customWidth="1"/>
    <col min="238" max="238" width="9.1640625" hidden="1" customWidth="1"/>
    <col min="239" max="239" width="12.33203125" hidden="1" customWidth="1"/>
    <col min="240" max="240" width="9.1640625" hidden="1" customWidth="1"/>
    <col min="241" max="241" width="11" style="1" hidden="1" customWidth="1"/>
    <col min="242" max="242" width="11.1640625" style="1" hidden="1" customWidth="1"/>
    <col min="243" max="243" width="9.1640625" style="1" hidden="1" customWidth="1"/>
    <col min="244" max="244" width="14.1640625" style="1" hidden="1" customWidth="1"/>
    <col min="245" max="245" width="9.1640625" style="1" hidden="1" customWidth="1"/>
    <col min="246" max="246" width="12.6640625" style="1" hidden="1" customWidth="1"/>
    <col min="247" max="247" width="9.1640625" style="1" hidden="1" customWidth="1"/>
    <col min="248" max="248" width="12" style="1" hidden="1" customWidth="1"/>
    <col min="249" max="249" width="9.1640625" style="1" hidden="1" customWidth="1"/>
    <col min="250" max="250" width="12.33203125" style="1" hidden="1" customWidth="1"/>
    <col min="251" max="251" width="9.1640625" style="1" hidden="1" customWidth="1"/>
    <col min="252" max="252" width="12.1640625" style="1" hidden="1" customWidth="1"/>
    <col min="253" max="253" width="9.1640625" style="1" hidden="1" customWidth="1"/>
    <col min="254" max="254" width="11.33203125" style="1" hidden="1" customWidth="1"/>
    <col min="255" max="255" width="9.1640625" style="1" hidden="1" customWidth="1"/>
    <col min="256" max="256" width="12.83203125" hidden="1" customWidth="1"/>
    <col min="257" max="258" width="9.1640625" hidden="1" customWidth="1"/>
    <col min="259" max="259" width="11.6640625" hidden="1" customWidth="1"/>
    <col min="260" max="260" width="9.1640625" hidden="1" customWidth="1"/>
    <col min="261" max="261" width="13" hidden="1" customWidth="1"/>
    <col min="262" max="262" width="9.1640625" hidden="1" customWidth="1"/>
    <col min="263" max="263" width="12" hidden="1" customWidth="1"/>
    <col min="264" max="264" width="9.1640625" hidden="1" customWidth="1"/>
    <col min="265" max="265" width="10.6640625" hidden="1" customWidth="1"/>
    <col min="266" max="266" width="9.1640625" hidden="1" customWidth="1"/>
    <col min="267" max="267" width="11.6640625" hidden="1" customWidth="1"/>
    <col min="268" max="268" width="9.1640625" hidden="1" customWidth="1"/>
    <col min="269" max="269" width="13.33203125" hidden="1" customWidth="1"/>
    <col min="270" max="270" width="9.1640625" hidden="1" customWidth="1"/>
    <col min="271" max="271" width="11.6640625" hidden="1" customWidth="1"/>
    <col min="272" max="273" width="9.1640625" hidden="1" customWidth="1"/>
    <col min="274" max="274" width="12.83203125" hidden="1" customWidth="1"/>
    <col min="275" max="275" width="9.1640625" hidden="1" customWidth="1"/>
    <col min="276" max="276" width="13" hidden="1" customWidth="1"/>
    <col min="277" max="277" width="12.33203125" hidden="1" customWidth="1"/>
    <col min="278" max="278" width="12.83203125" hidden="1" customWidth="1"/>
    <col min="279" max="279" width="11.83203125" hidden="1" customWidth="1"/>
    <col min="280" max="280" width="14.1640625" hidden="1" customWidth="1"/>
    <col min="281" max="281" width="9.1640625" hidden="1" customWidth="1"/>
    <col min="282" max="282" width="11.33203125" hidden="1" customWidth="1"/>
    <col min="283" max="283" width="9.1640625" hidden="1" customWidth="1"/>
    <col min="284" max="284" width="12.1640625" hidden="1" customWidth="1"/>
    <col min="285" max="285" width="13" hidden="1" customWidth="1"/>
    <col min="286" max="286" width="12" hidden="1" customWidth="1"/>
    <col min="287" max="288" width="9.1640625" hidden="1" customWidth="1"/>
    <col min="289" max="289" width="14.1640625" hidden="1" customWidth="1"/>
    <col min="290" max="290" width="9.1640625" hidden="1" customWidth="1"/>
    <col min="291" max="291" width="12.33203125" hidden="1" customWidth="1"/>
    <col min="292" max="292" width="9.1640625" hidden="1" customWidth="1"/>
    <col min="293" max="293" width="13.83203125" hidden="1" customWidth="1"/>
    <col min="294" max="294" width="9.1640625" hidden="1" customWidth="1"/>
    <col min="295" max="295" width="12.33203125" hidden="1" customWidth="1"/>
    <col min="296" max="296" width="9.1640625" hidden="1" customWidth="1"/>
    <col min="297" max="297" width="11.6640625" hidden="1" customWidth="1"/>
    <col min="298" max="298" width="9.1640625" hidden="1" customWidth="1"/>
    <col min="299" max="299" width="13.33203125" hidden="1" customWidth="1"/>
    <col min="300" max="300" width="9.1640625" hidden="1" customWidth="1"/>
    <col min="301" max="301" width="11.83203125" customWidth="1"/>
    <col min="302" max="303" width="9.1640625" customWidth="1"/>
    <col min="304" max="304" width="13.6640625" customWidth="1"/>
    <col min="305" max="305" width="9.1640625" customWidth="1"/>
    <col min="306" max="306" width="13" customWidth="1"/>
    <col min="307" max="307" width="9.1640625" customWidth="1"/>
    <col min="308" max="308" width="14.83203125" customWidth="1"/>
    <col min="309" max="309" width="9.1640625" customWidth="1"/>
    <col min="310" max="310" width="14" customWidth="1"/>
    <col min="311" max="311" width="9.1640625" customWidth="1"/>
    <col min="312" max="312" width="11.83203125" customWidth="1"/>
    <col min="313" max="313" width="9.1640625" customWidth="1"/>
    <col min="314" max="314" width="15.33203125" customWidth="1"/>
    <col min="315" max="315" width="9.1640625" customWidth="1"/>
    <col min="316" max="316" width="11.33203125" customWidth="1"/>
    <col min="317" max="318" width="9.1640625" customWidth="1"/>
    <col min="319" max="319" width="13.33203125" customWidth="1"/>
    <col min="320" max="320" width="9.1640625" customWidth="1"/>
    <col min="321" max="321" width="13.33203125" customWidth="1"/>
    <col min="322" max="322" width="9.1640625" customWidth="1"/>
    <col min="323" max="323" width="15.1640625" customWidth="1"/>
    <col min="324" max="324" width="9.1640625" customWidth="1"/>
    <col min="325" max="325" width="17.1640625" customWidth="1"/>
    <col min="326" max="326" width="9.1640625" customWidth="1"/>
    <col min="327" max="327" width="14.1640625" customWidth="1"/>
    <col min="328" max="328" width="9.1640625" customWidth="1"/>
    <col min="329" max="329" width="17.6640625" customWidth="1"/>
    <col min="330" max="345" width="9.1640625" customWidth="1"/>
    <col min="346" max="346" width="1.83203125" customWidth="1"/>
    <col min="347" max="347" width="13.1640625" style="1" customWidth="1"/>
    <col min="348" max="348" width="10.83203125" style="1" customWidth="1"/>
    <col min="349" max="349" width="13.33203125" style="177" customWidth="1"/>
    <col min="350" max="351" width="10.83203125" style="177" customWidth="1"/>
    <col min="352" max="352" width="12.1640625" style="177" customWidth="1"/>
    <col min="353" max="358" width="10.83203125" style="177" customWidth="1"/>
    <col min="359" max="382" width="10.83203125" customWidth="1"/>
  </cols>
  <sheetData>
    <row r="1" spans="1:382" s="97" customFormat="1" ht="28.7" customHeight="1">
      <c r="C1" s="97" t="s">
        <v>508</v>
      </c>
      <c r="D1" s="97" t="s">
        <v>508</v>
      </c>
      <c r="E1" s="97" t="s">
        <v>508</v>
      </c>
      <c r="F1" s="97" t="s">
        <v>596</v>
      </c>
      <c r="G1" s="97" t="s">
        <v>508</v>
      </c>
      <c r="H1" s="97" t="s">
        <v>508</v>
      </c>
      <c r="I1" s="97" t="s">
        <v>516</v>
      </c>
      <c r="J1" s="97" t="s">
        <v>516</v>
      </c>
      <c r="K1" s="97" t="s">
        <v>516</v>
      </c>
      <c r="L1" s="97" t="s">
        <v>519</v>
      </c>
      <c r="M1" s="97" t="s">
        <v>516</v>
      </c>
      <c r="N1" s="97" t="s">
        <v>520</v>
      </c>
      <c r="O1" s="97" t="s">
        <v>532</v>
      </c>
      <c r="P1" s="97" t="s">
        <v>532</v>
      </c>
      <c r="Q1" s="97" t="s">
        <v>532</v>
      </c>
      <c r="R1" s="97" t="s">
        <v>532</v>
      </c>
      <c r="S1" s="97" t="s">
        <v>532</v>
      </c>
      <c r="T1" s="97" t="s">
        <v>532</v>
      </c>
      <c r="U1" s="97" t="s">
        <v>534</v>
      </c>
      <c r="V1" s="97" t="s">
        <v>532</v>
      </c>
      <c r="W1" s="97" t="s">
        <v>533</v>
      </c>
      <c r="X1" s="97" t="s">
        <v>533</v>
      </c>
      <c r="Y1" s="97" t="s">
        <v>533</v>
      </c>
      <c r="Z1" s="97" t="s">
        <v>533</v>
      </c>
      <c r="AA1" s="97" t="s">
        <v>533</v>
      </c>
      <c r="AB1" s="97" t="s">
        <v>533</v>
      </c>
      <c r="AC1" s="97" t="s">
        <v>535</v>
      </c>
      <c r="AD1" s="97" t="s">
        <v>533</v>
      </c>
      <c r="AE1" s="97" t="s">
        <v>533</v>
      </c>
      <c r="AF1" s="97" t="s">
        <v>536</v>
      </c>
      <c r="AG1" s="97" t="s">
        <v>537</v>
      </c>
      <c r="AH1" s="97" t="s">
        <v>536</v>
      </c>
      <c r="AI1" s="97" t="s">
        <v>536</v>
      </c>
      <c r="AJ1" s="97" t="s">
        <v>536</v>
      </c>
      <c r="AK1" s="97" t="s">
        <v>536</v>
      </c>
      <c r="AL1" s="97" t="s">
        <v>536</v>
      </c>
      <c r="AM1" s="97" t="s">
        <v>536</v>
      </c>
      <c r="AN1" s="97" t="s">
        <v>536</v>
      </c>
      <c r="AO1" s="97" t="s">
        <v>538</v>
      </c>
      <c r="AP1" s="97" t="s">
        <v>539</v>
      </c>
      <c r="AQ1" s="97" t="s">
        <v>538</v>
      </c>
      <c r="AR1" s="97" t="s">
        <v>540</v>
      </c>
      <c r="AS1" s="97" t="s">
        <v>538</v>
      </c>
      <c r="AT1" s="97" t="s">
        <v>540</v>
      </c>
      <c r="AU1" s="97" t="s">
        <v>538</v>
      </c>
      <c r="AV1" s="97" t="s">
        <v>557</v>
      </c>
      <c r="AW1" s="97" t="s">
        <v>541</v>
      </c>
      <c r="AX1" s="97" t="s">
        <v>541</v>
      </c>
      <c r="AY1" s="97" t="s">
        <v>541</v>
      </c>
      <c r="AZ1" s="97" t="s">
        <v>542</v>
      </c>
      <c r="BA1" s="97" t="s">
        <v>541</v>
      </c>
      <c r="BB1" s="97" t="s">
        <v>542</v>
      </c>
      <c r="BC1" s="97" t="s">
        <v>541</v>
      </c>
      <c r="BD1" s="97" t="s">
        <v>542</v>
      </c>
      <c r="BE1" s="97" t="s">
        <v>523</v>
      </c>
      <c r="BF1" s="97" t="s">
        <v>523</v>
      </c>
      <c r="BG1" s="97" t="s">
        <v>523</v>
      </c>
      <c r="BH1" s="97" t="s">
        <v>524</v>
      </c>
      <c r="BI1" s="97" t="s">
        <v>543</v>
      </c>
      <c r="BJ1" s="97" t="s">
        <v>543</v>
      </c>
      <c r="BK1" s="97" t="s">
        <v>543</v>
      </c>
      <c r="BL1" s="97" t="s">
        <v>544</v>
      </c>
      <c r="BM1" s="97" t="s">
        <v>543</v>
      </c>
      <c r="BN1" s="97" t="s">
        <v>544</v>
      </c>
      <c r="BO1" s="97" t="s">
        <v>543</v>
      </c>
      <c r="BP1" s="97" t="s">
        <v>544</v>
      </c>
      <c r="BQ1" s="97" t="s">
        <v>525</v>
      </c>
      <c r="BR1" s="97" t="s">
        <v>525</v>
      </c>
      <c r="BS1" s="97" t="s">
        <v>525</v>
      </c>
      <c r="BT1" s="97" t="s">
        <v>545</v>
      </c>
      <c r="BU1" s="97" t="s">
        <v>525</v>
      </c>
      <c r="BV1" s="97" t="s">
        <v>545</v>
      </c>
      <c r="BW1" s="97" t="s">
        <v>525</v>
      </c>
      <c r="BX1" s="97" t="s">
        <v>545</v>
      </c>
      <c r="BY1" s="97" t="s">
        <v>566</v>
      </c>
      <c r="BZ1" s="97" t="s">
        <v>545</v>
      </c>
      <c r="CA1" s="97" t="s">
        <v>527</v>
      </c>
      <c r="CB1" s="97" t="s">
        <v>545</v>
      </c>
      <c r="CC1" s="97" t="s">
        <v>568</v>
      </c>
      <c r="CD1" s="97" t="s">
        <v>568</v>
      </c>
      <c r="CE1" s="97" t="s">
        <v>568</v>
      </c>
      <c r="CF1" s="97" t="s">
        <v>564</v>
      </c>
      <c r="CG1" s="97" t="s">
        <v>568</v>
      </c>
      <c r="CH1" s="97" t="s">
        <v>564</v>
      </c>
      <c r="CI1" s="97" t="s">
        <v>568</v>
      </c>
      <c r="CJ1" s="97" t="s">
        <v>564</v>
      </c>
      <c r="CK1" s="97" t="s">
        <v>569</v>
      </c>
      <c r="CL1" s="97" t="s">
        <v>564</v>
      </c>
      <c r="CM1" s="97" t="s">
        <v>569</v>
      </c>
      <c r="CN1" s="97" t="s">
        <v>567</v>
      </c>
      <c r="CO1" s="97" t="s">
        <v>571</v>
      </c>
      <c r="CP1" s="97" t="s">
        <v>571</v>
      </c>
      <c r="CQ1" s="97" t="s">
        <v>571</v>
      </c>
      <c r="CS1" s="97" t="s">
        <v>567</v>
      </c>
      <c r="CU1" s="97" t="s">
        <v>571</v>
      </c>
      <c r="CW1" s="97" t="s">
        <v>567</v>
      </c>
      <c r="CY1" s="97" t="s">
        <v>567</v>
      </c>
      <c r="DA1" s="97" t="s">
        <v>580</v>
      </c>
      <c r="DB1" s="97" t="s">
        <v>580</v>
      </c>
      <c r="DC1" s="97" t="s">
        <v>580</v>
      </c>
      <c r="DD1" s="97" t="s">
        <v>584</v>
      </c>
      <c r="DE1" s="97" t="s">
        <v>580</v>
      </c>
      <c r="DF1" s="97" t="s">
        <v>584</v>
      </c>
      <c r="DG1" s="97" t="s">
        <v>580</v>
      </c>
      <c r="DH1" s="97" t="s">
        <v>584</v>
      </c>
      <c r="DI1" s="97" t="s">
        <v>581</v>
      </c>
      <c r="DJ1" s="97" t="s">
        <v>584</v>
      </c>
      <c r="DK1" s="97" t="s">
        <v>581</v>
      </c>
      <c r="DL1" s="97" t="s">
        <v>585</v>
      </c>
      <c r="DM1" s="97" t="s">
        <v>582</v>
      </c>
      <c r="DN1" s="97" t="s">
        <v>582</v>
      </c>
      <c r="DO1" s="97" t="s">
        <v>582</v>
      </c>
      <c r="DQ1" s="97" t="s">
        <v>582</v>
      </c>
      <c r="DS1" s="97" t="s">
        <v>582</v>
      </c>
      <c r="DU1" s="97" t="s">
        <v>583</v>
      </c>
      <c r="DW1" s="97" t="s">
        <v>583</v>
      </c>
      <c r="DY1" s="97" t="s">
        <v>598</v>
      </c>
      <c r="DZ1" s="97" t="s">
        <v>598</v>
      </c>
      <c r="EA1" s="97" t="s">
        <v>598</v>
      </c>
      <c r="EC1" s="97" t="s">
        <v>598</v>
      </c>
      <c r="EE1" s="97" t="s">
        <v>598</v>
      </c>
      <c r="EG1" s="97" t="s">
        <v>597</v>
      </c>
      <c r="EI1" s="97" t="s">
        <v>597</v>
      </c>
      <c r="EK1" s="97" t="s">
        <v>604</v>
      </c>
      <c r="EL1" s="97" t="s">
        <v>604</v>
      </c>
      <c r="EM1" s="97" t="s">
        <v>600</v>
      </c>
      <c r="EN1" s="97" t="s">
        <v>625</v>
      </c>
      <c r="EO1" s="97" t="s">
        <v>600</v>
      </c>
      <c r="EP1" s="97" t="s">
        <v>625</v>
      </c>
      <c r="EQ1" s="97" t="s">
        <v>600</v>
      </c>
      <c r="ER1" s="97" t="s">
        <v>625</v>
      </c>
      <c r="ES1" s="97" t="s">
        <v>600</v>
      </c>
      <c r="ET1" s="97" t="s">
        <v>625</v>
      </c>
      <c r="EU1" s="97" t="s">
        <v>600</v>
      </c>
      <c r="EV1" s="97" t="s">
        <v>626</v>
      </c>
      <c r="EW1" s="97" t="s">
        <v>627</v>
      </c>
      <c r="EX1" s="97" t="s">
        <v>627</v>
      </c>
      <c r="EY1" s="97" t="s">
        <v>627</v>
      </c>
      <c r="FA1" s="97" t="s">
        <v>627</v>
      </c>
      <c r="FC1" s="97" t="s">
        <v>627</v>
      </c>
      <c r="FE1" s="97" t="s">
        <v>626</v>
      </c>
      <c r="FG1" s="97" t="s">
        <v>626</v>
      </c>
      <c r="FI1" s="97" t="s">
        <v>649</v>
      </c>
      <c r="FJ1" s="97" t="s">
        <v>649</v>
      </c>
      <c r="FK1" s="97" t="s">
        <v>649</v>
      </c>
      <c r="FM1" s="97" t="s">
        <v>649</v>
      </c>
      <c r="FO1" s="97" t="s">
        <v>649</v>
      </c>
      <c r="FQ1" s="97" t="s">
        <v>648</v>
      </c>
      <c r="FS1" s="97" t="s">
        <v>648</v>
      </c>
      <c r="FU1" s="97" t="s">
        <v>650</v>
      </c>
      <c r="FV1" s="97" t="s">
        <v>650</v>
      </c>
      <c r="FW1" s="97" t="s">
        <v>650</v>
      </c>
      <c r="FY1" s="97" t="s">
        <v>650</v>
      </c>
      <c r="GA1" s="97" t="s">
        <v>650</v>
      </c>
      <c r="GC1" s="97" t="s">
        <v>651</v>
      </c>
      <c r="GE1" s="97" t="s">
        <v>651</v>
      </c>
      <c r="GG1" s="97" t="s">
        <v>680</v>
      </c>
      <c r="GH1" s="97" t="s">
        <v>680</v>
      </c>
      <c r="GI1" s="97" t="s">
        <v>680</v>
      </c>
      <c r="GJ1" s="97" t="s">
        <v>689</v>
      </c>
      <c r="GK1" s="97" t="s">
        <v>679</v>
      </c>
      <c r="GL1" s="97" t="s">
        <v>689</v>
      </c>
      <c r="GM1" s="97" t="s">
        <v>679</v>
      </c>
      <c r="GN1" s="97" t="s">
        <v>689</v>
      </c>
      <c r="GO1" s="97" t="s">
        <v>679</v>
      </c>
      <c r="GP1" s="97" t="s">
        <v>689</v>
      </c>
      <c r="GQ1" s="97" t="s">
        <v>679</v>
      </c>
      <c r="GR1" s="97" t="s">
        <v>687</v>
      </c>
      <c r="GS1" s="97" t="s">
        <v>686</v>
      </c>
      <c r="GT1" s="97" t="s">
        <v>686</v>
      </c>
      <c r="GU1" s="97" t="s">
        <v>686</v>
      </c>
      <c r="GW1" s="97" t="s">
        <v>686</v>
      </c>
      <c r="GY1" s="97" t="s">
        <v>686</v>
      </c>
      <c r="HA1" s="97" t="s">
        <v>687</v>
      </c>
      <c r="HC1" s="97" t="s">
        <v>687</v>
      </c>
      <c r="HP1" s="97" t="s">
        <v>693</v>
      </c>
      <c r="HV1" s="97" t="s">
        <v>709</v>
      </c>
      <c r="IG1" s="202"/>
      <c r="MI1" s="161"/>
      <c r="MJ1" s="175" t="s">
        <v>716</v>
      </c>
      <c r="MK1" s="205"/>
      <c r="ML1" s="205"/>
      <c r="MM1" s="205"/>
      <c r="MN1" s="205"/>
      <c r="MO1" s="205"/>
      <c r="MP1" s="205"/>
      <c r="MQ1" s="205"/>
      <c r="MR1" s="205"/>
      <c r="MS1" s="205"/>
      <c r="MT1" s="205"/>
    </row>
    <row r="2" spans="1:382">
      <c r="A2" s="24"/>
      <c r="B2" s="82"/>
      <c r="C2" s="24"/>
      <c r="D2" s="24"/>
      <c r="E2" s="24"/>
      <c r="F2" s="24"/>
      <c r="G2" s="24"/>
      <c r="H2" s="24"/>
      <c r="MI2" s="170" t="s">
        <v>493</v>
      </c>
    </row>
    <row r="3" spans="1:382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  <c r="CF3" s="70">
        <v>84</v>
      </c>
      <c r="CG3" s="70">
        <v>85</v>
      </c>
      <c r="CH3" s="70">
        <v>86</v>
      </c>
      <c r="CI3" s="70">
        <v>87</v>
      </c>
      <c r="CJ3" s="70">
        <v>88</v>
      </c>
      <c r="CK3" s="70">
        <v>89</v>
      </c>
      <c r="CL3" s="70">
        <v>90</v>
      </c>
      <c r="CM3" s="70">
        <v>91</v>
      </c>
      <c r="CN3" s="70">
        <v>92</v>
      </c>
      <c r="CO3" s="70">
        <v>93</v>
      </c>
      <c r="CP3" s="70">
        <v>94</v>
      </c>
      <c r="CQ3" s="70">
        <v>95</v>
      </c>
      <c r="CR3" s="70">
        <v>96</v>
      </c>
      <c r="CS3" s="70">
        <v>97</v>
      </c>
      <c r="CT3" s="70">
        <v>98</v>
      </c>
      <c r="CU3" s="70">
        <v>99</v>
      </c>
      <c r="CV3" s="70">
        <v>100</v>
      </c>
      <c r="CW3" s="70">
        <v>101</v>
      </c>
      <c r="CX3" s="70">
        <v>102</v>
      </c>
      <c r="CY3" s="70">
        <v>103</v>
      </c>
      <c r="CZ3" s="70">
        <v>104</v>
      </c>
      <c r="DA3" s="70">
        <v>105</v>
      </c>
      <c r="DB3" s="70">
        <v>106</v>
      </c>
      <c r="DC3" s="70">
        <v>107</v>
      </c>
      <c r="DD3" s="70">
        <v>108</v>
      </c>
      <c r="DE3" s="70">
        <v>109</v>
      </c>
      <c r="DF3" s="70">
        <v>110</v>
      </c>
      <c r="DG3" s="70">
        <v>111</v>
      </c>
      <c r="DH3" s="70">
        <v>112</v>
      </c>
      <c r="DI3" s="70">
        <v>113</v>
      </c>
      <c r="DJ3" s="70">
        <v>114</v>
      </c>
      <c r="DK3" s="70">
        <v>115</v>
      </c>
      <c r="DL3" s="70">
        <v>116</v>
      </c>
      <c r="DM3" s="70">
        <v>117</v>
      </c>
      <c r="DN3" s="70">
        <v>118</v>
      </c>
      <c r="DO3" s="70">
        <v>119</v>
      </c>
      <c r="DP3" s="70">
        <v>120</v>
      </c>
      <c r="DQ3" s="70">
        <v>121</v>
      </c>
      <c r="DR3" s="70">
        <v>122</v>
      </c>
      <c r="DS3" s="70">
        <v>123</v>
      </c>
      <c r="DT3" s="70">
        <v>124</v>
      </c>
      <c r="DU3" s="70">
        <v>125</v>
      </c>
      <c r="DV3" s="70">
        <v>126</v>
      </c>
      <c r="DW3" s="70">
        <v>127</v>
      </c>
      <c r="DX3" s="70">
        <v>128</v>
      </c>
      <c r="DY3" s="70">
        <v>129</v>
      </c>
      <c r="DZ3" s="70">
        <v>130</v>
      </c>
      <c r="EA3" s="70">
        <v>131</v>
      </c>
      <c r="EB3" s="70">
        <v>132</v>
      </c>
      <c r="EC3" s="70">
        <v>133</v>
      </c>
      <c r="ED3" s="70">
        <v>134</v>
      </c>
      <c r="EE3" s="70">
        <v>135</v>
      </c>
      <c r="EF3" s="70">
        <v>136</v>
      </c>
      <c r="EG3" s="70">
        <v>137</v>
      </c>
      <c r="EH3" s="70">
        <v>138</v>
      </c>
      <c r="EI3" s="70">
        <v>139</v>
      </c>
      <c r="EJ3" s="70">
        <v>140</v>
      </c>
      <c r="EK3" s="70">
        <v>141</v>
      </c>
      <c r="EL3" s="70">
        <v>142</v>
      </c>
      <c r="EM3" s="70">
        <v>143</v>
      </c>
      <c r="EN3" s="70">
        <v>144</v>
      </c>
      <c r="EO3" s="70">
        <v>145</v>
      </c>
      <c r="EP3" s="70">
        <v>146</v>
      </c>
      <c r="EQ3" s="70">
        <v>147</v>
      </c>
      <c r="ER3" s="70">
        <v>148</v>
      </c>
      <c r="ES3" s="70">
        <v>149</v>
      </c>
      <c r="ET3" s="70">
        <v>150</v>
      </c>
      <c r="EU3" s="70">
        <v>151</v>
      </c>
      <c r="EV3" s="70">
        <v>152</v>
      </c>
      <c r="EW3" s="70">
        <v>153</v>
      </c>
      <c r="EX3" s="70">
        <v>154</v>
      </c>
      <c r="EY3" s="70">
        <v>155</v>
      </c>
      <c r="EZ3" s="70">
        <v>156</v>
      </c>
      <c r="FA3" s="70">
        <v>157</v>
      </c>
      <c r="FB3" s="70">
        <v>158</v>
      </c>
      <c r="FC3" s="70">
        <v>159</v>
      </c>
      <c r="FD3" s="70">
        <v>160</v>
      </c>
      <c r="FE3" s="70">
        <v>161</v>
      </c>
      <c r="FF3" s="70">
        <v>162</v>
      </c>
      <c r="FG3" s="70">
        <v>163</v>
      </c>
      <c r="FH3" s="70">
        <v>164</v>
      </c>
      <c r="FI3" s="70">
        <v>165</v>
      </c>
      <c r="FJ3" s="70">
        <v>166</v>
      </c>
      <c r="FK3" s="70">
        <v>167</v>
      </c>
      <c r="FL3" s="70">
        <v>168</v>
      </c>
      <c r="FM3" s="70">
        <v>169</v>
      </c>
      <c r="FN3" s="70">
        <v>170</v>
      </c>
      <c r="FO3" s="70">
        <v>171</v>
      </c>
      <c r="FP3" s="70">
        <v>172</v>
      </c>
      <c r="FQ3" s="70">
        <v>173</v>
      </c>
      <c r="FR3" s="70">
        <v>174</v>
      </c>
      <c r="FS3" s="70">
        <v>175</v>
      </c>
      <c r="FT3" s="70">
        <v>176</v>
      </c>
      <c r="FU3" s="70">
        <v>177</v>
      </c>
      <c r="FV3" s="70">
        <v>178</v>
      </c>
      <c r="FW3" s="70">
        <v>179</v>
      </c>
      <c r="FX3" s="70">
        <v>180</v>
      </c>
      <c r="FY3" s="70">
        <v>181</v>
      </c>
      <c r="FZ3" s="70">
        <v>182</v>
      </c>
      <c r="GA3" s="70">
        <v>183</v>
      </c>
      <c r="GB3" s="70">
        <v>184</v>
      </c>
      <c r="GC3" s="70">
        <v>185</v>
      </c>
      <c r="GD3" s="70">
        <v>186</v>
      </c>
      <c r="GE3" s="70">
        <v>187</v>
      </c>
      <c r="GF3" s="70">
        <v>188</v>
      </c>
      <c r="GG3" s="70">
        <v>189</v>
      </c>
      <c r="GH3" s="70">
        <v>190</v>
      </c>
      <c r="GI3" s="70">
        <v>191</v>
      </c>
      <c r="GJ3" s="70">
        <v>192</v>
      </c>
      <c r="GK3" s="70">
        <v>193</v>
      </c>
      <c r="GL3" s="70">
        <v>194</v>
      </c>
      <c r="GM3" s="70">
        <v>195</v>
      </c>
      <c r="GN3" s="70">
        <v>196</v>
      </c>
      <c r="GO3" s="70">
        <v>197</v>
      </c>
      <c r="GP3" s="70">
        <v>198</v>
      </c>
      <c r="GQ3" s="70">
        <v>199</v>
      </c>
      <c r="GR3" s="70">
        <v>200</v>
      </c>
      <c r="GS3" s="70">
        <v>201</v>
      </c>
      <c r="GT3" s="70">
        <v>202</v>
      </c>
      <c r="GU3" s="70">
        <v>203</v>
      </c>
      <c r="GV3" s="70">
        <v>204</v>
      </c>
      <c r="GW3" s="70">
        <v>205</v>
      </c>
      <c r="GX3" s="70">
        <v>206</v>
      </c>
      <c r="GY3" s="70">
        <v>207</v>
      </c>
      <c r="GZ3" s="70">
        <v>208</v>
      </c>
      <c r="HA3" s="70">
        <v>209</v>
      </c>
      <c r="HB3" s="70">
        <v>210</v>
      </c>
      <c r="HC3" s="70">
        <v>211</v>
      </c>
      <c r="HD3" s="70">
        <v>212</v>
      </c>
      <c r="HE3" s="70">
        <v>213</v>
      </c>
      <c r="HF3" s="70">
        <v>214</v>
      </c>
      <c r="HG3" s="70">
        <v>215</v>
      </c>
      <c r="HH3" s="70">
        <v>216</v>
      </c>
      <c r="HI3" s="70">
        <v>217</v>
      </c>
      <c r="HJ3" s="70">
        <v>218</v>
      </c>
      <c r="HK3" s="70">
        <v>219</v>
      </c>
      <c r="HL3" s="70">
        <v>220</v>
      </c>
      <c r="HM3" s="70">
        <v>221</v>
      </c>
      <c r="HN3" s="70">
        <v>222</v>
      </c>
      <c r="HO3" s="70">
        <v>223</v>
      </c>
      <c r="HP3" s="70">
        <v>224</v>
      </c>
      <c r="HQ3" s="70">
        <v>225</v>
      </c>
      <c r="HR3" s="70">
        <v>226</v>
      </c>
      <c r="HS3" s="70">
        <v>227</v>
      </c>
      <c r="HT3" s="70">
        <v>228</v>
      </c>
      <c r="HU3" s="70">
        <v>229</v>
      </c>
      <c r="HV3" s="70">
        <v>230</v>
      </c>
      <c r="HW3" s="70">
        <v>231</v>
      </c>
      <c r="HX3" s="70">
        <v>232</v>
      </c>
      <c r="HY3" s="70">
        <v>233</v>
      </c>
      <c r="HZ3" s="70">
        <v>234</v>
      </c>
      <c r="IA3" s="70">
        <v>235</v>
      </c>
      <c r="IB3" s="70">
        <v>236</v>
      </c>
      <c r="IC3" s="70">
        <v>237</v>
      </c>
      <c r="ID3" s="70">
        <v>238</v>
      </c>
      <c r="IE3" s="70">
        <v>239</v>
      </c>
      <c r="IF3" s="70">
        <v>240</v>
      </c>
      <c r="IG3" s="70">
        <v>241</v>
      </c>
      <c r="IH3" s="70">
        <v>242</v>
      </c>
      <c r="II3" s="70">
        <v>243</v>
      </c>
      <c r="IJ3" s="70">
        <v>244</v>
      </c>
      <c r="IK3" s="70">
        <v>245</v>
      </c>
      <c r="IL3" s="70">
        <v>246</v>
      </c>
      <c r="IM3" s="70">
        <v>247</v>
      </c>
      <c r="IN3" s="70">
        <v>248</v>
      </c>
      <c r="IO3" s="70">
        <v>249</v>
      </c>
      <c r="IP3" s="70">
        <v>250</v>
      </c>
      <c r="IQ3" s="70">
        <v>251</v>
      </c>
      <c r="IR3" s="70">
        <v>252</v>
      </c>
      <c r="IS3" s="70">
        <v>253</v>
      </c>
      <c r="IT3" s="70">
        <v>254</v>
      </c>
      <c r="IU3" s="70">
        <v>255</v>
      </c>
      <c r="IV3" s="70">
        <v>256</v>
      </c>
      <c r="IW3" s="70">
        <v>257</v>
      </c>
      <c r="IX3" s="70">
        <v>258</v>
      </c>
      <c r="IY3" s="70">
        <v>259</v>
      </c>
      <c r="IZ3" s="70">
        <v>260</v>
      </c>
      <c r="JA3" s="70">
        <v>261</v>
      </c>
      <c r="JB3" s="70">
        <v>262</v>
      </c>
      <c r="JC3" s="70">
        <v>263</v>
      </c>
      <c r="JD3" s="70">
        <v>264</v>
      </c>
      <c r="JE3" s="70">
        <v>265</v>
      </c>
      <c r="JF3" s="70">
        <v>266</v>
      </c>
      <c r="JG3" s="70">
        <v>267</v>
      </c>
      <c r="JH3" s="70">
        <v>268</v>
      </c>
      <c r="JI3" s="70">
        <v>269</v>
      </c>
      <c r="JJ3" s="70">
        <v>270</v>
      </c>
      <c r="JK3" s="70">
        <v>271</v>
      </c>
      <c r="JL3" s="70">
        <v>272</v>
      </c>
      <c r="JM3" s="70">
        <v>273</v>
      </c>
      <c r="JN3" s="70">
        <v>274</v>
      </c>
      <c r="JO3" s="70">
        <v>275</v>
      </c>
      <c r="JP3" s="70">
        <v>276</v>
      </c>
      <c r="JQ3" s="70">
        <v>277</v>
      </c>
      <c r="JR3" s="70">
        <v>278</v>
      </c>
      <c r="JS3" s="70">
        <v>279</v>
      </c>
      <c r="JT3" s="70">
        <v>280</v>
      </c>
      <c r="JU3" s="70">
        <v>281</v>
      </c>
      <c r="JV3" s="70">
        <v>282</v>
      </c>
      <c r="JW3" s="70">
        <v>283</v>
      </c>
      <c r="JX3" s="70">
        <v>284</v>
      </c>
      <c r="JY3" s="70">
        <v>285</v>
      </c>
      <c r="JZ3" s="70">
        <v>286</v>
      </c>
      <c r="KA3" s="70">
        <v>287</v>
      </c>
      <c r="KB3" s="70">
        <v>288</v>
      </c>
      <c r="KC3" s="70">
        <v>289</v>
      </c>
      <c r="KD3" s="70">
        <v>290</v>
      </c>
      <c r="KE3" s="70">
        <v>291</v>
      </c>
      <c r="KF3" s="70">
        <v>292</v>
      </c>
      <c r="KG3" s="70">
        <v>293</v>
      </c>
      <c r="KH3" s="70">
        <v>294</v>
      </c>
      <c r="KI3" s="70">
        <v>295</v>
      </c>
      <c r="KJ3" s="70">
        <v>296</v>
      </c>
      <c r="KK3" s="70">
        <v>297</v>
      </c>
      <c r="KL3" s="70">
        <v>298</v>
      </c>
      <c r="KM3" s="70">
        <v>299</v>
      </c>
      <c r="KN3" s="70">
        <v>300</v>
      </c>
      <c r="KO3" s="70">
        <v>301</v>
      </c>
      <c r="KP3" s="70">
        <v>302</v>
      </c>
      <c r="KQ3" s="70">
        <v>303</v>
      </c>
      <c r="KR3" s="70">
        <v>304</v>
      </c>
      <c r="KS3" s="70">
        <v>305</v>
      </c>
      <c r="KT3" s="70">
        <v>306</v>
      </c>
      <c r="KU3" s="70">
        <v>307</v>
      </c>
      <c r="KV3" s="70">
        <v>308</v>
      </c>
      <c r="KW3" s="70">
        <v>309</v>
      </c>
      <c r="KX3" s="70">
        <v>310</v>
      </c>
      <c r="KY3" s="70">
        <v>311</v>
      </c>
      <c r="KZ3" s="70">
        <v>312</v>
      </c>
      <c r="LA3" s="70">
        <v>313</v>
      </c>
      <c r="LB3" s="70">
        <v>314</v>
      </c>
      <c r="LC3" s="70">
        <v>315</v>
      </c>
      <c r="LD3" s="70">
        <v>316</v>
      </c>
      <c r="LE3" s="70">
        <v>317</v>
      </c>
      <c r="LF3" s="70">
        <v>318</v>
      </c>
      <c r="LG3" s="70">
        <v>319</v>
      </c>
      <c r="LH3" s="70">
        <v>320</v>
      </c>
      <c r="LI3" s="70">
        <v>321</v>
      </c>
      <c r="LJ3" s="70">
        <v>322</v>
      </c>
      <c r="LK3" s="70">
        <v>323</v>
      </c>
      <c r="LL3" s="70">
        <v>324</v>
      </c>
      <c r="LM3" s="70">
        <v>325</v>
      </c>
      <c r="LN3" s="70">
        <v>326</v>
      </c>
      <c r="LO3" s="70">
        <v>327</v>
      </c>
      <c r="LP3" s="70">
        <v>328</v>
      </c>
      <c r="LQ3" s="70">
        <v>329</v>
      </c>
      <c r="LR3" s="70">
        <v>330</v>
      </c>
      <c r="LS3" s="70">
        <v>331</v>
      </c>
      <c r="LT3" s="70">
        <v>332</v>
      </c>
      <c r="LU3" s="70">
        <v>333</v>
      </c>
      <c r="LV3" s="70">
        <v>334</v>
      </c>
      <c r="LW3" s="70">
        <v>335</v>
      </c>
      <c r="LX3" s="70">
        <v>336</v>
      </c>
      <c r="LY3" s="70">
        <v>337</v>
      </c>
      <c r="LZ3" s="70">
        <v>338</v>
      </c>
      <c r="MA3" s="70">
        <v>339</v>
      </c>
      <c r="MB3" s="70">
        <v>340</v>
      </c>
      <c r="MC3" s="70">
        <v>341</v>
      </c>
      <c r="MD3" s="70">
        <v>342</v>
      </c>
      <c r="ME3" s="70">
        <v>343</v>
      </c>
      <c r="MF3" s="70">
        <v>344</v>
      </c>
      <c r="MG3" s="70">
        <v>345</v>
      </c>
      <c r="MH3" s="70">
        <v>346</v>
      </c>
      <c r="MI3" s="70">
        <v>347</v>
      </c>
      <c r="MJ3" s="70">
        <v>348</v>
      </c>
      <c r="MK3" s="70">
        <v>349</v>
      </c>
      <c r="ML3" s="70">
        <v>350</v>
      </c>
      <c r="MM3" s="70">
        <v>351</v>
      </c>
      <c r="MN3" s="70">
        <v>352</v>
      </c>
      <c r="MO3" s="70">
        <v>353</v>
      </c>
      <c r="MP3" s="70">
        <v>354</v>
      </c>
      <c r="MQ3" s="70">
        <v>355</v>
      </c>
      <c r="MR3" s="70">
        <v>356</v>
      </c>
      <c r="MS3" s="70">
        <v>357</v>
      </c>
      <c r="MT3" s="70">
        <v>358</v>
      </c>
      <c r="MU3" s="70">
        <v>359</v>
      </c>
      <c r="MV3" s="70">
        <v>360</v>
      </c>
      <c r="MW3" s="70">
        <v>361</v>
      </c>
    </row>
    <row r="4" spans="1:38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V4" s="1"/>
      <c r="IW4" s="1"/>
      <c r="IX4" s="1"/>
      <c r="IY4" s="1"/>
      <c r="IZ4" s="1"/>
      <c r="JA4" s="1"/>
      <c r="JB4" s="1"/>
      <c r="JC4" s="1"/>
      <c r="JD4" s="1"/>
      <c r="JE4" s="170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70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>
        <v>4</v>
      </c>
      <c r="LE4" s="1"/>
      <c r="LF4" s="1"/>
      <c r="LG4" s="1">
        <v>5</v>
      </c>
      <c r="LH4" s="1"/>
      <c r="LI4" s="1">
        <v>6</v>
      </c>
      <c r="LJ4" s="1"/>
      <c r="LK4" s="1">
        <v>7</v>
      </c>
      <c r="LL4" s="1"/>
      <c r="LM4" s="1">
        <v>18</v>
      </c>
      <c r="LN4" s="1"/>
      <c r="LO4" s="1">
        <v>10</v>
      </c>
      <c r="LP4" s="1"/>
      <c r="LQ4" s="1">
        <v>11</v>
      </c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</row>
    <row r="5" spans="1:382">
      <c r="A5" s="1"/>
      <c r="B5" s="2"/>
      <c r="C5" s="1">
        <v>1996</v>
      </c>
      <c r="D5" s="1"/>
      <c r="E5" s="1"/>
      <c r="F5" s="1"/>
      <c r="G5" s="1"/>
      <c r="H5" s="1">
        <v>1996</v>
      </c>
      <c r="I5" s="1">
        <v>1997</v>
      </c>
      <c r="J5" s="1"/>
      <c r="K5" s="1"/>
      <c r="L5" s="1"/>
      <c r="M5" s="1"/>
      <c r="N5" s="1">
        <v>1997</v>
      </c>
      <c r="O5" s="1">
        <v>1998</v>
      </c>
      <c r="P5" s="1"/>
      <c r="Q5" s="1"/>
      <c r="R5" s="1"/>
      <c r="S5" s="1"/>
      <c r="T5" s="1"/>
      <c r="U5" s="1"/>
      <c r="V5" s="1">
        <v>1998</v>
      </c>
      <c r="W5" s="1">
        <v>1999</v>
      </c>
      <c r="X5" s="1"/>
      <c r="Y5" s="1"/>
      <c r="Z5" s="1"/>
      <c r="AA5" s="1"/>
      <c r="AB5" s="1"/>
      <c r="AC5" s="1"/>
      <c r="AD5" s="1"/>
      <c r="AE5" s="1">
        <v>1999</v>
      </c>
      <c r="AF5" s="1">
        <v>2000</v>
      </c>
      <c r="AG5" s="1"/>
      <c r="AH5" s="1"/>
      <c r="AI5" s="1"/>
      <c r="AJ5" s="1"/>
      <c r="AK5" s="1"/>
      <c r="AL5" s="1"/>
      <c r="AM5" s="1"/>
      <c r="AN5" s="1">
        <v>2000</v>
      </c>
      <c r="AO5" s="1">
        <v>2001</v>
      </c>
      <c r="AP5" s="1"/>
      <c r="AQ5" s="1"/>
      <c r="AR5" s="1"/>
      <c r="AS5" s="1"/>
      <c r="AT5" s="1"/>
      <c r="AU5" s="1"/>
      <c r="AV5" s="18">
        <v>2001</v>
      </c>
      <c r="AW5" s="1">
        <v>2002</v>
      </c>
      <c r="AX5" s="1"/>
      <c r="AY5" s="1"/>
      <c r="AZ5" s="1"/>
      <c r="BA5" s="1"/>
      <c r="BB5" s="1"/>
      <c r="BC5" s="1"/>
      <c r="BD5" s="1">
        <v>2002</v>
      </c>
      <c r="BE5" s="1">
        <v>2003</v>
      </c>
      <c r="BF5" s="1"/>
      <c r="BG5" s="1"/>
      <c r="BH5" s="1">
        <v>2003</v>
      </c>
      <c r="BI5" s="1">
        <v>2004</v>
      </c>
      <c r="BJ5" s="1"/>
      <c r="BK5" s="1"/>
      <c r="BL5" s="1"/>
      <c r="BM5" s="1"/>
      <c r="BN5" s="1"/>
      <c r="BO5" s="1"/>
      <c r="BP5" s="1">
        <v>2004</v>
      </c>
      <c r="BQ5" s="1">
        <v>2005</v>
      </c>
      <c r="BR5" s="1"/>
      <c r="BS5" s="1"/>
      <c r="BT5" s="1"/>
      <c r="BU5" s="1"/>
      <c r="BV5" s="1"/>
      <c r="BW5" s="1"/>
      <c r="BX5" s="1"/>
      <c r="BY5" s="1"/>
      <c r="BZ5" s="1"/>
      <c r="CA5" s="1"/>
      <c r="CB5" s="1">
        <v>2005</v>
      </c>
      <c r="CC5" s="1">
        <v>2006</v>
      </c>
      <c r="CD5" s="1"/>
      <c r="CE5" s="1"/>
      <c r="CF5" s="1"/>
      <c r="CG5" s="1"/>
      <c r="CH5" s="1"/>
      <c r="CI5" s="1"/>
      <c r="CJ5" s="1"/>
      <c r="CK5" s="1"/>
      <c r="CL5" s="1"/>
      <c r="CM5" s="1"/>
      <c r="CN5" s="1">
        <v>2006</v>
      </c>
      <c r="CO5" s="1">
        <v>2007</v>
      </c>
      <c r="CP5" s="1"/>
      <c r="CQ5" s="1"/>
      <c r="CR5" s="1"/>
      <c r="CS5" s="1"/>
      <c r="CT5" s="1"/>
      <c r="CU5" s="1"/>
      <c r="CV5" s="1"/>
      <c r="CW5" s="1"/>
      <c r="CX5" s="1"/>
      <c r="CY5" s="1"/>
      <c r="CZ5" s="1">
        <v>2007</v>
      </c>
      <c r="DA5" s="1">
        <v>2008</v>
      </c>
      <c r="DB5" s="1"/>
      <c r="DC5" s="1"/>
      <c r="DD5" s="1"/>
      <c r="DE5" s="1"/>
      <c r="DF5" s="1"/>
      <c r="DG5" s="1"/>
      <c r="DH5" s="1"/>
      <c r="DI5" s="1"/>
      <c r="DJ5" s="1"/>
      <c r="DK5" s="1"/>
      <c r="DL5" s="1">
        <v>2008</v>
      </c>
      <c r="DM5" s="1">
        <v>2009</v>
      </c>
      <c r="DN5" s="1"/>
      <c r="DO5" s="1"/>
      <c r="DP5" s="1"/>
      <c r="DQ5" s="1"/>
      <c r="DR5" s="1"/>
      <c r="DS5" s="1"/>
      <c r="DT5" s="1"/>
      <c r="DU5" s="1"/>
      <c r="DV5" s="1"/>
      <c r="DW5" s="1"/>
      <c r="DX5" s="1">
        <v>2009</v>
      </c>
      <c r="DY5" s="1">
        <v>2010</v>
      </c>
      <c r="DZ5" s="1"/>
      <c r="EA5" s="1"/>
      <c r="EB5" s="1"/>
      <c r="EC5" s="1"/>
      <c r="ED5" s="1"/>
      <c r="EE5" s="1"/>
      <c r="EF5" s="1"/>
      <c r="EG5" s="1"/>
      <c r="EH5" s="1"/>
      <c r="EI5" s="1"/>
      <c r="EJ5" s="1">
        <v>2010</v>
      </c>
      <c r="EK5" s="1">
        <v>2011</v>
      </c>
      <c r="EL5" s="1"/>
      <c r="EM5" s="1"/>
      <c r="EN5" s="1"/>
      <c r="EO5" s="1"/>
      <c r="EP5" s="1"/>
      <c r="EQ5" s="1"/>
      <c r="ER5" s="1"/>
      <c r="ES5" s="1"/>
      <c r="ET5" s="1"/>
      <c r="EU5" s="1"/>
      <c r="EV5" s="1">
        <v>2011</v>
      </c>
      <c r="EW5" s="1">
        <v>2012</v>
      </c>
      <c r="EX5" s="1"/>
      <c r="EY5" s="1"/>
      <c r="EZ5" s="1"/>
      <c r="FA5" s="1"/>
      <c r="FB5" s="1"/>
      <c r="FC5" s="1"/>
      <c r="FD5" s="1"/>
      <c r="FE5" s="1"/>
      <c r="FF5" s="1"/>
      <c r="FG5" s="1"/>
      <c r="FH5" s="1">
        <v>2012</v>
      </c>
      <c r="FI5" s="1">
        <v>2013</v>
      </c>
      <c r="FJ5" s="1"/>
      <c r="FK5" s="1"/>
      <c r="FL5" s="1"/>
      <c r="FM5" s="1"/>
      <c r="FN5" s="1"/>
      <c r="FO5" s="3">
        <f>FQ44+FS44+FF44+FH44</f>
        <v>22581628.386372816</v>
      </c>
      <c r="FP5" s="1"/>
      <c r="FQ5" s="1"/>
      <c r="FR5" s="1"/>
      <c r="FS5" s="1"/>
      <c r="FT5" s="1">
        <v>2013</v>
      </c>
      <c r="FU5" s="1">
        <v>2014</v>
      </c>
      <c r="FV5" s="1"/>
      <c r="FW5" s="1"/>
      <c r="FX5" s="1"/>
      <c r="FY5" s="1"/>
      <c r="FZ5" s="1"/>
      <c r="GA5" s="1"/>
      <c r="GB5" s="1"/>
      <c r="GC5" s="1"/>
      <c r="GD5" s="1"/>
      <c r="GE5" s="1"/>
      <c r="GF5" s="1">
        <v>2014</v>
      </c>
      <c r="GG5" s="1">
        <v>2015</v>
      </c>
      <c r="GH5" s="1"/>
      <c r="GI5" s="1"/>
      <c r="GJ5" s="1"/>
      <c r="GK5" s="1"/>
      <c r="GL5" s="1"/>
      <c r="GM5" s="1"/>
      <c r="GN5" s="1"/>
      <c r="GO5" s="1"/>
      <c r="GP5" s="1"/>
      <c r="GQ5" s="1"/>
      <c r="GR5" s="1">
        <v>2015</v>
      </c>
      <c r="GS5" s="1">
        <v>2016</v>
      </c>
      <c r="GT5" s="1"/>
      <c r="GU5" s="1"/>
      <c r="GV5" s="1"/>
      <c r="GW5" s="1"/>
      <c r="GX5" s="1"/>
      <c r="GY5" s="1"/>
      <c r="GZ5" s="1"/>
      <c r="HA5" s="1"/>
      <c r="HB5" s="1"/>
      <c r="HC5" s="1"/>
      <c r="HD5" s="1">
        <v>2016</v>
      </c>
      <c r="HE5" s="1">
        <v>2017</v>
      </c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>
        <v>2017</v>
      </c>
      <c r="HR5" s="1">
        <v>2018</v>
      </c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>
        <v>2018</v>
      </c>
      <c r="IG5" s="1">
        <v>2019</v>
      </c>
      <c r="IU5" s="1">
        <v>2019</v>
      </c>
      <c r="IV5" s="1">
        <v>2020</v>
      </c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>
        <v>2020</v>
      </c>
      <c r="JK5" s="1">
        <v>2021</v>
      </c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>
        <v>2021</v>
      </c>
      <c r="JZ5" s="1">
        <v>2022</v>
      </c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>
        <v>2022</v>
      </c>
      <c r="KO5" s="1">
        <v>2023</v>
      </c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>
        <v>2023</v>
      </c>
      <c r="LD5" s="1">
        <v>2024</v>
      </c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>
        <v>2024</v>
      </c>
      <c r="LS5" s="1">
        <v>2025</v>
      </c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>
        <v>2025</v>
      </c>
      <c r="MH5" s="1"/>
      <c r="MI5" s="1" t="s">
        <v>599</v>
      </c>
    </row>
    <row r="6" spans="1:382">
      <c r="A6" s="16"/>
      <c r="B6" s="21"/>
      <c r="C6" s="271">
        <v>1996</v>
      </c>
      <c r="D6" s="272"/>
      <c r="E6" s="272"/>
      <c r="F6" s="272"/>
      <c r="G6" s="272"/>
      <c r="H6" s="273"/>
      <c r="I6" s="261">
        <v>1997</v>
      </c>
      <c r="J6" s="262"/>
      <c r="K6" s="262"/>
      <c r="L6" s="262"/>
      <c r="M6" s="262"/>
      <c r="N6" s="263"/>
      <c r="O6" s="271">
        <v>1998</v>
      </c>
      <c r="P6" s="272"/>
      <c r="Q6" s="272"/>
      <c r="R6" s="272"/>
      <c r="S6" s="272"/>
      <c r="T6" s="272"/>
      <c r="U6" s="272"/>
      <c r="V6" s="273"/>
      <c r="W6" s="261">
        <v>1999</v>
      </c>
      <c r="X6" s="262"/>
      <c r="Y6" s="262"/>
      <c r="Z6" s="262"/>
      <c r="AA6" s="262"/>
      <c r="AB6" s="262"/>
      <c r="AC6" s="262"/>
      <c r="AD6" s="262"/>
      <c r="AE6" s="263"/>
      <c r="AF6" s="271">
        <v>2000</v>
      </c>
      <c r="AG6" s="272"/>
      <c r="AH6" s="272"/>
      <c r="AI6" s="272"/>
      <c r="AJ6" s="272"/>
      <c r="AK6" s="272"/>
      <c r="AL6" s="272"/>
      <c r="AM6" s="272"/>
      <c r="AN6" s="273"/>
      <c r="AO6" s="261">
        <v>2001</v>
      </c>
      <c r="AP6" s="262"/>
      <c r="AQ6" s="262"/>
      <c r="AR6" s="262"/>
      <c r="AS6" s="262"/>
      <c r="AT6" s="262"/>
      <c r="AU6" s="262"/>
      <c r="AV6" s="262"/>
      <c r="AW6" s="271">
        <v>2002</v>
      </c>
      <c r="AX6" s="272"/>
      <c r="AY6" s="272"/>
      <c r="AZ6" s="272"/>
      <c r="BA6" s="272"/>
      <c r="BB6" s="272"/>
      <c r="BC6" s="272"/>
      <c r="BD6" s="273"/>
      <c r="BE6" s="261">
        <v>2003</v>
      </c>
      <c r="BF6" s="262"/>
      <c r="BG6" s="262"/>
      <c r="BH6" s="262"/>
      <c r="BI6" s="271">
        <v>2004</v>
      </c>
      <c r="BJ6" s="272"/>
      <c r="BK6" s="272"/>
      <c r="BL6" s="272"/>
      <c r="BM6" s="272"/>
      <c r="BN6" s="272"/>
      <c r="BO6" s="272"/>
      <c r="BP6" s="273"/>
      <c r="BQ6" s="261">
        <v>2005</v>
      </c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3"/>
      <c r="CC6" s="271">
        <v>2006</v>
      </c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3"/>
      <c r="CO6" s="261">
        <v>2007</v>
      </c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3"/>
      <c r="DA6" s="271">
        <v>2008</v>
      </c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3"/>
      <c r="DM6" s="261">
        <v>2009</v>
      </c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3"/>
      <c r="DY6" s="271">
        <v>2010</v>
      </c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3"/>
      <c r="EK6" s="261">
        <v>2011</v>
      </c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3"/>
      <c r="EW6" s="271">
        <v>2012</v>
      </c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3"/>
      <c r="FI6" s="261">
        <v>2013</v>
      </c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3"/>
      <c r="FU6" s="271">
        <v>2014</v>
      </c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3"/>
      <c r="GG6" s="261">
        <v>2015</v>
      </c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3"/>
      <c r="GS6" s="271">
        <v>2016</v>
      </c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3"/>
      <c r="HE6" s="261">
        <v>2017</v>
      </c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3"/>
      <c r="HR6" s="271">
        <v>2018</v>
      </c>
      <c r="HS6" s="272"/>
      <c r="HT6" s="272"/>
      <c r="HU6" s="272"/>
      <c r="HV6" s="272"/>
      <c r="HW6" s="272"/>
      <c r="HX6" s="272"/>
      <c r="HY6" s="272"/>
      <c r="HZ6" s="272"/>
      <c r="IA6" s="272"/>
      <c r="IB6" s="272"/>
      <c r="IC6" s="272"/>
      <c r="ID6" s="272"/>
      <c r="IE6" s="272"/>
      <c r="IF6" s="273"/>
      <c r="IG6" s="261">
        <v>2019</v>
      </c>
      <c r="IH6" s="262"/>
      <c r="II6" s="262"/>
      <c r="IJ6" s="262"/>
      <c r="IK6" s="262"/>
      <c r="IL6" s="262"/>
      <c r="IM6" s="262"/>
      <c r="IN6" s="262"/>
      <c r="IO6" s="262"/>
      <c r="IP6" s="262"/>
      <c r="IQ6" s="262"/>
      <c r="IR6" s="262"/>
      <c r="IS6" s="262"/>
      <c r="IT6" s="262"/>
      <c r="IU6" s="263"/>
      <c r="IV6" s="271">
        <v>2020</v>
      </c>
      <c r="IW6" s="272"/>
      <c r="IX6" s="272"/>
      <c r="IY6" s="272"/>
      <c r="IZ6" s="272"/>
      <c r="JA6" s="272"/>
      <c r="JB6" s="272"/>
      <c r="JC6" s="272"/>
      <c r="JD6" s="272"/>
      <c r="JE6" s="272"/>
      <c r="JF6" s="272"/>
      <c r="JG6" s="272"/>
      <c r="JH6" s="272"/>
      <c r="JI6" s="272"/>
      <c r="JJ6" s="273"/>
      <c r="JK6" s="261">
        <v>2021</v>
      </c>
      <c r="JL6" s="262"/>
      <c r="JM6" s="262"/>
      <c r="JN6" s="262"/>
      <c r="JO6" s="262"/>
      <c r="JP6" s="262"/>
      <c r="JQ6" s="262"/>
      <c r="JR6" s="262"/>
      <c r="JS6" s="262"/>
      <c r="JT6" s="262"/>
      <c r="JU6" s="262"/>
      <c r="JV6" s="262"/>
      <c r="JW6" s="262"/>
      <c r="JX6" s="262"/>
      <c r="JY6" s="263"/>
      <c r="JZ6" s="271">
        <v>2022</v>
      </c>
      <c r="KA6" s="272"/>
      <c r="KB6" s="272"/>
      <c r="KC6" s="272"/>
      <c r="KD6" s="272"/>
      <c r="KE6" s="272"/>
      <c r="KF6" s="272"/>
      <c r="KG6" s="272"/>
      <c r="KH6" s="272"/>
      <c r="KI6" s="272"/>
      <c r="KJ6" s="272"/>
      <c r="KK6" s="272"/>
      <c r="KL6" s="272"/>
      <c r="KM6" s="272"/>
      <c r="KN6" s="273"/>
      <c r="KO6" s="261">
        <v>2023</v>
      </c>
      <c r="KP6" s="262"/>
      <c r="KQ6" s="262"/>
      <c r="KR6" s="262"/>
      <c r="KS6" s="262"/>
      <c r="KT6" s="262"/>
      <c r="KU6" s="262"/>
      <c r="KV6" s="262"/>
      <c r="KW6" s="262"/>
      <c r="KX6" s="262"/>
      <c r="KY6" s="262"/>
      <c r="KZ6" s="262"/>
      <c r="LA6" s="262"/>
      <c r="LB6" s="262"/>
      <c r="LC6" s="263"/>
      <c r="LD6" s="271">
        <v>2024</v>
      </c>
      <c r="LE6" s="272"/>
      <c r="LF6" s="272"/>
      <c r="LG6" s="272"/>
      <c r="LH6" s="272"/>
      <c r="LI6" s="272"/>
      <c r="LJ6" s="272"/>
      <c r="LK6" s="272"/>
      <c r="LL6" s="272"/>
      <c r="LM6" s="272"/>
      <c r="LN6" s="272"/>
      <c r="LO6" s="272"/>
      <c r="LP6" s="272"/>
      <c r="LQ6" s="272"/>
      <c r="LR6" s="273"/>
      <c r="LS6" s="261">
        <v>2025</v>
      </c>
      <c r="LT6" s="262"/>
      <c r="LU6" s="262"/>
      <c r="LV6" s="262"/>
      <c r="LW6" s="262"/>
      <c r="LX6" s="262"/>
      <c r="LY6" s="262"/>
      <c r="LZ6" s="262"/>
      <c r="MA6" s="262"/>
      <c r="MB6" s="262"/>
      <c r="MC6" s="262"/>
      <c r="MD6" s="262"/>
      <c r="ME6" s="262"/>
      <c r="MF6" s="262"/>
      <c r="MG6" s="263"/>
      <c r="MH6" s="214"/>
      <c r="MI6" s="72" t="s">
        <v>599</v>
      </c>
      <c r="MJ6" s="70"/>
      <c r="MK6" s="206"/>
      <c r="ML6" s="206"/>
      <c r="MM6" s="206"/>
      <c r="MN6" s="206"/>
      <c r="MO6" s="206"/>
      <c r="MP6" s="206"/>
      <c r="MQ6" s="206"/>
      <c r="MR6" s="206"/>
      <c r="MS6" s="206"/>
      <c r="MT6" s="206"/>
      <c r="MU6" s="70"/>
      <c r="MV6" s="70"/>
    </row>
    <row r="7" spans="1:382" ht="22.5">
      <c r="A7" s="16"/>
      <c r="B7" s="21">
        <v>999</v>
      </c>
      <c r="C7" s="76"/>
      <c r="D7" s="264"/>
      <c r="E7" s="265"/>
      <c r="F7" s="79" t="s">
        <v>513</v>
      </c>
      <c r="G7" s="264" t="s">
        <v>515</v>
      </c>
      <c r="H7" s="265"/>
      <c r="I7" s="76"/>
      <c r="J7" s="76"/>
      <c r="K7" s="77"/>
      <c r="L7" s="79" t="s">
        <v>513</v>
      </c>
      <c r="M7" s="79" t="s">
        <v>515</v>
      </c>
      <c r="N7" s="74" t="s">
        <v>517</v>
      </c>
      <c r="O7" s="76"/>
      <c r="P7" s="66" t="s">
        <v>501</v>
      </c>
      <c r="Q7" s="264" t="s">
        <v>531</v>
      </c>
      <c r="R7" s="265"/>
      <c r="S7" s="264" t="s">
        <v>521</v>
      </c>
      <c r="T7" s="265"/>
      <c r="U7" s="79" t="s">
        <v>513</v>
      </c>
      <c r="V7" s="79" t="s">
        <v>515</v>
      </c>
      <c r="W7" s="76"/>
      <c r="X7" s="76" t="s">
        <v>499</v>
      </c>
      <c r="Y7" s="264" t="s">
        <v>531</v>
      </c>
      <c r="Z7" s="265"/>
      <c r="AA7" s="264" t="s">
        <v>521</v>
      </c>
      <c r="AB7" s="265"/>
      <c r="AC7" s="278" t="s">
        <v>522</v>
      </c>
      <c r="AD7" s="279"/>
      <c r="AE7" s="74" t="s">
        <v>515</v>
      </c>
      <c r="AF7" s="76"/>
      <c r="AG7" s="76" t="s">
        <v>499</v>
      </c>
      <c r="AH7" s="264" t="s">
        <v>531</v>
      </c>
      <c r="AI7" s="265"/>
      <c r="AJ7" s="264" t="s">
        <v>521</v>
      </c>
      <c r="AK7" s="265"/>
      <c r="AL7" s="278" t="s">
        <v>522</v>
      </c>
      <c r="AM7" s="279"/>
      <c r="AN7" s="74" t="s">
        <v>515</v>
      </c>
      <c r="AO7" s="76"/>
      <c r="AP7" s="76" t="s">
        <v>499</v>
      </c>
      <c r="AQ7" s="264" t="s">
        <v>531</v>
      </c>
      <c r="AR7" s="265"/>
      <c r="AS7" s="264" t="s">
        <v>521</v>
      </c>
      <c r="AT7" s="265"/>
      <c r="AU7" s="278" t="s">
        <v>522</v>
      </c>
      <c r="AV7" s="279"/>
      <c r="AW7" s="76"/>
      <c r="AX7" s="76" t="s">
        <v>499</v>
      </c>
      <c r="AY7" s="264" t="s">
        <v>531</v>
      </c>
      <c r="AZ7" s="265"/>
      <c r="BA7" s="264" t="s">
        <v>521</v>
      </c>
      <c r="BB7" s="265"/>
      <c r="BC7" s="264" t="s">
        <v>522</v>
      </c>
      <c r="BD7" s="265"/>
      <c r="BE7" s="76"/>
      <c r="BF7" s="76" t="s">
        <v>499</v>
      </c>
      <c r="BG7" s="264" t="s">
        <v>531</v>
      </c>
      <c r="BH7" s="265"/>
      <c r="BI7" s="76"/>
      <c r="BJ7" s="76" t="s">
        <v>499</v>
      </c>
      <c r="BK7" s="264" t="s">
        <v>531</v>
      </c>
      <c r="BL7" s="265"/>
      <c r="BM7" s="264" t="s">
        <v>521</v>
      </c>
      <c r="BN7" s="265"/>
      <c r="BO7" s="264" t="s">
        <v>522</v>
      </c>
      <c r="BP7" s="265"/>
      <c r="BQ7" s="76"/>
      <c r="BR7" s="66" t="s">
        <v>501</v>
      </c>
      <c r="BS7" s="264" t="s">
        <v>531</v>
      </c>
      <c r="BT7" s="265"/>
      <c r="BU7" s="264" t="s">
        <v>529</v>
      </c>
      <c r="BV7" s="265"/>
      <c r="BW7" s="264" t="s">
        <v>521</v>
      </c>
      <c r="BX7" s="265"/>
      <c r="BY7" s="264" t="s">
        <v>506</v>
      </c>
      <c r="BZ7" s="265"/>
      <c r="CA7" s="264" t="s">
        <v>522</v>
      </c>
      <c r="CB7" s="265"/>
      <c r="CC7" s="76"/>
      <c r="CD7" s="76" t="s">
        <v>499</v>
      </c>
      <c r="CE7" s="264" t="s">
        <v>531</v>
      </c>
      <c r="CF7" s="265"/>
      <c r="CG7" s="264" t="s">
        <v>530</v>
      </c>
      <c r="CH7" s="265"/>
      <c r="CI7" s="264" t="s">
        <v>521</v>
      </c>
      <c r="CJ7" s="265"/>
      <c r="CK7" s="264" t="s">
        <v>506</v>
      </c>
      <c r="CL7" s="265"/>
      <c r="CM7" s="264" t="s">
        <v>522</v>
      </c>
      <c r="CN7" s="265"/>
      <c r="CO7" s="76"/>
      <c r="CP7" s="66" t="s">
        <v>499</v>
      </c>
      <c r="CQ7" s="264" t="s">
        <v>531</v>
      </c>
      <c r="CR7" s="265"/>
      <c r="CS7" s="264" t="s">
        <v>530</v>
      </c>
      <c r="CT7" s="265"/>
      <c r="CU7" s="264" t="s">
        <v>521</v>
      </c>
      <c r="CV7" s="265"/>
      <c r="CW7" s="270" t="s">
        <v>530</v>
      </c>
      <c r="CX7" s="265"/>
      <c r="CY7" s="264" t="s">
        <v>522</v>
      </c>
      <c r="CZ7" s="265"/>
      <c r="DA7" s="76"/>
      <c r="DB7" s="66" t="s">
        <v>499</v>
      </c>
      <c r="DC7" s="264" t="s">
        <v>531</v>
      </c>
      <c r="DD7" s="265"/>
      <c r="DE7" s="264" t="s">
        <v>530</v>
      </c>
      <c r="DF7" s="265"/>
      <c r="DG7" s="264" t="s">
        <v>521</v>
      </c>
      <c r="DH7" s="265"/>
      <c r="DI7" s="264" t="s">
        <v>506</v>
      </c>
      <c r="DJ7" s="265"/>
      <c r="DK7" s="264" t="s">
        <v>522</v>
      </c>
      <c r="DL7" s="265"/>
      <c r="DM7" s="76"/>
      <c r="DN7" s="66" t="s">
        <v>499</v>
      </c>
      <c r="DO7" s="264" t="s">
        <v>531</v>
      </c>
      <c r="DP7" s="265"/>
      <c r="DQ7" s="264" t="s">
        <v>530</v>
      </c>
      <c r="DR7" s="265"/>
      <c r="DS7" s="264" t="s">
        <v>521</v>
      </c>
      <c r="DT7" s="265"/>
      <c r="DU7" s="264" t="s">
        <v>506</v>
      </c>
      <c r="DV7" s="265"/>
      <c r="DW7" s="264" t="s">
        <v>522</v>
      </c>
      <c r="DX7" s="265"/>
      <c r="DY7" s="76"/>
      <c r="DZ7" s="66" t="s">
        <v>499</v>
      </c>
      <c r="EA7" s="264" t="s">
        <v>531</v>
      </c>
      <c r="EB7" s="265"/>
      <c r="EC7" s="264" t="s">
        <v>530</v>
      </c>
      <c r="ED7" s="265"/>
      <c r="EE7" s="264" t="s">
        <v>521</v>
      </c>
      <c r="EF7" s="265"/>
      <c r="EG7" s="264" t="s">
        <v>506</v>
      </c>
      <c r="EH7" s="265"/>
      <c r="EI7" s="264" t="s">
        <v>522</v>
      </c>
      <c r="EJ7" s="265"/>
      <c r="EK7" s="76"/>
      <c r="EL7" s="66" t="s">
        <v>499</v>
      </c>
      <c r="EM7" s="264" t="s">
        <v>531</v>
      </c>
      <c r="EN7" s="265"/>
      <c r="EO7" s="264" t="s">
        <v>530</v>
      </c>
      <c r="EP7" s="265"/>
      <c r="EQ7" s="264" t="s">
        <v>521</v>
      </c>
      <c r="ER7" s="265"/>
      <c r="ES7" s="264" t="s">
        <v>506</v>
      </c>
      <c r="ET7" s="265"/>
      <c r="EU7" s="264" t="s">
        <v>522</v>
      </c>
      <c r="EV7" s="265"/>
      <c r="EW7" s="76"/>
      <c r="EX7" s="66" t="s">
        <v>499</v>
      </c>
      <c r="EY7" s="264" t="s">
        <v>531</v>
      </c>
      <c r="EZ7" s="265"/>
      <c r="FA7" s="264" t="s">
        <v>530</v>
      </c>
      <c r="FB7" s="265"/>
      <c r="FC7" s="264" t="s">
        <v>521</v>
      </c>
      <c r="FD7" s="265"/>
      <c r="FE7" s="270" t="s">
        <v>530</v>
      </c>
      <c r="FF7" s="265"/>
      <c r="FG7" s="264" t="s">
        <v>522</v>
      </c>
      <c r="FH7" s="265"/>
      <c r="FI7" s="76"/>
      <c r="FJ7" s="66" t="s">
        <v>499</v>
      </c>
      <c r="FK7" s="264" t="s">
        <v>531</v>
      </c>
      <c r="FL7" s="265"/>
      <c r="FM7" s="264" t="s">
        <v>530</v>
      </c>
      <c r="FN7" s="265"/>
      <c r="FO7" s="264" t="s">
        <v>521</v>
      </c>
      <c r="FP7" s="265"/>
      <c r="FQ7" s="264" t="s">
        <v>506</v>
      </c>
      <c r="FR7" s="265"/>
      <c r="FS7" s="264" t="s">
        <v>522</v>
      </c>
      <c r="FT7" s="265"/>
      <c r="FU7" s="76"/>
      <c r="FV7" s="66" t="s">
        <v>499</v>
      </c>
      <c r="FW7" s="264" t="s">
        <v>531</v>
      </c>
      <c r="FX7" s="265"/>
      <c r="FY7" s="264" t="s">
        <v>530</v>
      </c>
      <c r="FZ7" s="265"/>
      <c r="GA7" s="264" t="s">
        <v>521</v>
      </c>
      <c r="GB7" s="265"/>
      <c r="GC7" s="264" t="s">
        <v>506</v>
      </c>
      <c r="GD7" s="265"/>
      <c r="GE7" s="264" t="s">
        <v>522</v>
      </c>
      <c r="GF7" s="265"/>
      <c r="GG7" s="76"/>
      <c r="GH7" s="66" t="s">
        <v>499</v>
      </c>
      <c r="GI7" s="264" t="s">
        <v>531</v>
      </c>
      <c r="GJ7" s="265"/>
      <c r="GK7" s="264" t="s">
        <v>530</v>
      </c>
      <c r="GL7" s="265"/>
      <c r="GM7" s="264" t="s">
        <v>521</v>
      </c>
      <c r="GN7" s="265"/>
      <c r="GO7" s="264" t="s">
        <v>506</v>
      </c>
      <c r="GP7" s="265"/>
      <c r="GQ7" s="264" t="s">
        <v>522</v>
      </c>
      <c r="GR7" s="265"/>
      <c r="GS7" s="76"/>
      <c r="GT7" s="66" t="s">
        <v>499</v>
      </c>
      <c r="GU7" s="264" t="s">
        <v>531</v>
      </c>
      <c r="GV7" s="265"/>
      <c r="GW7" s="264" t="s">
        <v>530</v>
      </c>
      <c r="GX7" s="265"/>
      <c r="GY7" s="264" t="s">
        <v>521</v>
      </c>
      <c r="GZ7" s="265"/>
      <c r="HA7" s="264" t="s">
        <v>506</v>
      </c>
      <c r="HB7" s="265"/>
      <c r="HC7" s="264" t="s">
        <v>522</v>
      </c>
      <c r="HD7" s="265"/>
      <c r="HE7" s="76"/>
      <c r="HF7" s="264" t="s">
        <v>499</v>
      </c>
      <c r="HG7" s="265"/>
      <c r="HH7" s="264" t="s">
        <v>531</v>
      </c>
      <c r="HI7" s="265"/>
      <c r="HJ7" s="264" t="s">
        <v>530</v>
      </c>
      <c r="HK7" s="265"/>
      <c r="HL7" s="264" t="s">
        <v>521</v>
      </c>
      <c r="HM7" s="265"/>
      <c r="HN7" s="264" t="s">
        <v>506</v>
      </c>
      <c r="HO7" s="265"/>
      <c r="HP7" s="264" t="s">
        <v>522</v>
      </c>
      <c r="HQ7" s="265"/>
      <c r="HR7" s="76"/>
      <c r="HS7" s="174" t="s">
        <v>499</v>
      </c>
      <c r="HT7" s="173"/>
      <c r="HU7" s="172" t="s">
        <v>531</v>
      </c>
      <c r="HV7" s="173"/>
      <c r="HW7" s="270" t="s">
        <v>696</v>
      </c>
      <c r="HX7" s="265"/>
      <c r="HY7" s="264" t="s">
        <v>530</v>
      </c>
      <c r="HZ7" s="265"/>
      <c r="IA7" s="264" t="s">
        <v>521</v>
      </c>
      <c r="IB7" s="265"/>
      <c r="IC7" s="264" t="s">
        <v>506</v>
      </c>
      <c r="ID7" s="265"/>
      <c r="IE7" s="264" t="s">
        <v>522</v>
      </c>
      <c r="IF7" s="265"/>
      <c r="IG7" s="76"/>
      <c r="IH7" s="264" t="s">
        <v>499</v>
      </c>
      <c r="II7" s="265"/>
      <c r="IJ7" s="264" t="s">
        <v>531</v>
      </c>
      <c r="IK7" s="265"/>
      <c r="IL7" s="270" t="s">
        <v>696</v>
      </c>
      <c r="IM7" s="265"/>
      <c r="IN7" s="264" t="s">
        <v>530</v>
      </c>
      <c r="IO7" s="265"/>
      <c r="IP7" s="264" t="s">
        <v>521</v>
      </c>
      <c r="IQ7" s="265"/>
      <c r="IR7" s="264" t="s">
        <v>506</v>
      </c>
      <c r="IS7" s="265"/>
      <c r="IT7" s="264" t="s">
        <v>522</v>
      </c>
      <c r="IU7" s="265"/>
      <c r="IV7" s="76"/>
      <c r="IW7" s="174" t="s">
        <v>499</v>
      </c>
      <c r="IX7" s="173"/>
      <c r="IY7" s="172" t="s">
        <v>531</v>
      </c>
      <c r="IZ7" s="173"/>
      <c r="JA7" s="270" t="s">
        <v>696</v>
      </c>
      <c r="JB7" s="265"/>
      <c r="JC7" s="264" t="s">
        <v>530</v>
      </c>
      <c r="JD7" s="265"/>
      <c r="JE7" s="264" t="s">
        <v>521</v>
      </c>
      <c r="JF7" s="265"/>
      <c r="JG7" s="264" t="s">
        <v>506</v>
      </c>
      <c r="JH7" s="265"/>
      <c r="JI7" s="274" t="s">
        <v>713</v>
      </c>
      <c r="JJ7" s="265"/>
      <c r="JK7" s="76"/>
      <c r="JL7" s="264" t="s">
        <v>499</v>
      </c>
      <c r="JM7" s="265"/>
      <c r="JN7" s="264" t="s">
        <v>531</v>
      </c>
      <c r="JO7" s="265"/>
      <c r="JP7" s="270" t="s">
        <v>696</v>
      </c>
      <c r="JQ7" s="265"/>
      <c r="JR7" s="264" t="s">
        <v>530</v>
      </c>
      <c r="JS7" s="265"/>
      <c r="JT7" s="264" t="s">
        <v>521</v>
      </c>
      <c r="JU7" s="265"/>
      <c r="JV7" s="264" t="s">
        <v>506</v>
      </c>
      <c r="JW7" s="265"/>
      <c r="JX7" s="264" t="s">
        <v>522</v>
      </c>
      <c r="JY7" s="265"/>
      <c r="JZ7" s="76"/>
      <c r="KA7" s="174" t="s">
        <v>499</v>
      </c>
      <c r="KB7" s="173"/>
      <c r="KC7" s="172" t="s">
        <v>531</v>
      </c>
      <c r="KD7" s="173"/>
      <c r="KE7" s="270" t="s">
        <v>696</v>
      </c>
      <c r="KF7" s="265"/>
      <c r="KG7" s="264" t="s">
        <v>530</v>
      </c>
      <c r="KH7" s="265"/>
      <c r="KI7" s="264" t="s">
        <v>521</v>
      </c>
      <c r="KJ7" s="265"/>
      <c r="KK7" s="264" t="s">
        <v>506</v>
      </c>
      <c r="KL7" s="265"/>
      <c r="KM7" s="274" t="s">
        <v>713</v>
      </c>
      <c r="KN7" s="265"/>
      <c r="KO7" s="76"/>
      <c r="KP7" s="264" t="s">
        <v>499</v>
      </c>
      <c r="KQ7" s="265"/>
      <c r="KR7" s="264" t="s">
        <v>531</v>
      </c>
      <c r="KS7" s="265"/>
      <c r="KT7" s="270" t="s">
        <v>696</v>
      </c>
      <c r="KU7" s="265"/>
      <c r="KV7" s="264" t="s">
        <v>530</v>
      </c>
      <c r="KW7" s="265"/>
      <c r="KX7" s="264" t="s">
        <v>521</v>
      </c>
      <c r="KY7" s="265"/>
      <c r="KZ7" s="264" t="s">
        <v>506</v>
      </c>
      <c r="LA7" s="265"/>
      <c r="LB7" s="264" t="s">
        <v>522</v>
      </c>
      <c r="LC7" s="265"/>
      <c r="LD7" s="76"/>
      <c r="LE7" s="264" t="s">
        <v>499</v>
      </c>
      <c r="LF7" s="265"/>
      <c r="LG7" s="264" t="s">
        <v>531</v>
      </c>
      <c r="LH7" s="265"/>
      <c r="LI7" s="270" t="s">
        <v>696</v>
      </c>
      <c r="LJ7" s="265"/>
      <c r="LK7" s="264" t="s">
        <v>530</v>
      </c>
      <c r="LL7" s="265"/>
      <c r="LM7" s="264" t="s">
        <v>521</v>
      </c>
      <c r="LN7" s="265"/>
      <c r="LO7" s="264" t="s">
        <v>506</v>
      </c>
      <c r="LP7" s="265"/>
      <c r="LQ7" s="264" t="s">
        <v>522</v>
      </c>
      <c r="LR7" s="265"/>
      <c r="LS7" s="76"/>
      <c r="LT7" s="264" t="s">
        <v>499</v>
      </c>
      <c r="LU7" s="265"/>
      <c r="LV7" s="264" t="s">
        <v>531</v>
      </c>
      <c r="LW7" s="265"/>
      <c r="LX7" s="270" t="s">
        <v>696</v>
      </c>
      <c r="LY7" s="265"/>
      <c r="LZ7" s="264" t="s">
        <v>530</v>
      </c>
      <c r="MA7" s="265"/>
      <c r="MB7" s="264" t="s">
        <v>521</v>
      </c>
      <c r="MC7" s="265"/>
      <c r="MD7" s="264" t="s">
        <v>506</v>
      </c>
      <c r="ME7" s="265"/>
      <c r="MF7" s="264" t="s">
        <v>522</v>
      </c>
      <c r="MG7" s="265"/>
      <c r="MH7" s="77"/>
      <c r="MI7" s="73" t="s">
        <v>599</v>
      </c>
      <c r="MJ7" s="70"/>
      <c r="MK7" s="206"/>
      <c r="ML7" s="206"/>
      <c r="MM7" s="206"/>
      <c r="MN7" s="206"/>
      <c r="MO7" s="206"/>
      <c r="MP7" s="206"/>
      <c r="MQ7" s="206"/>
      <c r="MR7" s="206"/>
      <c r="MS7" s="206"/>
      <c r="MT7" s="206"/>
      <c r="MU7" s="70"/>
      <c r="MV7" s="70"/>
    </row>
    <row r="8" spans="1:382" ht="12" thickBot="1">
      <c r="A8" s="83"/>
      <c r="B8" s="84"/>
      <c r="C8" s="75" t="s">
        <v>477</v>
      </c>
      <c r="D8" s="268" t="s">
        <v>1</v>
      </c>
      <c r="E8" s="269"/>
      <c r="F8" s="80" t="s">
        <v>514</v>
      </c>
      <c r="G8" s="268" t="s">
        <v>518</v>
      </c>
      <c r="H8" s="269"/>
      <c r="I8" s="75" t="s">
        <v>477</v>
      </c>
      <c r="J8" s="268" t="s">
        <v>1</v>
      </c>
      <c r="K8" s="269"/>
      <c r="L8" s="80" t="s">
        <v>514</v>
      </c>
      <c r="M8" s="80" t="s">
        <v>518</v>
      </c>
      <c r="N8" s="80" t="s">
        <v>514</v>
      </c>
      <c r="O8" s="75" t="s">
        <v>477</v>
      </c>
      <c r="P8" s="75" t="s">
        <v>556</v>
      </c>
      <c r="Q8" s="268" t="s">
        <v>492</v>
      </c>
      <c r="R8" s="269"/>
      <c r="S8" s="268" t="s">
        <v>492</v>
      </c>
      <c r="T8" s="269"/>
      <c r="U8" s="80" t="s">
        <v>514</v>
      </c>
      <c r="V8" s="80" t="s">
        <v>518</v>
      </c>
      <c r="W8" s="75" t="s">
        <v>477</v>
      </c>
      <c r="X8" s="75" t="s">
        <v>556</v>
      </c>
      <c r="Y8" s="268" t="s">
        <v>492</v>
      </c>
      <c r="Z8" s="269"/>
      <c r="AA8" s="268" t="s">
        <v>492</v>
      </c>
      <c r="AB8" s="269"/>
      <c r="AC8" s="268" t="s">
        <v>518</v>
      </c>
      <c r="AD8" s="269"/>
      <c r="AE8" s="80" t="s">
        <v>518</v>
      </c>
      <c r="AF8" s="75" t="s">
        <v>477</v>
      </c>
      <c r="AG8" s="75" t="s">
        <v>556</v>
      </c>
      <c r="AH8" s="268" t="s">
        <v>492</v>
      </c>
      <c r="AI8" s="269"/>
      <c r="AJ8" s="268" t="s">
        <v>492</v>
      </c>
      <c r="AK8" s="269"/>
      <c r="AL8" s="268" t="s">
        <v>518</v>
      </c>
      <c r="AM8" s="269"/>
      <c r="AN8" s="80" t="s">
        <v>518</v>
      </c>
      <c r="AO8" s="75" t="s">
        <v>477</v>
      </c>
      <c r="AP8" s="75" t="s">
        <v>556</v>
      </c>
      <c r="AQ8" s="268" t="s">
        <v>492</v>
      </c>
      <c r="AR8" s="269"/>
      <c r="AS8" s="268" t="s">
        <v>492</v>
      </c>
      <c r="AT8" s="269"/>
      <c r="AU8" s="268" t="s">
        <v>518</v>
      </c>
      <c r="AV8" s="269"/>
      <c r="AW8" s="75" t="s">
        <v>477</v>
      </c>
      <c r="AX8" s="75" t="s">
        <v>556</v>
      </c>
      <c r="AY8" s="268" t="s">
        <v>492</v>
      </c>
      <c r="AZ8" s="269"/>
      <c r="BA8" s="268" t="s">
        <v>492</v>
      </c>
      <c r="BB8" s="269"/>
      <c r="BC8" s="266" t="s">
        <v>518</v>
      </c>
      <c r="BD8" s="267"/>
      <c r="BE8" s="75" t="s">
        <v>477</v>
      </c>
      <c r="BF8" s="75" t="s">
        <v>556</v>
      </c>
      <c r="BG8" s="268" t="s">
        <v>492</v>
      </c>
      <c r="BH8" s="269"/>
      <c r="BI8" s="75" t="s">
        <v>477</v>
      </c>
      <c r="BJ8" s="75" t="s">
        <v>556</v>
      </c>
      <c r="BK8" s="268" t="s">
        <v>492</v>
      </c>
      <c r="BL8" s="269"/>
      <c r="BM8" s="268" t="s">
        <v>492</v>
      </c>
      <c r="BN8" s="269"/>
      <c r="BO8" s="266" t="s">
        <v>518</v>
      </c>
      <c r="BP8" s="267"/>
      <c r="BQ8" s="75" t="s">
        <v>477</v>
      </c>
      <c r="BR8" s="75" t="s">
        <v>556</v>
      </c>
      <c r="BS8" s="266" t="s">
        <v>563</v>
      </c>
      <c r="BT8" s="267"/>
      <c r="BU8" s="268" t="s">
        <v>1</v>
      </c>
      <c r="BV8" s="269"/>
      <c r="BW8" s="268" t="s">
        <v>492</v>
      </c>
      <c r="BX8" s="269"/>
      <c r="BY8" s="268" t="s">
        <v>526</v>
      </c>
      <c r="BZ8" s="269"/>
      <c r="CA8" s="268" t="s">
        <v>526</v>
      </c>
      <c r="CB8" s="269"/>
      <c r="CC8" s="75" t="s">
        <v>477</v>
      </c>
      <c r="CD8" s="75" t="s">
        <v>556</v>
      </c>
      <c r="CE8" s="266" t="s">
        <v>563</v>
      </c>
      <c r="CF8" s="267"/>
      <c r="CG8" s="268" t="s">
        <v>1</v>
      </c>
      <c r="CH8" s="269"/>
      <c r="CI8" s="268" t="s">
        <v>492</v>
      </c>
      <c r="CJ8" s="269"/>
      <c r="CK8" s="268" t="s">
        <v>526</v>
      </c>
      <c r="CL8" s="269"/>
      <c r="CM8" s="268" t="s">
        <v>526</v>
      </c>
      <c r="CN8" s="269"/>
      <c r="CO8" s="75" t="s">
        <v>477</v>
      </c>
      <c r="CP8" s="75" t="s">
        <v>556</v>
      </c>
      <c r="CQ8" s="266" t="s">
        <v>563</v>
      </c>
      <c r="CR8" s="267"/>
      <c r="CS8" s="268" t="s">
        <v>1</v>
      </c>
      <c r="CT8" s="269"/>
      <c r="CU8" s="268" t="s">
        <v>492</v>
      </c>
      <c r="CV8" s="269"/>
      <c r="CW8" s="268" t="s">
        <v>526</v>
      </c>
      <c r="CX8" s="269"/>
      <c r="CY8" s="268" t="s">
        <v>526</v>
      </c>
      <c r="CZ8" s="269"/>
      <c r="DA8" s="75" t="s">
        <v>477</v>
      </c>
      <c r="DB8" s="75" t="s">
        <v>556</v>
      </c>
      <c r="DC8" s="266" t="s">
        <v>563</v>
      </c>
      <c r="DD8" s="267"/>
      <c r="DE8" s="268" t="s">
        <v>1</v>
      </c>
      <c r="DF8" s="269"/>
      <c r="DG8" s="268" t="s">
        <v>492</v>
      </c>
      <c r="DH8" s="269"/>
      <c r="DI8" s="268" t="s">
        <v>526</v>
      </c>
      <c r="DJ8" s="269"/>
      <c r="DK8" s="268" t="s">
        <v>526</v>
      </c>
      <c r="DL8" s="269"/>
      <c r="DM8" s="75" t="s">
        <v>477</v>
      </c>
      <c r="DN8" s="75" t="s">
        <v>556</v>
      </c>
      <c r="DO8" s="266" t="s">
        <v>563</v>
      </c>
      <c r="DP8" s="267"/>
      <c r="DQ8" s="268" t="s">
        <v>1</v>
      </c>
      <c r="DR8" s="269"/>
      <c r="DS8" s="268" t="s">
        <v>492</v>
      </c>
      <c r="DT8" s="269"/>
      <c r="DU8" s="268" t="s">
        <v>526</v>
      </c>
      <c r="DV8" s="269"/>
      <c r="DW8" s="268" t="s">
        <v>526</v>
      </c>
      <c r="DX8" s="269"/>
      <c r="DY8" s="75" t="s">
        <v>477</v>
      </c>
      <c r="DZ8" s="75" t="s">
        <v>556</v>
      </c>
      <c r="EA8" s="266" t="s">
        <v>563</v>
      </c>
      <c r="EB8" s="267"/>
      <c r="EC8" s="268" t="s">
        <v>1</v>
      </c>
      <c r="ED8" s="269"/>
      <c r="EE8" s="268" t="s">
        <v>492</v>
      </c>
      <c r="EF8" s="269"/>
      <c r="EG8" s="268" t="s">
        <v>526</v>
      </c>
      <c r="EH8" s="269"/>
      <c r="EI8" s="268" t="s">
        <v>526</v>
      </c>
      <c r="EJ8" s="269"/>
      <c r="EK8" s="75" t="s">
        <v>477</v>
      </c>
      <c r="EL8" s="75" t="s">
        <v>556</v>
      </c>
      <c r="EM8" s="266" t="s">
        <v>563</v>
      </c>
      <c r="EN8" s="267"/>
      <c r="EO8" s="268" t="s">
        <v>1</v>
      </c>
      <c r="EP8" s="269"/>
      <c r="EQ8" s="268" t="s">
        <v>492</v>
      </c>
      <c r="ER8" s="269"/>
      <c r="ES8" s="268" t="s">
        <v>526</v>
      </c>
      <c r="ET8" s="269"/>
      <c r="EU8" s="268" t="s">
        <v>526</v>
      </c>
      <c r="EV8" s="269"/>
      <c r="EW8" s="75" t="s">
        <v>477</v>
      </c>
      <c r="EX8" s="75" t="s">
        <v>556</v>
      </c>
      <c r="EY8" s="266" t="s">
        <v>563</v>
      </c>
      <c r="EZ8" s="267"/>
      <c r="FA8" s="268" t="s">
        <v>1</v>
      </c>
      <c r="FB8" s="269"/>
      <c r="FC8" s="268" t="s">
        <v>492</v>
      </c>
      <c r="FD8" s="269"/>
      <c r="FE8" s="268" t="s">
        <v>526</v>
      </c>
      <c r="FF8" s="269"/>
      <c r="FG8" s="268" t="s">
        <v>526</v>
      </c>
      <c r="FH8" s="269"/>
      <c r="FI8" s="75" t="s">
        <v>477</v>
      </c>
      <c r="FJ8" s="75" t="s">
        <v>556</v>
      </c>
      <c r="FK8" s="266" t="s">
        <v>563</v>
      </c>
      <c r="FL8" s="267"/>
      <c r="FM8" s="268" t="s">
        <v>1</v>
      </c>
      <c r="FN8" s="269"/>
      <c r="FO8" s="268" t="s">
        <v>492</v>
      </c>
      <c r="FP8" s="269"/>
      <c r="FQ8" s="268" t="s">
        <v>526</v>
      </c>
      <c r="FR8" s="269"/>
      <c r="FS8" s="268" t="s">
        <v>526</v>
      </c>
      <c r="FT8" s="269"/>
      <c r="FU8" s="75" t="s">
        <v>477</v>
      </c>
      <c r="FV8" s="75" t="s">
        <v>556</v>
      </c>
      <c r="FW8" s="266" t="s">
        <v>563</v>
      </c>
      <c r="FX8" s="267"/>
      <c r="FY8" s="268" t="s">
        <v>1</v>
      </c>
      <c r="FZ8" s="269"/>
      <c r="GA8" s="268" t="s">
        <v>492</v>
      </c>
      <c r="GB8" s="269"/>
      <c r="GC8" s="268" t="s">
        <v>526</v>
      </c>
      <c r="GD8" s="269"/>
      <c r="GE8" s="268" t="s">
        <v>526</v>
      </c>
      <c r="GF8" s="269"/>
      <c r="GG8" s="75" t="s">
        <v>477</v>
      </c>
      <c r="GH8" s="75" t="s">
        <v>556</v>
      </c>
      <c r="GI8" s="266" t="s">
        <v>563</v>
      </c>
      <c r="GJ8" s="267"/>
      <c r="GK8" s="268" t="s">
        <v>1</v>
      </c>
      <c r="GL8" s="269"/>
      <c r="GM8" s="268" t="s">
        <v>492</v>
      </c>
      <c r="GN8" s="269"/>
      <c r="GO8" s="268" t="s">
        <v>526</v>
      </c>
      <c r="GP8" s="269"/>
      <c r="GQ8" s="268" t="s">
        <v>526</v>
      </c>
      <c r="GR8" s="269"/>
      <c r="GS8" s="75" t="s">
        <v>477</v>
      </c>
      <c r="GT8" s="75" t="s">
        <v>556</v>
      </c>
      <c r="GU8" s="266" t="s">
        <v>563</v>
      </c>
      <c r="GV8" s="267"/>
      <c r="GW8" s="268" t="s">
        <v>1</v>
      </c>
      <c r="GX8" s="269"/>
      <c r="GY8" s="268" t="s">
        <v>492</v>
      </c>
      <c r="GZ8" s="269"/>
      <c r="HA8" s="268" t="s">
        <v>526</v>
      </c>
      <c r="HB8" s="269"/>
      <c r="HC8" s="268" t="s">
        <v>526</v>
      </c>
      <c r="HD8" s="269"/>
      <c r="HE8" s="75" t="s">
        <v>477</v>
      </c>
      <c r="HF8" s="266" t="s">
        <v>556</v>
      </c>
      <c r="HG8" s="267"/>
      <c r="HH8" s="266" t="s">
        <v>563</v>
      </c>
      <c r="HI8" s="267"/>
      <c r="HJ8" s="268" t="s">
        <v>1</v>
      </c>
      <c r="HK8" s="269"/>
      <c r="HL8" s="268" t="s">
        <v>492</v>
      </c>
      <c r="HM8" s="269"/>
      <c r="HN8" s="268" t="s">
        <v>526</v>
      </c>
      <c r="HO8" s="269"/>
      <c r="HP8" s="268" t="s">
        <v>526</v>
      </c>
      <c r="HQ8" s="269"/>
      <c r="HR8" s="75" t="s">
        <v>477</v>
      </c>
      <c r="HS8" s="275" t="s">
        <v>556</v>
      </c>
      <c r="HT8" s="276"/>
      <c r="HU8" s="266" t="s">
        <v>563</v>
      </c>
      <c r="HV8" s="267"/>
      <c r="HW8" s="268" t="s">
        <v>1</v>
      </c>
      <c r="HX8" s="269"/>
      <c r="HY8" s="268" t="s">
        <v>1</v>
      </c>
      <c r="HZ8" s="269"/>
      <c r="IA8" s="268" t="s">
        <v>492</v>
      </c>
      <c r="IB8" s="269"/>
      <c r="IC8" s="268" t="s">
        <v>526</v>
      </c>
      <c r="ID8" s="269"/>
      <c r="IE8" s="268" t="s">
        <v>526</v>
      </c>
      <c r="IF8" s="269"/>
      <c r="IG8" s="75" t="s">
        <v>477</v>
      </c>
      <c r="IH8" s="266" t="s">
        <v>556</v>
      </c>
      <c r="II8" s="267"/>
      <c r="IJ8" s="266" t="s">
        <v>563</v>
      </c>
      <c r="IK8" s="267"/>
      <c r="IL8" s="268" t="s">
        <v>1</v>
      </c>
      <c r="IM8" s="269"/>
      <c r="IN8" s="268" t="s">
        <v>1</v>
      </c>
      <c r="IO8" s="269"/>
      <c r="IP8" s="268" t="s">
        <v>492</v>
      </c>
      <c r="IQ8" s="269"/>
      <c r="IR8" s="268" t="s">
        <v>526</v>
      </c>
      <c r="IS8" s="269"/>
      <c r="IT8" s="268" t="s">
        <v>526</v>
      </c>
      <c r="IU8" s="269"/>
      <c r="IV8" s="75" t="s">
        <v>477</v>
      </c>
      <c r="IW8" s="275" t="s">
        <v>556</v>
      </c>
      <c r="IX8" s="276"/>
      <c r="IY8" s="266" t="s">
        <v>563</v>
      </c>
      <c r="IZ8" s="267"/>
      <c r="JA8" s="268" t="s">
        <v>1</v>
      </c>
      <c r="JB8" s="269"/>
      <c r="JC8" s="268" t="s">
        <v>1</v>
      </c>
      <c r="JD8" s="269"/>
      <c r="JE8" s="268" t="s">
        <v>492</v>
      </c>
      <c r="JF8" s="269"/>
      <c r="JG8" s="268" t="s">
        <v>526</v>
      </c>
      <c r="JH8" s="269"/>
      <c r="JI8" s="277" t="s">
        <v>714</v>
      </c>
      <c r="JJ8" s="269"/>
      <c r="JK8" s="75" t="s">
        <v>477</v>
      </c>
      <c r="JL8" s="266" t="s">
        <v>556</v>
      </c>
      <c r="JM8" s="267"/>
      <c r="JN8" s="266" t="s">
        <v>563</v>
      </c>
      <c r="JO8" s="267"/>
      <c r="JP8" s="268" t="s">
        <v>1</v>
      </c>
      <c r="JQ8" s="269"/>
      <c r="JR8" s="268" t="s">
        <v>1</v>
      </c>
      <c r="JS8" s="269"/>
      <c r="JT8" s="268" t="s">
        <v>492</v>
      </c>
      <c r="JU8" s="269"/>
      <c r="JV8" s="268" t="s">
        <v>526</v>
      </c>
      <c r="JW8" s="269"/>
      <c r="JX8" s="268" t="s">
        <v>526</v>
      </c>
      <c r="JY8" s="269"/>
      <c r="JZ8" s="75" t="s">
        <v>477</v>
      </c>
      <c r="KA8" s="275" t="s">
        <v>556</v>
      </c>
      <c r="KB8" s="276"/>
      <c r="KC8" s="266" t="s">
        <v>563</v>
      </c>
      <c r="KD8" s="267"/>
      <c r="KE8" s="268" t="s">
        <v>1</v>
      </c>
      <c r="KF8" s="269"/>
      <c r="KG8" s="268" t="s">
        <v>1</v>
      </c>
      <c r="KH8" s="269"/>
      <c r="KI8" s="268" t="s">
        <v>492</v>
      </c>
      <c r="KJ8" s="269"/>
      <c r="KK8" s="268" t="s">
        <v>526</v>
      </c>
      <c r="KL8" s="269"/>
      <c r="KM8" s="277" t="s">
        <v>714</v>
      </c>
      <c r="KN8" s="269"/>
      <c r="KO8" s="75" t="s">
        <v>477</v>
      </c>
      <c r="KP8" s="266" t="s">
        <v>556</v>
      </c>
      <c r="KQ8" s="267"/>
      <c r="KR8" s="266" t="s">
        <v>563</v>
      </c>
      <c r="KS8" s="267"/>
      <c r="KT8" s="268" t="s">
        <v>1</v>
      </c>
      <c r="KU8" s="269"/>
      <c r="KV8" s="268" t="s">
        <v>1</v>
      </c>
      <c r="KW8" s="269"/>
      <c r="KX8" s="268" t="s">
        <v>492</v>
      </c>
      <c r="KY8" s="269"/>
      <c r="KZ8" s="268" t="s">
        <v>526</v>
      </c>
      <c r="LA8" s="269"/>
      <c r="LB8" s="268" t="s">
        <v>526</v>
      </c>
      <c r="LC8" s="269"/>
      <c r="LD8" s="75" t="s">
        <v>477</v>
      </c>
      <c r="LE8" s="266" t="s">
        <v>556</v>
      </c>
      <c r="LF8" s="267"/>
      <c r="LG8" s="266" t="s">
        <v>563</v>
      </c>
      <c r="LH8" s="267"/>
      <c r="LI8" s="268" t="s">
        <v>1</v>
      </c>
      <c r="LJ8" s="269"/>
      <c r="LK8" s="268" t="s">
        <v>1</v>
      </c>
      <c r="LL8" s="269"/>
      <c r="LM8" s="268" t="s">
        <v>492</v>
      </c>
      <c r="LN8" s="269"/>
      <c r="LO8" s="268" t="s">
        <v>526</v>
      </c>
      <c r="LP8" s="269"/>
      <c r="LQ8" s="268" t="s">
        <v>526</v>
      </c>
      <c r="LR8" s="269"/>
      <c r="LS8" s="75" t="s">
        <v>477</v>
      </c>
      <c r="LT8" s="266" t="s">
        <v>556</v>
      </c>
      <c r="LU8" s="267"/>
      <c r="LV8" s="266" t="s">
        <v>563</v>
      </c>
      <c r="LW8" s="267"/>
      <c r="LX8" s="268" t="s">
        <v>1</v>
      </c>
      <c r="LY8" s="269"/>
      <c r="LZ8" s="268" t="s">
        <v>1</v>
      </c>
      <c r="MA8" s="269"/>
      <c r="MB8" s="268" t="s">
        <v>492</v>
      </c>
      <c r="MC8" s="269"/>
      <c r="MD8" s="268" t="s">
        <v>526</v>
      </c>
      <c r="ME8" s="269"/>
      <c r="MF8" s="268" t="s">
        <v>526</v>
      </c>
      <c r="MG8" s="269"/>
      <c r="MH8" s="77"/>
      <c r="MI8" s="74" t="s">
        <v>618</v>
      </c>
      <c r="MJ8" s="70"/>
      <c r="MK8" s="206"/>
      <c r="ML8" s="206"/>
      <c r="MM8" s="206"/>
      <c r="MN8" s="206"/>
      <c r="MO8" s="206"/>
      <c r="MP8" s="206"/>
      <c r="MQ8" s="206"/>
      <c r="MR8" s="206"/>
      <c r="MS8" s="206"/>
      <c r="MT8" s="206"/>
      <c r="MU8" s="70"/>
      <c r="MV8" s="70"/>
    </row>
    <row r="9" spans="1:382" ht="37.700000000000003" customHeight="1" thickTop="1">
      <c r="A9" s="71" t="s">
        <v>2</v>
      </c>
      <c r="B9" s="85" t="s">
        <v>39</v>
      </c>
      <c r="C9" s="37" t="s">
        <v>494</v>
      </c>
      <c r="D9" s="37" t="s">
        <v>494</v>
      </c>
      <c r="E9" s="38" t="s">
        <v>495</v>
      </c>
      <c r="F9" s="39" t="s">
        <v>494</v>
      </c>
      <c r="G9" s="37" t="s">
        <v>494</v>
      </c>
      <c r="H9" s="38" t="s">
        <v>495</v>
      </c>
      <c r="I9" s="37" t="s">
        <v>494</v>
      </c>
      <c r="J9" s="37" t="s">
        <v>494</v>
      </c>
      <c r="K9" s="38" t="s">
        <v>495</v>
      </c>
      <c r="L9" s="39" t="s">
        <v>494</v>
      </c>
      <c r="M9" s="39" t="s">
        <v>494</v>
      </c>
      <c r="N9" s="39" t="s">
        <v>494</v>
      </c>
      <c r="O9" s="37" t="s">
        <v>494</v>
      </c>
      <c r="P9" s="37" t="s">
        <v>494</v>
      </c>
      <c r="Q9" s="37" t="s">
        <v>494</v>
      </c>
      <c r="R9" s="38" t="s">
        <v>495</v>
      </c>
      <c r="S9" s="37" t="s">
        <v>494</v>
      </c>
      <c r="T9" s="38" t="s">
        <v>495</v>
      </c>
      <c r="U9" s="39" t="s">
        <v>494</v>
      </c>
      <c r="V9" s="39" t="s">
        <v>494</v>
      </c>
      <c r="W9" s="37" t="s">
        <v>494</v>
      </c>
      <c r="X9" s="37" t="s">
        <v>494</v>
      </c>
      <c r="Y9" s="37" t="s">
        <v>494</v>
      </c>
      <c r="Z9" s="38" t="s">
        <v>495</v>
      </c>
      <c r="AA9" s="37" t="s">
        <v>494</v>
      </c>
      <c r="AB9" s="38" t="s">
        <v>495</v>
      </c>
      <c r="AC9" s="37" t="s">
        <v>494</v>
      </c>
      <c r="AD9" s="38" t="s">
        <v>495</v>
      </c>
      <c r="AE9" s="39" t="s">
        <v>494</v>
      </c>
      <c r="AF9" s="37" t="s">
        <v>494</v>
      </c>
      <c r="AG9" s="37" t="s">
        <v>494</v>
      </c>
      <c r="AH9" s="37" t="s">
        <v>494</v>
      </c>
      <c r="AI9" s="38" t="s">
        <v>495</v>
      </c>
      <c r="AJ9" s="37" t="s">
        <v>494</v>
      </c>
      <c r="AK9" s="38" t="s">
        <v>495</v>
      </c>
      <c r="AL9" s="37" t="s">
        <v>494</v>
      </c>
      <c r="AM9" s="38" t="s">
        <v>495</v>
      </c>
      <c r="AN9" s="39" t="s">
        <v>494</v>
      </c>
      <c r="AO9" s="37" t="s">
        <v>494</v>
      </c>
      <c r="AP9" s="37" t="s">
        <v>494</v>
      </c>
      <c r="AQ9" s="37" t="s">
        <v>494</v>
      </c>
      <c r="AR9" s="38" t="s">
        <v>495</v>
      </c>
      <c r="AS9" s="37" t="s">
        <v>494</v>
      </c>
      <c r="AT9" s="38" t="s">
        <v>495</v>
      </c>
      <c r="AU9" s="37" t="s">
        <v>494</v>
      </c>
      <c r="AV9" s="38" t="s">
        <v>495</v>
      </c>
      <c r="AW9" s="37" t="s">
        <v>494</v>
      </c>
      <c r="AX9" s="37" t="s">
        <v>494</v>
      </c>
      <c r="AY9" s="37" t="s">
        <v>494</v>
      </c>
      <c r="AZ9" s="38" t="s">
        <v>495</v>
      </c>
      <c r="BA9" s="37" t="s">
        <v>494</v>
      </c>
      <c r="BB9" s="69" t="s">
        <v>495</v>
      </c>
      <c r="BC9" s="67" t="s">
        <v>494</v>
      </c>
      <c r="BD9" s="68" t="s">
        <v>495</v>
      </c>
      <c r="BE9" s="69" t="s">
        <v>494</v>
      </c>
      <c r="BF9" s="37" t="s">
        <v>494</v>
      </c>
      <c r="BG9" s="37" t="s">
        <v>494</v>
      </c>
      <c r="BH9" s="38" t="s">
        <v>495</v>
      </c>
      <c r="BI9" s="37" t="s">
        <v>494</v>
      </c>
      <c r="BJ9" s="37" t="s">
        <v>494</v>
      </c>
      <c r="BK9" s="37" t="s">
        <v>494</v>
      </c>
      <c r="BL9" s="38" t="s">
        <v>495</v>
      </c>
      <c r="BM9" s="37" t="s">
        <v>494</v>
      </c>
      <c r="BN9" s="69" t="s">
        <v>495</v>
      </c>
      <c r="BO9" s="67" t="s">
        <v>494</v>
      </c>
      <c r="BP9" s="68" t="s">
        <v>495</v>
      </c>
      <c r="BQ9" s="69" t="s">
        <v>494</v>
      </c>
      <c r="BR9" s="81" t="s">
        <v>494</v>
      </c>
      <c r="BS9" s="37" t="s">
        <v>494</v>
      </c>
      <c r="BT9" s="38" t="s">
        <v>495</v>
      </c>
      <c r="BU9" s="67" t="s">
        <v>494</v>
      </c>
      <c r="BV9" s="68" t="s">
        <v>495</v>
      </c>
      <c r="BW9" s="37" t="s">
        <v>494</v>
      </c>
      <c r="BX9" s="68" t="s">
        <v>495</v>
      </c>
      <c r="BY9" s="37" t="s">
        <v>494</v>
      </c>
      <c r="BZ9" s="38" t="s">
        <v>495</v>
      </c>
      <c r="CA9" s="37" t="s">
        <v>494</v>
      </c>
      <c r="CB9" s="38" t="s">
        <v>495</v>
      </c>
      <c r="CC9" s="37" t="s">
        <v>494</v>
      </c>
      <c r="CD9" s="37" t="s">
        <v>494</v>
      </c>
      <c r="CE9" s="37" t="s">
        <v>494</v>
      </c>
      <c r="CF9" s="38" t="s">
        <v>495</v>
      </c>
      <c r="CG9" s="37" t="s">
        <v>494</v>
      </c>
      <c r="CH9" s="38" t="s">
        <v>495</v>
      </c>
      <c r="CI9" s="37" t="s">
        <v>494</v>
      </c>
      <c r="CJ9" s="38" t="s">
        <v>495</v>
      </c>
      <c r="CK9" s="37" t="s">
        <v>494</v>
      </c>
      <c r="CL9" s="38" t="s">
        <v>495</v>
      </c>
      <c r="CM9" s="37" t="s">
        <v>494</v>
      </c>
      <c r="CN9" s="38" t="s">
        <v>495</v>
      </c>
      <c r="CO9" s="37" t="s">
        <v>494</v>
      </c>
      <c r="CP9" s="37" t="s">
        <v>494</v>
      </c>
      <c r="CQ9" s="67" t="s">
        <v>494</v>
      </c>
      <c r="CR9" s="68" t="s">
        <v>495</v>
      </c>
      <c r="CS9" s="69" t="s">
        <v>494</v>
      </c>
      <c r="CT9" s="38" t="s">
        <v>495</v>
      </c>
      <c r="CU9" s="37" t="s">
        <v>494</v>
      </c>
      <c r="CV9" s="38" t="s">
        <v>495</v>
      </c>
      <c r="CW9" s="37" t="s">
        <v>494</v>
      </c>
      <c r="CX9" s="69" t="s">
        <v>495</v>
      </c>
      <c r="CY9" s="67" t="s">
        <v>494</v>
      </c>
      <c r="CZ9" s="68" t="s">
        <v>495</v>
      </c>
      <c r="DA9" s="37" t="s">
        <v>579</v>
      </c>
      <c r="DB9" s="37" t="s">
        <v>579</v>
      </c>
      <c r="DC9" s="67" t="s">
        <v>579</v>
      </c>
      <c r="DD9" s="68" t="s">
        <v>495</v>
      </c>
      <c r="DE9" s="69" t="s">
        <v>579</v>
      </c>
      <c r="DF9" s="38" t="s">
        <v>495</v>
      </c>
      <c r="DG9" s="37" t="s">
        <v>579</v>
      </c>
      <c r="DH9" s="38" t="s">
        <v>495</v>
      </c>
      <c r="DI9" s="37" t="s">
        <v>579</v>
      </c>
      <c r="DJ9" s="69" t="s">
        <v>495</v>
      </c>
      <c r="DK9" s="67" t="s">
        <v>579</v>
      </c>
      <c r="DL9" s="68" t="s">
        <v>495</v>
      </c>
      <c r="DM9" s="37" t="s">
        <v>575</v>
      </c>
      <c r="DN9" s="37" t="s">
        <v>575</v>
      </c>
      <c r="DO9" s="67" t="s">
        <v>575</v>
      </c>
      <c r="DP9" s="68" t="s">
        <v>575</v>
      </c>
      <c r="DQ9" s="69" t="s">
        <v>575</v>
      </c>
      <c r="DR9" s="38" t="s">
        <v>575</v>
      </c>
      <c r="DS9" s="37" t="s">
        <v>575</v>
      </c>
      <c r="DT9" s="38" t="s">
        <v>495</v>
      </c>
      <c r="DU9" s="37" t="s">
        <v>575</v>
      </c>
      <c r="DV9" s="69" t="s">
        <v>495</v>
      </c>
      <c r="DW9" s="67" t="s">
        <v>575</v>
      </c>
      <c r="DX9" s="68" t="s">
        <v>495</v>
      </c>
      <c r="DY9" s="78" t="s">
        <v>575</v>
      </c>
      <c r="DZ9" s="78" t="s">
        <v>575</v>
      </c>
      <c r="EA9" s="78" t="s">
        <v>575</v>
      </c>
      <c r="EB9" s="68" t="s">
        <v>575</v>
      </c>
      <c r="EC9" s="78" t="s">
        <v>575</v>
      </c>
      <c r="ED9" s="38" t="s">
        <v>575</v>
      </c>
      <c r="EE9" s="78" t="s">
        <v>575</v>
      </c>
      <c r="EF9" s="38" t="s">
        <v>495</v>
      </c>
      <c r="EG9" s="78" t="s">
        <v>575</v>
      </c>
      <c r="EH9" s="69" t="s">
        <v>495</v>
      </c>
      <c r="EI9" s="78" t="s">
        <v>575</v>
      </c>
      <c r="EJ9" s="68" t="s">
        <v>495</v>
      </c>
      <c r="EK9" s="37" t="s">
        <v>575</v>
      </c>
      <c r="EL9" s="37" t="s">
        <v>575</v>
      </c>
      <c r="EM9" s="67" t="s">
        <v>575</v>
      </c>
      <c r="EN9" s="68" t="s">
        <v>495</v>
      </c>
      <c r="EO9" s="67" t="s">
        <v>575</v>
      </c>
      <c r="EP9" s="38" t="s">
        <v>495</v>
      </c>
      <c r="EQ9" s="67" t="s">
        <v>575</v>
      </c>
      <c r="ER9" s="38" t="s">
        <v>495</v>
      </c>
      <c r="ES9" s="67" t="s">
        <v>575</v>
      </c>
      <c r="ET9" s="69" t="s">
        <v>495</v>
      </c>
      <c r="EU9" s="67" t="s">
        <v>575</v>
      </c>
      <c r="EV9" s="68" t="s">
        <v>495</v>
      </c>
      <c r="EW9" s="78" t="s">
        <v>575</v>
      </c>
      <c r="EX9" s="78" t="s">
        <v>575</v>
      </c>
      <c r="EY9" s="78" t="s">
        <v>575</v>
      </c>
      <c r="EZ9" s="68" t="s">
        <v>495</v>
      </c>
      <c r="FA9" s="78" t="s">
        <v>575</v>
      </c>
      <c r="FB9" s="38" t="s">
        <v>495</v>
      </c>
      <c r="FC9" s="78" t="s">
        <v>575</v>
      </c>
      <c r="FD9" s="38" t="s">
        <v>495</v>
      </c>
      <c r="FE9" s="78" t="s">
        <v>575</v>
      </c>
      <c r="FF9" s="69" t="s">
        <v>495</v>
      </c>
      <c r="FG9" s="78" t="s">
        <v>575</v>
      </c>
      <c r="FH9" s="68" t="s">
        <v>495</v>
      </c>
      <c r="FI9" s="37" t="s">
        <v>579</v>
      </c>
      <c r="FJ9" s="37" t="s">
        <v>579</v>
      </c>
      <c r="FK9" s="67" t="s">
        <v>579</v>
      </c>
      <c r="FL9" s="68" t="s">
        <v>495</v>
      </c>
      <c r="FM9" s="67" t="s">
        <v>579</v>
      </c>
      <c r="FN9" s="68" t="s">
        <v>495</v>
      </c>
      <c r="FO9" s="67" t="s">
        <v>579</v>
      </c>
      <c r="FP9" s="68" t="s">
        <v>495</v>
      </c>
      <c r="FQ9" s="67" t="s">
        <v>579</v>
      </c>
      <c r="FR9" s="68" t="s">
        <v>495</v>
      </c>
      <c r="FS9" s="67" t="s">
        <v>579</v>
      </c>
      <c r="FT9" s="68" t="s">
        <v>495</v>
      </c>
      <c r="FU9" s="78" t="s">
        <v>575</v>
      </c>
      <c r="FV9" s="78" t="s">
        <v>575</v>
      </c>
      <c r="FW9" s="78" t="s">
        <v>575</v>
      </c>
      <c r="FX9" s="68" t="s">
        <v>495</v>
      </c>
      <c r="FY9" s="78" t="s">
        <v>575</v>
      </c>
      <c r="FZ9" s="68" t="s">
        <v>495</v>
      </c>
      <c r="GA9" s="78" t="s">
        <v>575</v>
      </c>
      <c r="GB9" s="68" t="s">
        <v>495</v>
      </c>
      <c r="GC9" s="78" t="s">
        <v>575</v>
      </c>
      <c r="GD9" s="68" t="s">
        <v>495</v>
      </c>
      <c r="GE9" s="78" t="s">
        <v>575</v>
      </c>
      <c r="GF9" s="68" t="s">
        <v>495</v>
      </c>
      <c r="GG9" s="37" t="s">
        <v>575</v>
      </c>
      <c r="GH9" s="37" t="s">
        <v>575</v>
      </c>
      <c r="GI9" s="37" t="s">
        <v>575</v>
      </c>
      <c r="GJ9" s="68" t="s">
        <v>690</v>
      </c>
      <c r="GK9" s="37" t="s">
        <v>575</v>
      </c>
      <c r="GL9" s="38" t="s">
        <v>690</v>
      </c>
      <c r="GM9" s="37" t="s">
        <v>575</v>
      </c>
      <c r="GN9" s="38" t="s">
        <v>690</v>
      </c>
      <c r="GO9" s="37" t="s">
        <v>575</v>
      </c>
      <c r="GP9" s="69" t="s">
        <v>690</v>
      </c>
      <c r="GQ9" s="37" t="s">
        <v>575</v>
      </c>
      <c r="GR9" s="68" t="s">
        <v>690</v>
      </c>
      <c r="GS9" s="78" t="s">
        <v>575</v>
      </c>
      <c r="GT9" s="78" t="s">
        <v>575</v>
      </c>
      <c r="GU9" s="78" t="s">
        <v>575</v>
      </c>
      <c r="GV9" s="68" t="s">
        <v>690</v>
      </c>
      <c r="GW9" s="78" t="s">
        <v>575</v>
      </c>
      <c r="GX9" s="68" t="s">
        <v>690</v>
      </c>
      <c r="GY9" s="78" t="s">
        <v>575</v>
      </c>
      <c r="GZ9" s="68" t="s">
        <v>690</v>
      </c>
      <c r="HA9" s="78" t="s">
        <v>575</v>
      </c>
      <c r="HB9" s="68" t="s">
        <v>690</v>
      </c>
      <c r="HC9" s="78" t="s">
        <v>575</v>
      </c>
      <c r="HD9" s="68" t="s">
        <v>690</v>
      </c>
      <c r="HE9" s="37" t="s">
        <v>575</v>
      </c>
      <c r="HF9" s="37" t="s">
        <v>575</v>
      </c>
      <c r="HG9" s="68" t="s">
        <v>705</v>
      </c>
      <c r="HH9" s="37" t="s">
        <v>575</v>
      </c>
      <c r="HI9" s="68" t="s">
        <v>705</v>
      </c>
      <c r="HJ9" s="37" t="s">
        <v>575</v>
      </c>
      <c r="HK9" s="68" t="s">
        <v>705</v>
      </c>
      <c r="HL9" s="37" t="s">
        <v>575</v>
      </c>
      <c r="HM9" s="68" t="s">
        <v>705</v>
      </c>
      <c r="HN9" s="37" t="s">
        <v>575</v>
      </c>
      <c r="HO9" s="68" t="s">
        <v>705</v>
      </c>
      <c r="HP9" s="37" t="s">
        <v>575</v>
      </c>
      <c r="HQ9" s="68" t="s">
        <v>706</v>
      </c>
      <c r="HR9" s="37" t="s">
        <v>575</v>
      </c>
      <c r="HS9" s="37" t="s">
        <v>575</v>
      </c>
      <c r="HT9" s="68" t="s">
        <v>711</v>
      </c>
      <c r="HU9" s="37" t="s">
        <v>575</v>
      </c>
      <c r="HV9" s="68" t="s">
        <v>711</v>
      </c>
      <c r="HW9" s="37" t="s">
        <v>575</v>
      </c>
      <c r="HX9" s="68" t="s">
        <v>711</v>
      </c>
      <c r="HY9" s="37" t="s">
        <v>575</v>
      </c>
      <c r="HZ9" s="68" t="s">
        <v>711</v>
      </c>
      <c r="IA9" s="37" t="s">
        <v>575</v>
      </c>
      <c r="IB9" s="68" t="s">
        <v>711</v>
      </c>
      <c r="IC9" s="37" t="s">
        <v>575</v>
      </c>
      <c r="ID9" s="68" t="s">
        <v>711</v>
      </c>
      <c r="IE9" s="37" t="s">
        <v>575</v>
      </c>
      <c r="IF9" s="68" t="s">
        <v>710</v>
      </c>
      <c r="IG9" s="37" t="s">
        <v>575</v>
      </c>
      <c r="IH9" s="37" t="s">
        <v>575</v>
      </c>
      <c r="II9" s="68"/>
      <c r="IJ9" s="37" t="s">
        <v>575</v>
      </c>
      <c r="IK9" s="68"/>
      <c r="IL9" s="37" t="s">
        <v>575</v>
      </c>
      <c r="IM9" s="68"/>
      <c r="IN9" s="37" t="s">
        <v>575</v>
      </c>
      <c r="IO9" s="68"/>
      <c r="IP9" s="37" t="s">
        <v>575</v>
      </c>
      <c r="IQ9" s="68"/>
      <c r="IR9" s="37" t="s">
        <v>575</v>
      </c>
      <c r="IS9" s="68"/>
      <c r="IT9" s="37" t="s">
        <v>575</v>
      </c>
      <c r="IU9" s="68"/>
      <c r="IV9" s="37" t="s">
        <v>575</v>
      </c>
      <c r="IW9" s="37" t="s">
        <v>575</v>
      </c>
      <c r="IX9" s="68"/>
      <c r="IY9" s="37" t="s">
        <v>575</v>
      </c>
      <c r="IZ9" s="68"/>
      <c r="JA9" s="37" t="s">
        <v>575</v>
      </c>
      <c r="JB9" s="69"/>
      <c r="JC9" s="37" t="s">
        <v>575</v>
      </c>
      <c r="JD9" s="38"/>
      <c r="JE9" s="37" t="s">
        <v>575</v>
      </c>
      <c r="JF9" s="38"/>
      <c r="JG9" s="37" t="s">
        <v>575</v>
      </c>
      <c r="JH9" s="69"/>
      <c r="JI9" s="37" t="s">
        <v>575</v>
      </c>
      <c r="JJ9" s="68"/>
      <c r="JK9" s="37" t="s">
        <v>575</v>
      </c>
      <c r="JL9" s="37" t="s">
        <v>575</v>
      </c>
      <c r="JM9" s="68" t="s">
        <v>728</v>
      </c>
      <c r="JN9" s="37" t="s">
        <v>575</v>
      </c>
      <c r="JO9" s="68" t="s">
        <v>728</v>
      </c>
      <c r="JP9" s="37" t="s">
        <v>575</v>
      </c>
      <c r="JQ9" s="68" t="s">
        <v>728</v>
      </c>
      <c r="JR9" s="37" t="s">
        <v>575</v>
      </c>
      <c r="JS9" s="68" t="s">
        <v>728</v>
      </c>
      <c r="JT9" s="37" t="s">
        <v>575</v>
      </c>
      <c r="JU9" s="68" t="s">
        <v>728</v>
      </c>
      <c r="JV9" s="37" t="s">
        <v>575</v>
      </c>
      <c r="JW9" s="68" t="s">
        <v>728</v>
      </c>
      <c r="JX9" s="37" t="s">
        <v>575</v>
      </c>
      <c r="JY9" s="68" t="s">
        <v>728</v>
      </c>
      <c r="JZ9" s="37" t="s">
        <v>575</v>
      </c>
      <c r="KA9" s="37" t="s">
        <v>575</v>
      </c>
      <c r="KB9" s="68" t="s">
        <v>712</v>
      </c>
      <c r="KC9" s="37" t="s">
        <v>575</v>
      </c>
      <c r="KD9" s="68" t="s">
        <v>712</v>
      </c>
      <c r="KE9" s="37" t="s">
        <v>575</v>
      </c>
      <c r="KF9" s="68" t="s">
        <v>712</v>
      </c>
      <c r="KG9" s="37" t="s">
        <v>575</v>
      </c>
      <c r="KH9" s="68" t="s">
        <v>712</v>
      </c>
      <c r="KI9" s="37" t="s">
        <v>575</v>
      </c>
      <c r="KJ9" s="68" t="s">
        <v>712</v>
      </c>
      <c r="KK9" s="37" t="s">
        <v>575</v>
      </c>
      <c r="KL9" s="68" t="s">
        <v>712</v>
      </c>
      <c r="KM9" s="37" t="s">
        <v>575</v>
      </c>
      <c r="KN9" s="68" t="s">
        <v>712</v>
      </c>
      <c r="KO9" s="37" t="s">
        <v>575</v>
      </c>
      <c r="KP9" s="37" t="s">
        <v>575</v>
      </c>
      <c r="KQ9" s="68" t="s">
        <v>690</v>
      </c>
      <c r="KR9" s="37" t="s">
        <v>575</v>
      </c>
      <c r="KS9" s="68" t="s">
        <v>690</v>
      </c>
      <c r="KT9" s="37" t="s">
        <v>575</v>
      </c>
      <c r="KU9" s="68" t="s">
        <v>690</v>
      </c>
      <c r="KV9" s="37" t="s">
        <v>575</v>
      </c>
      <c r="KW9" s="68" t="s">
        <v>690</v>
      </c>
      <c r="KX9" s="37" t="s">
        <v>575</v>
      </c>
      <c r="KY9" s="68" t="s">
        <v>690</v>
      </c>
      <c r="KZ9" s="37" t="s">
        <v>575</v>
      </c>
      <c r="LA9" s="68" t="s">
        <v>690</v>
      </c>
      <c r="LB9" s="37" t="s">
        <v>575</v>
      </c>
      <c r="LC9" s="68" t="s">
        <v>690</v>
      </c>
      <c r="LD9" s="37" t="s">
        <v>751</v>
      </c>
      <c r="LE9" s="37" t="s">
        <v>751</v>
      </c>
      <c r="LF9" s="68"/>
      <c r="LG9" s="37" t="s">
        <v>751</v>
      </c>
      <c r="LH9" s="68"/>
      <c r="LI9" s="37" t="s">
        <v>751</v>
      </c>
      <c r="LJ9" s="68"/>
      <c r="LK9" s="37" t="s">
        <v>751</v>
      </c>
      <c r="LL9" s="68"/>
      <c r="LM9" s="37" t="s">
        <v>751</v>
      </c>
      <c r="LN9" s="68"/>
      <c r="LO9" s="37" t="s">
        <v>751</v>
      </c>
      <c r="LP9" s="68"/>
      <c r="LQ9" s="37" t="s">
        <v>751</v>
      </c>
      <c r="LR9" s="68"/>
      <c r="LS9" s="37" t="s">
        <v>737</v>
      </c>
      <c r="LT9" s="37" t="s">
        <v>737</v>
      </c>
      <c r="LU9" s="68"/>
      <c r="LV9" s="37" t="s">
        <v>737</v>
      </c>
      <c r="LW9" s="68"/>
      <c r="LX9" s="37" t="s">
        <v>737</v>
      </c>
      <c r="LY9" s="68"/>
      <c r="LZ9" s="37" t="s">
        <v>737</v>
      </c>
      <c r="MA9" s="68"/>
      <c r="MB9" s="37" t="s">
        <v>737</v>
      </c>
      <c r="MC9" s="68"/>
      <c r="MD9" s="37" t="s">
        <v>737</v>
      </c>
      <c r="ME9" s="68"/>
      <c r="MF9" s="37" t="s">
        <v>737</v>
      </c>
      <c r="MG9" s="68"/>
      <c r="MH9" s="38"/>
      <c r="MI9" s="188" t="s">
        <v>599</v>
      </c>
      <c r="MJ9" s="207"/>
      <c r="MK9" s="208"/>
      <c r="ML9" s="208"/>
      <c r="MM9" s="208"/>
      <c r="MN9" s="209"/>
      <c r="MO9" s="209"/>
      <c r="MP9" s="209"/>
      <c r="MQ9" s="209"/>
      <c r="MR9" s="209"/>
      <c r="MS9" s="209"/>
      <c r="MT9" s="209"/>
      <c r="MU9" s="165"/>
      <c r="MV9" s="189"/>
      <c r="MW9" s="166"/>
      <c r="MX9" s="166"/>
      <c r="MY9" s="166"/>
      <c r="MZ9" s="166"/>
      <c r="NA9" s="166"/>
      <c r="NB9" s="166"/>
      <c r="NC9" s="166"/>
      <c r="ND9" s="166"/>
      <c r="NE9" s="166"/>
      <c r="NF9" s="166"/>
      <c r="NG9" s="166"/>
      <c r="NH9" s="166"/>
      <c r="NI9" s="166"/>
      <c r="NJ9" s="166"/>
      <c r="NK9" s="166"/>
      <c r="NL9" s="166"/>
      <c r="NM9" s="166"/>
      <c r="NN9" s="166"/>
      <c r="NO9" s="166"/>
      <c r="NP9" s="166"/>
      <c r="NQ9" s="166"/>
      <c r="NR9" s="166"/>
    </row>
    <row r="10" spans="1:382" s="4" customFormat="1">
      <c r="A10" s="1">
        <v>1</v>
      </c>
      <c r="B10" t="s">
        <v>41</v>
      </c>
      <c r="C10" s="93">
        <v>1</v>
      </c>
      <c r="D10" s="4">
        <v>4849</v>
      </c>
      <c r="E10" s="4">
        <v>0</v>
      </c>
      <c r="F10" s="4">
        <v>9638</v>
      </c>
      <c r="G10" s="4">
        <v>0</v>
      </c>
      <c r="I10" s="93">
        <v>1</v>
      </c>
      <c r="J10" s="4">
        <v>5003</v>
      </c>
      <c r="K10" s="4">
        <v>0</v>
      </c>
      <c r="L10" s="4">
        <v>0</v>
      </c>
      <c r="M10" s="4">
        <v>0</v>
      </c>
      <c r="O10" s="93">
        <v>2</v>
      </c>
      <c r="P10" s="4">
        <v>0</v>
      </c>
      <c r="Q10" s="4">
        <v>5364</v>
      </c>
      <c r="R10" s="4">
        <v>0</v>
      </c>
      <c r="S10" s="4">
        <v>5364</v>
      </c>
      <c r="U10" s="4">
        <v>5003</v>
      </c>
      <c r="V10" s="4">
        <v>0</v>
      </c>
      <c r="W10" s="93">
        <v>1</v>
      </c>
      <c r="X10" s="4">
        <v>0</v>
      </c>
      <c r="Y10" s="4">
        <v>5397</v>
      </c>
      <c r="Z10" s="4">
        <v>0</v>
      </c>
      <c r="AA10" s="4">
        <v>0</v>
      </c>
      <c r="AB10" s="4">
        <v>0</v>
      </c>
      <c r="AC10" s="4">
        <v>33</v>
      </c>
      <c r="AD10" s="4">
        <v>0</v>
      </c>
      <c r="AE10" s="4">
        <v>0</v>
      </c>
      <c r="AF10" s="4">
        <v>1</v>
      </c>
      <c r="AG10" s="4">
        <v>0</v>
      </c>
      <c r="AH10" s="4">
        <v>5800</v>
      </c>
      <c r="AJ10" s="4">
        <v>0</v>
      </c>
      <c r="AL10" s="4">
        <v>423</v>
      </c>
      <c r="AN10" s="4">
        <v>0</v>
      </c>
      <c r="AO10" s="93">
        <v>1</v>
      </c>
      <c r="AP10" s="4">
        <v>0</v>
      </c>
      <c r="AQ10" s="4">
        <v>0</v>
      </c>
      <c r="AR10" s="4">
        <v>0</v>
      </c>
      <c r="AS10" s="4">
        <v>6044</v>
      </c>
      <c r="AT10" s="4">
        <v>0</v>
      </c>
      <c r="AU10" s="4">
        <v>255</v>
      </c>
      <c r="AV10" s="4">
        <v>0</v>
      </c>
      <c r="AW10" s="93">
        <v>3.49</v>
      </c>
      <c r="AY10" s="4">
        <v>22835</v>
      </c>
      <c r="AZ10" s="4">
        <v>0</v>
      </c>
      <c r="BA10" s="4">
        <v>0</v>
      </c>
      <c r="BB10" s="4">
        <v>0</v>
      </c>
      <c r="BC10" s="4">
        <v>20472</v>
      </c>
      <c r="BD10" s="4">
        <v>30</v>
      </c>
      <c r="BE10" s="4">
        <v>2.04</v>
      </c>
      <c r="BF10" s="4">
        <v>0</v>
      </c>
      <c r="BG10" s="4">
        <v>13410</v>
      </c>
      <c r="BH10" s="4">
        <v>0</v>
      </c>
      <c r="BL10" s="4">
        <v>0</v>
      </c>
      <c r="BN10" s="4">
        <v>0</v>
      </c>
      <c r="BO10" s="4">
        <v>2793.8211395134617</v>
      </c>
      <c r="BP10" s="4">
        <v>1.8196465098731096</v>
      </c>
      <c r="BQ10" s="93">
        <v>9.6431095406360434</v>
      </c>
      <c r="BR10" s="4">
        <v>0</v>
      </c>
      <c r="BS10" s="4">
        <v>64328.141342756186</v>
      </c>
      <c r="BT10" s="4">
        <v>0</v>
      </c>
      <c r="BU10" s="4">
        <v>6724.0706713780919</v>
      </c>
      <c r="BW10" s="4">
        <v>5166.9257950530036</v>
      </c>
      <c r="BY10" s="4">
        <v>6724.0706713780919</v>
      </c>
      <c r="CA10" s="4">
        <v>64328.141342756186</v>
      </c>
      <c r="CC10" s="93">
        <v>13.256055363321799</v>
      </c>
      <c r="CD10" s="4">
        <v>0</v>
      </c>
      <c r="CE10" s="4">
        <v>98068.297577854682</v>
      </c>
      <c r="CF10" s="4">
        <v>0</v>
      </c>
      <c r="CG10" s="4">
        <v>10286.698961937716</v>
      </c>
      <c r="CH10" s="4">
        <v>0</v>
      </c>
      <c r="CI10" s="4">
        <v>0</v>
      </c>
      <c r="CJ10" s="4">
        <v>0</v>
      </c>
      <c r="CK10" s="4">
        <v>10286.698961937716</v>
      </c>
      <c r="CL10" s="4">
        <v>0</v>
      </c>
      <c r="CM10" s="4">
        <v>72337.15623509849</v>
      </c>
      <c r="CN10" s="4">
        <v>0</v>
      </c>
      <c r="CO10" s="93">
        <v>14</v>
      </c>
      <c r="CP10" s="4">
        <v>0</v>
      </c>
      <c r="CQ10" s="4">
        <v>108850</v>
      </c>
      <c r="CS10" s="4">
        <v>11354</v>
      </c>
      <c r="CU10" s="4">
        <v>0</v>
      </c>
      <c r="CW10" s="4">
        <v>11354</v>
      </c>
      <c r="CY10" s="4">
        <v>56756.702422145318</v>
      </c>
      <c r="DA10" s="93">
        <v>18</v>
      </c>
      <c r="DB10" s="4">
        <v>0</v>
      </c>
      <c r="DC10" s="4">
        <v>151362</v>
      </c>
      <c r="DD10" s="4">
        <v>0</v>
      </c>
      <c r="DE10" s="4">
        <v>15282</v>
      </c>
      <c r="DF10" s="4">
        <v>0</v>
      </c>
      <c r="DG10" s="4">
        <v>0</v>
      </c>
      <c r="DH10" s="4">
        <v>0</v>
      </c>
      <c r="DI10" s="4">
        <v>15282</v>
      </c>
      <c r="DJ10" s="4">
        <v>0</v>
      </c>
      <c r="DK10" s="4">
        <v>62477</v>
      </c>
      <c r="DL10" s="4">
        <v>0</v>
      </c>
      <c r="DM10" s="93">
        <v>18.925423728813559</v>
      </c>
      <c r="DN10" s="4">
        <v>0</v>
      </c>
      <c r="DO10" s="4">
        <v>179275</v>
      </c>
      <c r="DQ10" s="4">
        <v>16900</v>
      </c>
      <c r="DS10" s="4">
        <v>0</v>
      </c>
      <c r="DU10" s="4">
        <v>16900</v>
      </c>
      <c r="DW10" s="4">
        <v>57732.880968858124</v>
      </c>
      <c r="DY10" s="93">
        <v>19</v>
      </c>
      <c r="DZ10" s="4">
        <v>0</v>
      </c>
      <c r="EA10" s="4">
        <v>173278</v>
      </c>
      <c r="EC10" s="4">
        <v>16956</v>
      </c>
      <c r="EE10" s="4">
        <v>0</v>
      </c>
      <c r="EG10" s="4">
        <v>16956</v>
      </c>
      <c r="EI10" s="4">
        <v>33752.6</v>
      </c>
      <c r="EK10" s="93">
        <v>20.413793103448278</v>
      </c>
      <c r="EL10" s="4">
        <v>0</v>
      </c>
      <c r="EM10" s="4">
        <v>197482</v>
      </c>
      <c r="EN10" s="4">
        <v>0</v>
      </c>
      <c r="EO10" s="4">
        <v>18229</v>
      </c>
      <c r="EP10" s="4">
        <v>0</v>
      </c>
      <c r="EQ10" s="4">
        <v>0</v>
      </c>
      <c r="ER10" s="4">
        <v>0</v>
      </c>
      <c r="ES10" s="4">
        <v>18229</v>
      </c>
      <c r="ET10" s="4">
        <v>0</v>
      </c>
      <c r="EU10" s="4">
        <v>35369.199999999997</v>
      </c>
      <c r="EV10" s="4">
        <v>0</v>
      </c>
      <c r="EW10" s="93">
        <v>23.5</v>
      </c>
      <c r="EX10" s="4">
        <v>0</v>
      </c>
      <c r="EY10" s="4">
        <v>234246</v>
      </c>
      <c r="EZ10" s="4">
        <v>0</v>
      </c>
      <c r="FA10" s="4">
        <v>20027</v>
      </c>
      <c r="FB10" s="4">
        <v>0</v>
      </c>
      <c r="FC10" s="4">
        <v>11232</v>
      </c>
      <c r="FD10" s="4">
        <v>0</v>
      </c>
      <c r="FE10" s="4">
        <v>20027</v>
      </c>
      <c r="FF10" s="4">
        <v>0</v>
      </c>
      <c r="FG10" s="4">
        <v>42815</v>
      </c>
      <c r="FH10" s="4">
        <v>0</v>
      </c>
      <c r="FI10" s="93">
        <v>24.778911564625851</v>
      </c>
      <c r="FJ10" s="4">
        <v>0</v>
      </c>
      <c r="FK10" s="4">
        <v>256196</v>
      </c>
      <c r="FL10" s="4">
        <v>0</v>
      </c>
      <c r="FM10" s="4">
        <v>21212</v>
      </c>
      <c r="FN10" s="4">
        <v>0</v>
      </c>
      <c r="FO10" s="4">
        <v>11376</v>
      </c>
      <c r="FQ10" s="4">
        <v>21212</v>
      </c>
      <c r="FS10" s="4">
        <v>35594.828336341219</v>
      </c>
      <c r="FU10" s="93">
        <v>28.572998246639393</v>
      </c>
      <c r="FV10" s="4">
        <v>0</v>
      </c>
      <c r="FW10" s="4">
        <v>314274</v>
      </c>
      <c r="FX10" s="4">
        <v>0</v>
      </c>
      <c r="FY10" s="4">
        <v>25483</v>
      </c>
      <c r="FZ10" s="4">
        <v>0</v>
      </c>
      <c r="GA10" s="4">
        <v>0</v>
      </c>
      <c r="GB10" s="4">
        <v>0</v>
      </c>
      <c r="GC10" s="4">
        <v>25483</v>
      </c>
      <c r="GE10" s="4">
        <v>76726.141027830163</v>
      </c>
      <c r="GG10" s="93">
        <v>38.30119908641035</v>
      </c>
      <c r="GH10" s="4">
        <v>0</v>
      </c>
      <c r="GI10" s="4">
        <v>439357</v>
      </c>
      <c r="GJ10" s="4">
        <v>0</v>
      </c>
      <c r="GK10" s="4">
        <v>33235</v>
      </c>
      <c r="GL10" s="4">
        <v>0</v>
      </c>
      <c r="GM10" s="4">
        <v>12474</v>
      </c>
      <c r="GN10" s="4">
        <v>0</v>
      </c>
      <c r="GO10" s="4">
        <v>33235</v>
      </c>
      <c r="GP10" s="4">
        <v>0</v>
      </c>
      <c r="GQ10" s="4">
        <v>120340.41390153162</v>
      </c>
      <c r="GR10" s="4">
        <v>-105.1926663954946</v>
      </c>
      <c r="GS10" s="93">
        <v>38.626431668449804</v>
      </c>
      <c r="GT10" s="4">
        <v>0</v>
      </c>
      <c r="GU10" s="4">
        <v>472911</v>
      </c>
      <c r="GV10" s="4">
        <v>0</v>
      </c>
      <c r="GW10" s="4">
        <v>34300</v>
      </c>
      <c r="GX10" s="4">
        <v>0</v>
      </c>
      <c r="GY10" s="4">
        <v>0</v>
      </c>
      <c r="GZ10" s="4">
        <v>0</v>
      </c>
      <c r="HA10" s="160">
        <v>34300</v>
      </c>
      <c r="HB10" s="160">
        <v>0</v>
      </c>
      <c r="HC10" s="160">
        <v>29662.823111101636</v>
      </c>
      <c r="HD10" s="4">
        <v>-22</v>
      </c>
      <c r="HE10" s="93">
        <v>34</v>
      </c>
      <c r="HF10" s="4">
        <v>0</v>
      </c>
      <c r="HG10" s="4">
        <v>0</v>
      </c>
      <c r="HH10" s="4">
        <v>391028</v>
      </c>
      <c r="HI10" s="4">
        <v>-2</v>
      </c>
      <c r="HJ10" s="4">
        <v>30316</v>
      </c>
      <c r="HK10" s="4">
        <v>0</v>
      </c>
      <c r="HL10" s="4">
        <v>0</v>
      </c>
      <c r="HM10" s="4">
        <v>0</v>
      </c>
      <c r="HN10" s="4">
        <v>30316</v>
      </c>
      <c r="HO10" s="4">
        <v>0</v>
      </c>
      <c r="HP10" s="4">
        <v>0</v>
      </c>
      <c r="HQ10" s="4">
        <v>0</v>
      </c>
      <c r="HR10" s="93">
        <v>29.24</v>
      </c>
      <c r="HS10" s="4">
        <v>0</v>
      </c>
      <c r="HT10" s="4">
        <v>0</v>
      </c>
      <c r="HU10" s="4">
        <v>333257</v>
      </c>
      <c r="HV10" s="4">
        <v>0</v>
      </c>
      <c r="HW10" s="4">
        <v>0</v>
      </c>
      <c r="HX10" s="176">
        <v>0</v>
      </c>
      <c r="HY10" s="4">
        <v>25218</v>
      </c>
      <c r="HZ10" s="176">
        <v>0</v>
      </c>
      <c r="IA10" s="4">
        <v>12635</v>
      </c>
      <c r="IB10" s="176">
        <v>0</v>
      </c>
      <c r="IC10" s="4">
        <v>25218</v>
      </c>
      <c r="ID10" s="176">
        <v>0</v>
      </c>
      <c r="IE10" s="4">
        <v>0</v>
      </c>
      <c r="IF10" s="4">
        <v>0</v>
      </c>
      <c r="IG10" s="5">
        <v>30.34</v>
      </c>
      <c r="IH10" s="3">
        <v>0</v>
      </c>
      <c r="II10" s="3">
        <v>0</v>
      </c>
      <c r="IJ10" s="3">
        <v>361674</v>
      </c>
      <c r="IK10" s="3">
        <v>0</v>
      </c>
      <c r="IL10" s="3">
        <v>0</v>
      </c>
      <c r="IM10" s="3">
        <v>0</v>
      </c>
      <c r="IN10" s="3">
        <v>26202</v>
      </c>
      <c r="IO10" s="3">
        <v>0</v>
      </c>
      <c r="IP10" s="3">
        <v>13200</v>
      </c>
      <c r="IQ10" s="3"/>
      <c r="IR10" s="3">
        <v>27095</v>
      </c>
      <c r="IS10" s="3"/>
      <c r="IT10" s="3">
        <v>23315.366595327901</v>
      </c>
      <c r="IU10" s="3"/>
      <c r="IV10" s="93">
        <v>28</v>
      </c>
      <c r="IW10" s="4">
        <v>0</v>
      </c>
      <c r="IX10" s="4">
        <v>0</v>
      </c>
      <c r="IY10" s="4">
        <v>357235</v>
      </c>
      <c r="IZ10" s="4">
        <v>0</v>
      </c>
      <c r="JA10" s="4">
        <v>0</v>
      </c>
      <c r="JB10" s="4">
        <v>0</v>
      </c>
      <c r="JC10" s="4">
        <v>26264</v>
      </c>
      <c r="JD10" s="4">
        <v>0</v>
      </c>
      <c r="JE10" s="4">
        <v>0</v>
      </c>
      <c r="JG10" s="4">
        <v>26264</v>
      </c>
      <c r="JI10" s="4">
        <v>2798.1599372741875</v>
      </c>
      <c r="JK10" s="93">
        <v>32.090000000000003</v>
      </c>
      <c r="JL10" s="4">
        <v>0</v>
      </c>
      <c r="JM10" s="4">
        <v>0</v>
      </c>
      <c r="JN10" s="4">
        <v>409015</v>
      </c>
      <c r="JO10" s="4">
        <v>0</v>
      </c>
      <c r="JP10" s="4">
        <v>0</v>
      </c>
      <c r="JQ10" s="4">
        <v>0</v>
      </c>
      <c r="JR10" s="4">
        <v>29067</v>
      </c>
      <c r="JS10" s="4">
        <v>0</v>
      </c>
      <c r="JT10" s="4">
        <v>13897</v>
      </c>
      <c r="JV10" s="4">
        <v>29067</v>
      </c>
      <c r="JW10" s="4">
        <v>0</v>
      </c>
      <c r="JX10" s="4">
        <v>51780</v>
      </c>
      <c r="JY10" s="4">
        <v>0</v>
      </c>
      <c r="JZ10" s="93">
        <v>40.299999999999997</v>
      </c>
      <c r="KA10" s="4">
        <v>0</v>
      </c>
      <c r="KB10" s="4">
        <v>0</v>
      </c>
      <c r="KC10" s="4">
        <v>554419</v>
      </c>
      <c r="KD10" s="4">
        <v>0</v>
      </c>
      <c r="KE10" s="4">
        <v>0</v>
      </c>
      <c r="KF10" s="4">
        <v>0</v>
      </c>
      <c r="KG10" s="4">
        <v>36865</v>
      </c>
      <c r="KH10" s="4">
        <v>0</v>
      </c>
      <c r="KI10" s="4">
        <v>14996</v>
      </c>
      <c r="KJ10" s="4">
        <v>0</v>
      </c>
      <c r="KK10" s="4">
        <v>36865</v>
      </c>
      <c r="KM10" s="4">
        <v>176472</v>
      </c>
      <c r="KN10" s="4">
        <v>0</v>
      </c>
      <c r="KO10" s="4">
        <v>52.349999999999994</v>
      </c>
      <c r="KP10" s="4">
        <v>0</v>
      </c>
      <c r="KQ10" s="4">
        <v>0</v>
      </c>
      <c r="KR10" s="4">
        <v>733169</v>
      </c>
      <c r="KS10" s="4">
        <v>0</v>
      </c>
      <c r="KT10" s="4">
        <v>0</v>
      </c>
      <c r="KU10" s="4">
        <v>0</v>
      </c>
      <c r="KV10" s="4">
        <v>55890</v>
      </c>
      <c r="KW10" s="4">
        <v>0</v>
      </c>
      <c r="KX10" s="4">
        <v>15154</v>
      </c>
      <c r="KY10" s="4">
        <v>0</v>
      </c>
      <c r="KZ10" s="4">
        <v>55890</v>
      </c>
      <c r="LA10" s="4">
        <v>0</v>
      </c>
      <c r="LB10" s="4">
        <v>285875.92000000004</v>
      </c>
      <c r="LC10" s="4">
        <v>0</v>
      </c>
      <c r="LD10" s="4">
        <v>56</v>
      </c>
      <c r="LE10" s="4">
        <v>0</v>
      </c>
      <c r="LF10" s="4">
        <v>0</v>
      </c>
      <c r="LG10" s="4">
        <v>839631</v>
      </c>
      <c r="LH10" s="4">
        <v>0</v>
      </c>
      <c r="LI10" s="4">
        <v>0</v>
      </c>
      <c r="LJ10" s="4">
        <v>0</v>
      </c>
      <c r="LK10" s="4">
        <v>66528</v>
      </c>
      <c r="LL10" s="4">
        <v>0</v>
      </c>
      <c r="LM10" s="4">
        <v>0</v>
      </c>
      <c r="LO10" s="4">
        <v>66528</v>
      </c>
      <c r="LQ10" s="4">
        <v>271873.59999999998</v>
      </c>
      <c r="MI10" s="115">
        <f>MJ10-A10</f>
        <v>-1</v>
      </c>
      <c r="MJ10" s="3"/>
      <c r="MK10" s="3"/>
      <c r="ML10" s="176"/>
      <c r="MM10" s="176"/>
      <c r="MN10" s="176"/>
      <c r="MO10" s="176"/>
      <c r="MP10" s="176"/>
      <c r="MQ10" s="176"/>
      <c r="MR10" s="176"/>
      <c r="MS10" s="176"/>
      <c r="MT10" s="176"/>
    </row>
    <row r="11" spans="1:382" s="4" customFormat="1">
      <c r="A11" s="1">
        <v>2</v>
      </c>
      <c r="B11" t="s">
        <v>42</v>
      </c>
      <c r="C11" s="93"/>
      <c r="E11" s="4">
        <v>0</v>
      </c>
      <c r="F11" s="4">
        <v>0</v>
      </c>
      <c r="I11" s="93"/>
      <c r="J11" s="4">
        <v>0</v>
      </c>
      <c r="K11" s="4">
        <v>0</v>
      </c>
      <c r="L11" s="4">
        <v>0</v>
      </c>
      <c r="O11" s="93"/>
      <c r="Q11" s="4">
        <v>0</v>
      </c>
      <c r="R11" s="4">
        <v>0</v>
      </c>
      <c r="S11" s="4">
        <v>0</v>
      </c>
      <c r="U11" s="4">
        <v>0</v>
      </c>
      <c r="V11" s="4">
        <v>0</v>
      </c>
      <c r="W11" s="93"/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L11" s="4">
        <v>0</v>
      </c>
      <c r="AO11" s="93"/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W11" s="93"/>
      <c r="AZ11" s="4">
        <v>0</v>
      </c>
      <c r="BB11" s="4">
        <v>0</v>
      </c>
      <c r="BC11" s="4">
        <v>0</v>
      </c>
      <c r="BD11" s="4">
        <v>0</v>
      </c>
      <c r="BH11" s="4">
        <v>0</v>
      </c>
      <c r="BL11" s="4">
        <v>0</v>
      </c>
      <c r="BN11" s="4">
        <v>0</v>
      </c>
      <c r="BO11" s="4">
        <v>0</v>
      </c>
      <c r="BP11" s="4">
        <v>0</v>
      </c>
      <c r="BQ11" s="93">
        <v>1</v>
      </c>
      <c r="BR11" s="4">
        <v>0</v>
      </c>
      <c r="BS11" s="4">
        <v>7952</v>
      </c>
      <c r="BT11" s="4">
        <v>0</v>
      </c>
      <c r="BU11" s="4">
        <v>748</v>
      </c>
      <c r="BW11" s="4">
        <v>0</v>
      </c>
      <c r="BY11" s="4">
        <v>748</v>
      </c>
      <c r="CA11" s="4">
        <v>7952</v>
      </c>
      <c r="CC11" s="93"/>
      <c r="CE11" s="4">
        <v>0</v>
      </c>
      <c r="CF11" s="4">
        <v>0</v>
      </c>
      <c r="CH11" s="4">
        <v>0</v>
      </c>
      <c r="CJ11" s="4">
        <v>0</v>
      </c>
      <c r="CK11" s="4">
        <v>0</v>
      </c>
      <c r="CL11" s="4">
        <v>0</v>
      </c>
      <c r="CM11" s="4">
        <v>4771</v>
      </c>
      <c r="CN11" s="4">
        <v>0</v>
      </c>
      <c r="CO11" s="93"/>
      <c r="CS11" s="4">
        <v>0</v>
      </c>
      <c r="CW11" s="4">
        <v>0</v>
      </c>
      <c r="CY11" s="4">
        <v>3181</v>
      </c>
      <c r="DA11" s="93"/>
      <c r="DD11" s="4">
        <v>0</v>
      </c>
      <c r="DF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93">
        <v>0.98979591836734693</v>
      </c>
      <c r="DN11" s="4">
        <v>0</v>
      </c>
      <c r="DO11" s="4">
        <v>9945</v>
      </c>
      <c r="DQ11" s="4">
        <v>884</v>
      </c>
      <c r="DS11" s="4">
        <v>0</v>
      </c>
      <c r="DU11" s="4">
        <v>884</v>
      </c>
      <c r="DW11" s="4">
        <v>9945</v>
      </c>
      <c r="DY11" s="93">
        <v>1.9965517241379311</v>
      </c>
      <c r="DZ11" s="4">
        <v>0</v>
      </c>
      <c r="EA11" s="4">
        <v>9969</v>
      </c>
      <c r="EC11" s="4">
        <v>890</v>
      </c>
      <c r="EE11" s="4">
        <v>10896</v>
      </c>
      <c r="EG11" s="4">
        <v>890</v>
      </c>
      <c r="EI11" s="4">
        <v>5991</v>
      </c>
      <c r="EK11" s="93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3992.4</v>
      </c>
      <c r="EV11" s="4">
        <v>0</v>
      </c>
      <c r="EW11" s="93">
        <v>0</v>
      </c>
      <c r="EX11" s="4">
        <v>0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0</v>
      </c>
      <c r="FG11" s="4">
        <v>9.6</v>
      </c>
      <c r="FH11" s="4">
        <v>0</v>
      </c>
      <c r="FI11" s="93">
        <v>1</v>
      </c>
      <c r="FJ11" s="4">
        <v>0</v>
      </c>
      <c r="FK11" s="4">
        <v>0</v>
      </c>
      <c r="FL11" s="4">
        <v>0</v>
      </c>
      <c r="FM11" s="4">
        <v>0</v>
      </c>
      <c r="FN11" s="4">
        <v>0</v>
      </c>
      <c r="FO11" s="4">
        <v>12089</v>
      </c>
      <c r="FQ11" s="4">
        <v>0</v>
      </c>
      <c r="FS11" s="4">
        <v>0</v>
      </c>
      <c r="FU11" s="93">
        <v>0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0</v>
      </c>
      <c r="GB11" s="4">
        <v>0</v>
      </c>
      <c r="GC11" s="4">
        <v>0</v>
      </c>
      <c r="GE11" s="4">
        <v>0</v>
      </c>
      <c r="GG11" s="93">
        <v>0</v>
      </c>
      <c r="GH11" s="4">
        <v>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0</v>
      </c>
      <c r="GS11" s="93">
        <v>0</v>
      </c>
      <c r="GT11" s="4">
        <v>0</v>
      </c>
      <c r="GU11" s="4">
        <v>0</v>
      </c>
      <c r="GV11" s="4">
        <v>0</v>
      </c>
      <c r="GW11" s="4">
        <v>0</v>
      </c>
      <c r="GX11" s="4">
        <v>0</v>
      </c>
      <c r="GY11" s="4">
        <v>0</v>
      </c>
      <c r="GZ11" s="4">
        <v>0</v>
      </c>
      <c r="HA11" s="160">
        <v>0</v>
      </c>
      <c r="HB11" s="160">
        <v>0</v>
      </c>
      <c r="HC11" s="160">
        <v>0</v>
      </c>
      <c r="HD11" s="4">
        <v>0</v>
      </c>
      <c r="HE11" s="93">
        <v>0</v>
      </c>
      <c r="HF11" s="4">
        <v>0</v>
      </c>
      <c r="HG11" s="4">
        <v>0</v>
      </c>
      <c r="HH11" s="4">
        <v>0</v>
      </c>
      <c r="HI11" s="4">
        <v>0</v>
      </c>
      <c r="HJ11" s="4">
        <v>0</v>
      </c>
      <c r="HK11" s="4">
        <v>0</v>
      </c>
      <c r="HL11" s="4">
        <v>0</v>
      </c>
      <c r="HM11" s="4">
        <v>0</v>
      </c>
      <c r="HN11" s="4">
        <v>0</v>
      </c>
      <c r="HO11" s="4">
        <v>0</v>
      </c>
      <c r="HP11" s="4">
        <v>0</v>
      </c>
      <c r="HQ11" s="4">
        <v>0</v>
      </c>
      <c r="HR11" s="93">
        <v>0</v>
      </c>
      <c r="HS11" s="4">
        <v>0</v>
      </c>
      <c r="HT11" s="4">
        <v>0</v>
      </c>
      <c r="HU11" s="4">
        <v>0</v>
      </c>
      <c r="HV11" s="4">
        <v>0</v>
      </c>
      <c r="HW11" s="4">
        <v>0</v>
      </c>
      <c r="HX11" s="176">
        <v>0</v>
      </c>
      <c r="HY11" s="4">
        <v>0</v>
      </c>
      <c r="HZ11" s="176">
        <v>0</v>
      </c>
      <c r="IA11" s="4">
        <v>0</v>
      </c>
      <c r="IB11" s="176">
        <v>0</v>
      </c>
      <c r="IC11" s="4">
        <v>0</v>
      </c>
      <c r="ID11" s="176">
        <v>0</v>
      </c>
      <c r="IE11" s="4">
        <v>0</v>
      </c>
      <c r="IF11" s="4">
        <v>0</v>
      </c>
      <c r="IG11" s="5">
        <v>0</v>
      </c>
      <c r="IH11" s="3">
        <v>0</v>
      </c>
      <c r="II11" s="3">
        <v>0</v>
      </c>
      <c r="IJ11" s="3">
        <v>0</v>
      </c>
      <c r="IK11" s="3">
        <v>0</v>
      </c>
      <c r="IL11" s="3">
        <v>0</v>
      </c>
      <c r="IM11" s="3">
        <v>0</v>
      </c>
      <c r="IN11" s="3">
        <v>0</v>
      </c>
      <c r="IO11" s="3">
        <v>0</v>
      </c>
      <c r="IP11" s="3">
        <v>0</v>
      </c>
      <c r="IQ11" s="3"/>
      <c r="IR11" s="3">
        <v>0</v>
      </c>
      <c r="IS11" s="3"/>
      <c r="IT11" s="3">
        <v>0</v>
      </c>
      <c r="IU11" s="3"/>
      <c r="IV11" s="93">
        <v>0</v>
      </c>
      <c r="IW11" s="4">
        <v>0</v>
      </c>
      <c r="IX11" s="4">
        <v>0</v>
      </c>
      <c r="IY11" s="4">
        <v>0</v>
      </c>
      <c r="IZ11" s="4">
        <v>0</v>
      </c>
      <c r="JA11" s="4">
        <v>0</v>
      </c>
      <c r="JB11" s="4">
        <v>0</v>
      </c>
      <c r="JC11" s="4">
        <v>0</v>
      </c>
      <c r="JD11" s="4">
        <v>0</v>
      </c>
      <c r="JE11" s="4">
        <v>0</v>
      </c>
      <c r="JG11" s="4">
        <v>0</v>
      </c>
      <c r="JI11" s="4">
        <v>0</v>
      </c>
      <c r="JK11" s="93">
        <v>0</v>
      </c>
      <c r="JL11" s="4">
        <v>0</v>
      </c>
      <c r="JM11" s="4">
        <v>0</v>
      </c>
      <c r="JN11" s="4">
        <v>0</v>
      </c>
      <c r="JO11" s="4">
        <v>0</v>
      </c>
      <c r="JP11" s="4">
        <v>0</v>
      </c>
      <c r="JQ11" s="4">
        <v>0</v>
      </c>
      <c r="JR11" s="4">
        <v>0</v>
      </c>
      <c r="JS11" s="4">
        <v>0</v>
      </c>
      <c r="JT11" s="4">
        <v>0</v>
      </c>
      <c r="JV11" s="4">
        <v>0</v>
      </c>
      <c r="JW11" s="4">
        <v>0</v>
      </c>
      <c r="JX11" s="4">
        <v>0</v>
      </c>
      <c r="JY11" s="4">
        <v>0</v>
      </c>
      <c r="JZ11" s="93">
        <v>0</v>
      </c>
      <c r="KA11" s="4">
        <v>0</v>
      </c>
      <c r="KB11" s="4">
        <v>0</v>
      </c>
      <c r="KC11" s="4">
        <v>0</v>
      </c>
      <c r="KD11" s="4">
        <v>0</v>
      </c>
      <c r="KE11" s="4">
        <v>0</v>
      </c>
      <c r="KF11" s="4">
        <v>0</v>
      </c>
      <c r="KG11" s="4">
        <v>0</v>
      </c>
      <c r="KH11" s="4">
        <v>0</v>
      </c>
      <c r="KI11" s="4">
        <v>0</v>
      </c>
      <c r="KJ11" s="4">
        <v>0</v>
      </c>
      <c r="KK11" s="4">
        <v>0</v>
      </c>
      <c r="KM11" s="4">
        <v>0</v>
      </c>
      <c r="KN11" s="4">
        <v>0</v>
      </c>
      <c r="KO11" s="4">
        <v>0</v>
      </c>
      <c r="KP11" s="4">
        <v>0</v>
      </c>
      <c r="KQ11" s="4">
        <v>0</v>
      </c>
      <c r="KR11" s="4">
        <v>0</v>
      </c>
      <c r="KS11" s="4">
        <v>0</v>
      </c>
      <c r="KT11" s="4">
        <v>0</v>
      </c>
      <c r="KU11" s="4">
        <v>0</v>
      </c>
      <c r="KV11" s="4">
        <v>0</v>
      </c>
      <c r="KW11" s="4">
        <v>0</v>
      </c>
      <c r="KX11" s="4">
        <v>0</v>
      </c>
      <c r="KY11" s="4">
        <v>0</v>
      </c>
      <c r="KZ11" s="4">
        <v>0</v>
      </c>
      <c r="LA11" s="4">
        <v>0</v>
      </c>
      <c r="LB11" s="4">
        <v>0</v>
      </c>
      <c r="LC11" s="4">
        <v>0</v>
      </c>
      <c r="LD11" s="4">
        <v>0</v>
      </c>
      <c r="LE11" s="4">
        <v>0</v>
      </c>
      <c r="LF11" s="4">
        <v>0</v>
      </c>
      <c r="LG11" s="4">
        <v>0</v>
      </c>
      <c r="LH11" s="4">
        <v>0</v>
      </c>
      <c r="LI11" s="4">
        <v>0</v>
      </c>
      <c r="LJ11" s="4">
        <v>0</v>
      </c>
      <c r="LK11" s="4">
        <v>0</v>
      </c>
      <c r="LL11" s="4">
        <v>0</v>
      </c>
      <c r="LM11" s="4">
        <v>0</v>
      </c>
      <c r="LO11" s="4">
        <v>0</v>
      </c>
      <c r="LQ11" s="4">
        <v>0</v>
      </c>
      <c r="MI11" s="115">
        <f t="shared" ref="MI11:MI74" si="0">MJ11-A11</f>
        <v>-2</v>
      </c>
      <c r="MJ11" s="3"/>
      <c r="MK11" s="3"/>
      <c r="ML11" s="176"/>
      <c r="MM11" s="176"/>
      <c r="MN11" s="176"/>
      <c r="MO11" s="176"/>
      <c r="MP11" s="176"/>
      <c r="MQ11" s="176"/>
      <c r="MR11" s="176"/>
      <c r="MS11" s="176"/>
      <c r="MT11" s="176"/>
    </row>
    <row r="12" spans="1:382" s="4" customFormat="1">
      <c r="A12" s="1">
        <v>3</v>
      </c>
      <c r="B12" t="s">
        <v>43</v>
      </c>
      <c r="C12" s="93"/>
      <c r="E12" s="4">
        <v>0</v>
      </c>
      <c r="F12" s="4">
        <v>0</v>
      </c>
      <c r="I12" s="93"/>
      <c r="J12" s="4">
        <v>0</v>
      </c>
      <c r="K12" s="4">
        <v>0</v>
      </c>
      <c r="L12" s="4">
        <v>0</v>
      </c>
      <c r="O12" s="93"/>
      <c r="Q12" s="4">
        <v>0</v>
      </c>
      <c r="R12" s="4">
        <v>0</v>
      </c>
      <c r="S12" s="4">
        <v>0</v>
      </c>
      <c r="U12" s="4">
        <v>0</v>
      </c>
      <c r="V12" s="4">
        <v>0</v>
      </c>
      <c r="W12" s="93"/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L12" s="4">
        <v>0</v>
      </c>
      <c r="AO12" s="93"/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W12" s="93"/>
      <c r="AZ12" s="4">
        <v>0</v>
      </c>
      <c r="BB12" s="4">
        <v>0</v>
      </c>
      <c r="BC12" s="4">
        <v>0</v>
      </c>
      <c r="BD12" s="4">
        <v>0</v>
      </c>
      <c r="BH12" s="4">
        <v>0</v>
      </c>
      <c r="BL12" s="4">
        <v>0</v>
      </c>
      <c r="BN12" s="4">
        <v>0</v>
      </c>
      <c r="BO12" s="4">
        <v>0</v>
      </c>
      <c r="BP12" s="4">
        <v>0</v>
      </c>
      <c r="BQ12" s="93">
        <v>0</v>
      </c>
      <c r="BR12" s="4">
        <v>0</v>
      </c>
      <c r="BS12" s="4">
        <v>0</v>
      </c>
      <c r="BT12" s="4">
        <v>0</v>
      </c>
      <c r="BU12" s="4">
        <v>0</v>
      </c>
      <c r="BW12" s="4">
        <v>0</v>
      </c>
      <c r="BY12" s="4">
        <v>0</v>
      </c>
      <c r="CA12" s="4">
        <v>0</v>
      </c>
      <c r="CC12" s="93"/>
      <c r="CE12" s="4">
        <v>0</v>
      </c>
      <c r="CF12" s="4">
        <v>0</v>
      </c>
      <c r="CH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93"/>
      <c r="CS12" s="4">
        <v>0</v>
      </c>
      <c r="CW12" s="4">
        <v>0</v>
      </c>
      <c r="CY12" s="4">
        <v>0</v>
      </c>
      <c r="DA12" s="93"/>
      <c r="DD12" s="4">
        <v>0</v>
      </c>
      <c r="DF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93"/>
      <c r="DU12" s="4">
        <v>0</v>
      </c>
      <c r="DW12" s="4">
        <v>0</v>
      </c>
      <c r="DY12" s="93"/>
      <c r="EG12" s="4">
        <v>0</v>
      </c>
      <c r="EI12" s="4">
        <v>0</v>
      </c>
      <c r="EK12" s="93">
        <v>0</v>
      </c>
      <c r="EM12" s="4">
        <v>0</v>
      </c>
      <c r="EN12" s="4">
        <v>0</v>
      </c>
      <c r="EO12" s="4">
        <v>0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4">
        <v>0</v>
      </c>
      <c r="EV12" s="4">
        <v>0</v>
      </c>
      <c r="EW12" s="93">
        <v>0</v>
      </c>
      <c r="EX12" s="4">
        <v>0</v>
      </c>
      <c r="EY12" s="4">
        <v>0</v>
      </c>
      <c r="EZ12" s="4">
        <v>0</v>
      </c>
      <c r="FA12" s="4">
        <v>0</v>
      </c>
      <c r="FB12" s="4">
        <v>0</v>
      </c>
      <c r="FC12" s="4">
        <v>0</v>
      </c>
      <c r="FD12" s="4">
        <v>0</v>
      </c>
      <c r="FE12" s="4">
        <v>0</v>
      </c>
      <c r="FF12" s="4">
        <v>0</v>
      </c>
      <c r="FG12" s="4">
        <v>0</v>
      </c>
      <c r="FH12" s="4">
        <v>0</v>
      </c>
      <c r="FI12" s="93">
        <v>0</v>
      </c>
      <c r="FJ12" s="4">
        <v>0</v>
      </c>
      <c r="FK12" s="4">
        <v>0</v>
      </c>
      <c r="FL12" s="4">
        <v>0</v>
      </c>
      <c r="FM12" s="4">
        <v>0</v>
      </c>
      <c r="FN12" s="4">
        <v>0</v>
      </c>
      <c r="FO12" s="4">
        <v>0</v>
      </c>
      <c r="FQ12" s="4">
        <v>0</v>
      </c>
      <c r="FS12" s="4">
        <v>0</v>
      </c>
      <c r="FU12" s="93">
        <v>0</v>
      </c>
      <c r="FV12" s="4">
        <v>0</v>
      </c>
      <c r="FW12" s="4">
        <v>0</v>
      </c>
      <c r="FX12" s="4">
        <v>0</v>
      </c>
      <c r="FY12" s="4">
        <v>0</v>
      </c>
      <c r="FZ12" s="4">
        <v>0</v>
      </c>
      <c r="GA12" s="4">
        <v>0</v>
      </c>
      <c r="GB12" s="4">
        <v>0</v>
      </c>
      <c r="GC12" s="4">
        <v>0</v>
      </c>
      <c r="GE12" s="4">
        <v>0</v>
      </c>
      <c r="GG12" s="93">
        <v>0.18649517684887459</v>
      </c>
      <c r="GH12" s="4">
        <v>0</v>
      </c>
      <c r="GI12" s="4">
        <v>1939</v>
      </c>
      <c r="GJ12" s="4">
        <v>0</v>
      </c>
      <c r="GK12" s="4">
        <v>167</v>
      </c>
      <c r="GL12" s="4">
        <v>0</v>
      </c>
      <c r="GM12" s="4">
        <v>0</v>
      </c>
      <c r="GN12" s="4">
        <v>0</v>
      </c>
      <c r="GO12" s="4">
        <v>167</v>
      </c>
      <c r="GP12" s="4">
        <v>0</v>
      </c>
      <c r="GQ12" s="4">
        <v>1865.4818205117385</v>
      </c>
      <c r="GR12" s="4">
        <v>-1.630665878983109</v>
      </c>
      <c r="GS12" s="93">
        <v>0</v>
      </c>
      <c r="GT12" s="4">
        <v>0</v>
      </c>
      <c r="GU12" s="4">
        <v>0</v>
      </c>
      <c r="GV12" s="4">
        <v>0</v>
      </c>
      <c r="GW12" s="4">
        <v>0</v>
      </c>
      <c r="GX12" s="4">
        <v>0</v>
      </c>
      <c r="GY12" s="4">
        <v>0</v>
      </c>
      <c r="GZ12" s="4">
        <v>0</v>
      </c>
      <c r="HA12" s="160">
        <v>0</v>
      </c>
      <c r="HB12" s="160">
        <v>0</v>
      </c>
      <c r="HC12" s="160">
        <v>-1.630665878983109</v>
      </c>
      <c r="HD12" s="4">
        <v>0</v>
      </c>
      <c r="HE12" s="93">
        <v>0</v>
      </c>
      <c r="HF12" s="4">
        <v>0</v>
      </c>
      <c r="HG12" s="4">
        <v>0</v>
      </c>
      <c r="HH12" s="4">
        <v>4240</v>
      </c>
      <c r="HI12" s="4">
        <v>0</v>
      </c>
      <c r="HJ12" s="4">
        <v>350</v>
      </c>
      <c r="HK12" s="4">
        <v>0</v>
      </c>
      <c r="HL12" s="4">
        <v>0</v>
      </c>
      <c r="HM12" s="4">
        <v>0</v>
      </c>
      <c r="HN12" s="4">
        <v>350</v>
      </c>
      <c r="HO12" s="4">
        <v>0</v>
      </c>
      <c r="HP12" s="4">
        <v>3722</v>
      </c>
      <c r="HQ12" s="4">
        <v>-64.661432129574678</v>
      </c>
      <c r="HR12" s="93">
        <v>0.1</v>
      </c>
      <c r="HS12" s="4">
        <v>0</v>
      </c>
      <c r="HT12" s="4">
        <v>0</v>
      </c>
      <c r="HU12" s="4">
        <v>1154</v>
      </c>
      <c r="HV12" s="4">
        <v>0</v>
      </c>
      <c r="HW12" s="4">
        <v>0</v>
      </c>
      <c r="HX12" s="176">
        <v>0</v>
      </c>
      <c r="HY12" s="4">
        <v>88</v>
      </c>
      <c r="HZ12" s="176">
        <v>0</v>
      </c>
      <c r="IA12" s="4">
        <v>0</v>
      </c>
      <c r="IB12" s="176">
        <v>0</v>
      </c>
      <c r="IC12" s="4">
        <v>88</v>
      </c>
      <c r="ID12" s="176">
        <v>0</v>
      </c>
      <c r="IE12" s="4">
        <v>-42.612029810752269</v>
      </c>
      <c r="IF12" s="4">
        <v>-0.22984803656595432</v>
      </c>
      <c r="IG12" s="5">
        <v>2</v>
      </c>
      <c r="IH12" s="3">
        <v>0</v>
      </c>
      <c r="II12" s="3">
        <v>0</v>
      </c>
      <c r="IJ12" s="3">
        <v>23458</v>
      </c>
      <c r="IK12" s="3">
        <v>0</v>
      </c>
      <c r="IL12" s="3">
        <v>0</v>
      </c>
      <c r="IM12" s="3">
        <v>0</v>
      </c>
      <c r="IN12" s="3">
        <v>1776</v>
      </c>
      <c r="IO12" s="3">
        <v>0</v>
      </c>
      <c r="IP12" s="3">
        <v>0</v>
      </c>
      <c r="IQ12" s="3"/>
      <c r="IR12" s="3">
        <v>1776</v>
      </c>
      <c r="IS12" s="3"/>
      <c r="IT12" s="3">
        <v>18298.341868150175</v>
      </c>
      <c r="IU12" s="3"/>
      <c r="IV12" s="93">
        <v>4</v>
      </c>
      <c r="IW12" s="4">
        <v>0</v>
      </c>
      <c r="IX12" s="4">
        <v>0</v>
      </c>
      <c r="IY12" s="4">
        <v>47888</v>
      </c>
      <c r="IZ12" s="4">
        <v>0</v>
      </c>
      <c r="JA12" s="4">
        <v>0</v>
      </c>
      <c r="JB12" s="4">
        <v>0</v>
      </c>
      <c r="JC12" s="4">
        <v>3742</v>
      </c>
      <c r="JD12" s="4">
        <v>0</v>
      </c>
      <c r="JE12" s="4">
        <v>0</v>
      </c>
      <c r="JG12" s="4">
        <v>3742</v>
      </c>
      <c r="JI12" s="4">
        <v>22476.633074672245</v>
      </c>
      <c r="JK12" s="93">
        <v>2.94</v>
      </c>
      <c r="JL12" s="4">
        <v>0</v>
      </c>
      <c r="JM12" s="4">
        <v>0</v>
      </c>
      <c r="JN12" s="4">
        <v>31405</v>
      </c>
      <c r="JO12" s="4">
        <v>0</v>
      </c>
      <c r="JP12" s="4">
        <v>0</v>
      </c>
      <c r="JQ12" s="4">
        <v>0</v>
      </c>
      <c r="JR12" s="4">
        <v>2757</v>
      </c>
      <c r="JS12" s="4">
        <v>0</v>
      </c>
      <c r="JT12" s="4">
        <v>0</v>
      </c>
      <c r="JV12" s="4">
        <v>2757</v>
      </c>
      <c r="JW12" s="4">
        <v>0</v>
      </c>
      <c r="JX12" s="4">
        <v>3765.461528442956</v>
      </c>
      <c r="JY12" s="4">
        <v>-4.7892141546349194</v>
      </c>
      <c r="JZ12" s="93">
        <v>2.5</v>
      </c>
      <c r="KA12" s="4">
        <v>0</v>
      </c>
      <c r="KB12" s="4">
        <v>0</v>
      </c>
      <c r="KC12" s="4">
        <v>31485</v>
      </c>
      <c r="KD12" s="4">
        <v>0</v>
      </c>
      <c r="KE12" s="4">
        <v>0</v>
      </c>
      <c r="KF12" s="4">
        <v>0</v>
      </c>
      <c r="KG12" s="4">
        <v>2343</v>
      </c>
      <c r="KH12" s="4">
        <v>0</v>
      </c>
      <c r="KI12" s="4">
        <v>0</v>
      </c>
      <c r="KJ12" s="4">
        <v>0</v>
      </c>
      <c r="KK12" s="4">
        <v>2343</v>
      </c>
      <c r="KM12" s="4">
        <v>3325.7954420355513</v>
      </c>
      <c r="KN12" s="4">
        <v>-26.159142411502216</v>
      </c>
      <c r="KO12" s="4">
        <v>2.08</v>
      </c>
      <c r="KP12" s="4">
        <v>0</v>
      </c>
      <c r="KQ12" s="4">
        <v>0</v>
      </c>
      <c r="KR12" s="4">
        <v>26074</v>
      </c>
      <c r="KS12" s="4">
        <v>0</v>
      </c>
      <c r="KT12" s="4">
        <v>0</v>
      </c>
      <c r="KU12" s="4">
        <v>0</v>
      </c>
      <c r="KV12" s="4">
        <v>2261</v>
      </c>
      <c r="KW12" s="4">
        <v>0</v>
      </c>
      <c r="KX12" s="4">
        <v>0</v>
      </c>
      <c r="KY12" s="4">
        <v>0</v>
      </c>
      <c r="KZ12" s="4">
        <v>2261</v>
      </c>
      <c r="LA12" s="4">
        <v>0</v>
      </c>
      <c r="LB12" s="4">
        <v>21.840857588497784</v>
      </c>
      <c r="LC12" s="4">
        <v>0</v>
      </c>
      <c r="LD12" s="4">
        <v>3</v>
      </c>
      <c r="LE12" s="4">
        <v>0</v>
      </c>
      <c r="LF12" s="4">
        <v>0</v>
      </c>
      <c r="LG12" s="4">
        <v>38765</v>
      </c>
      <c r="LH12" s="4">
        <v>0</v>
      </c>
      <c r="LI12" s="4">
        <v>0</v>
      </c>
      <c r="LJ12" s="4">
        <v>0</v>
      </c>
      <c r="LK12" s="4">
        <v>3550</v>
      </c>
      <c r="LL12" s="4">
        <v>0</v>
      </c>
      <c r="LM12" s="4">
        <v>0</v>
      </c>
      <c r="LO12" s="4">
        <v>3550</v>
      </c>
      <c r="LQ12" s="4">
        <v>12723</v>
      </c>
      <c r="MI12" s="115">
        <f t="shared" si="0"/>
        <v>-3</v>
      </c>
      <c r="MJ12" s="3"/>
      <c r="MK12" s="3"/>
      <c r="ML12" s="176"/>
      <c r="MM12" s="176"/>
      <c r="MN12" s="176"/>
      <c r="MO12" s="176"/>
      <c r="MP12" s="176"/>
      <c r="MQ12" s="176"/>
      <c r="MR12" s="176"/>
      <c r="MS12" s="176"/>
      <c r="MT12" s="176"/>
    </row>
    <row r="13" spans="1:382" s="4" customFormat="1">
      <c r="A13" s="1">
        <v>4</v>
      </c>
      <c r="B13" t="s">
        <v>44</v>
      </c>
      <c r="C13" s="93"/>
      <c r="E13" s="4">
        <v>0</v>
      </c>
      <c r="F13" s="4">
        <v>0</v>
      </c>
      <c r="I13" s="93"/>
      <c r="J13" s="4">
        <v>0</v>
      </c>
      <c r="K13" s="4">
        <v>0</v>
      </c>
      <c r="L13" s="4">
        <v>0</v>
      </c>
      <c r="O13" s="93"/>
      <c r="Q13" s="4">
        <v>0</v>
      </c>
      <c r="R13" s="4">
        <v>0</v>
      </c>
      <c r="S13" s="4">
        <v>0</v>
      </c>
      <c r="U13" s="4">
        <v>0</v>
      </c>
      <c r="V13" s="4">
        <v>0</v>
      </c>
      <c r="W13" s="93"/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L13" s="4">
        <v>0</v>
      </c>
      <c r="AO13" s="93"/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W13" s="93"/>
      <c r="AZ13" s="4">
        <v>0</v>
      </c>
      <c r="BB13" s="4">
        <v>0</v>
      </c>
      <c r="BC13" s="4">
        <v>0</v>
      </c>
      <c r="BD13" s="4">
        <v>0</v>
      </c>
      <c r="BH13" s="4">
        <v>0</v>
      </c>
      <c r="BL13" s="4">
        <v>0</v>
      </c>
      <c r="BN13" s="4">
        <v>0</v>
      </c>
      <c r="BO13" s="4">
        <v>0</v>
      </c>
      <c r="BP13" s="4">
        <v>0</v>
      </c>
      <c r="BQ13" s="93">
        <v>0</v>
      </c>
      <c r="BR13" s="4">
        <v>0</v>
      </c>
      <c r="BS13" s="4">
        <v>0</v>
      </c>
      <c r="BT13" s="4">
        <v>0</v>
      </c>
      <c r="BU13" s="4">
        <v>0</v>
      </c>
      <c r="BW13" s="4">
        <v>0</v>
      </c>
      <c r="BY13" s="4">
        <v>0</v>
      </c>
      <c r="CA13" s="4">
        <v>0</v>
      </c>
      <c r="CC13" s="93"/>
      <c r="CE13" s="4">
        <v>0</v>
      </c>
      <c r="CF13" s="4">
        <v>0</v>
      </c>
      <c r="CH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93"/>
      <c r="CS13" s="4">
        <v>0</v>
      </c>
      <c r="CW13" s="4">
        <v>0</v>
      </c>
      <c r="CY13" s="4">
        <v>0</v>
      </c>
      <c r="DA13" s="93"/>
      <c r="DD13" s="4">
        <v>0</v>
      </c>
      <c r="DF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93"/>
      <c r="DU13" s="4">
        <v>0</v>
      </c>
      <c r="DW13" s="4">
        <v>0</v>
      </c>
      <c r="DY13" s="93"/>
      <c r="EG13" s="4">
        <v>0</v>
      </c>
      <c r="EI13" s="4">
        <v>0</v>
      </c>
      <c r="EK13" s="93">
        <v>0</v>
      </c>
      <c r="EM13" s="4">
        <v>0</v>
      </c>
      <c r="EN13" s="4">
        <v>0</v>
      </c>
      <c r="EO13" s="4">
        <v>0</v>
      </c>
      <c r="EP13" s="4">
        <v>0</v>
      </c>
      <c r="EQ13" s="4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93">
        <v>0</v>
      </c>
      <c r="EX13" s="4">
        <v>0</v>
      </c>
      <c r="EY13" s="4">
        <v>0</v>
      </c>
      <c r="EZ13" s="4">
        <v>0</v>
      </c>
      <c r="FA13" s="4">
        <v>0</v>
      </c>
      <c r="FB13" s="4">
        <v>0</v>
      </c>
      <c r="FC13" s="4">
        <v>0</v>
      </c>
      <c r="FD13" s="4">
        <v>0</v>
      </c>
      <c r="FE13" s="4">
        <v>0</v>
      </c>
      <c r="FF13" s="4">
        <v>0</v>
      </c>
      <c r="FG13" s="4">
        <v>0</v>
      </c>
      <c r="FH13" s="4">
        <v>0</v>
      </c>
      <c r="FI13" s="93">
        <v>0</v>
      </c>
      <c r="FJ13" s="4">
        <v>0</v>
      </c>
      <c r="FK13" s="4">
        <v>0</v>
      </c>
      <c r="FL13" s="4">
        <v>0</v>
      </c>
      <c r="FM13" s="4">
        <v>0</v>
      </c>
      <c r="FN13" s="4">
        <v>0</v>
      </c>
      <c r="FO13" s="4">
        <v>0</v>
      </c>
      <c r="FQ13" s="4">
        <v>0</v>
      </c>
      <c r="FS13" s="4">
        <v>0</v>
      </c>
      <c r="FU13" s="93">
        <v>0</v>
      </c>
      <c r="FV13" s="4">
        <v>0</v>
      </c>
      <c r="FW13" s="4">
        <v>0</v>
      </c>
      <c r="FX13" s="4">
        <v>0</v>
      </c>
      <c r="FY13" s="4">
        <v>0</v>
      </c>
      <c r="FZ13" s="4">
        <v>0</v>
      </c>
      <c r="GA13" s="4">
        <v>0</v>
      </c>
      <c r="GB13" s="4">
        <v>0</v>
      </c>
      <c r="GC13" s="4">
        <v>0</v>
      </c>
      <c r="GE13" s="4">
        <v>0</v>
      </c>
      <c r="GG13" s="93">
        <v>0</v>
      </c>
      <c r="GH13" s="4">
        <v>0</v>
      </c>
      <c r="GI13" s="4">
        <v>0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Q13" s="4">
        <v>0</v>
      </c>
      <c r="GR13" s="4">
        <v>0</v>
      </c>
      <c r="GS13" s="93">
        <v>0</v>
      </c>
      <c r="GT13" s="4">
        <v>0</v>
      </c>
      <c r="GU13" s="4">
        <v>0</v>
      </c>
      <c r="GV13" s="4">
        <v>0</v>
      </c>
      <c r="GW13" s="4">
        <v>0</v>
      </c>
      <c r="GX13" s="4">
        <v>0</v>
      </c>
      <c r="GY13" s="4">
        <v>0</v>
      </c>
      <c r="GZ13" s="4">
        <v>0</v>
      </c>
      <c r="HA13" s="160">
        <v>0</v>
      </c>
      <c r="HB13" s="160">
        <v>0</v>
      </c>
      <c r="HC13" s="160">
        <v>0</v>
      </c>
      <c r="HD13" s="4">
        <v>0</v>
      </c>
      <c r="HE13" s="93">
        <v>0</v>
      </c>
      <c r="HF13" s="4">
        <v>0</v>
      </c>
      <c r="HG13" s="4">
        <v>0</v>
      </c>
      <c r="HH13" s="4">
        <v>0</v>
      </c>
      <c r="HI13" s="4">
        <v>0</v>
      </c>
      <c r="HJ13" s="4">
        <v>0</v>
      </c>
      <c r="HK13" s="4">
        <v>0</v>
      </c>
      <c r="HL13" s="4">
        <v>0</v>
      </c>
      <c r="HM13" s="4">
        <v>0</v>
      </c>
      <c r="HN13" s="4">
        <v>0</v>
      </c>
      <c r="HO13" s="4">
        <v>0</v>
      </c>
      <c r="HP13" s="4">
        <v>0</v>
      </c>
      <c r="HQ13" s="4">
        <v>0</v>
      </c>
      <c r="HR13" s="93">
        <v>0</v>
      </c>
      <c r="HS13" s="4">
        <v>0</v>
      </c>
      <c r="HT13" s="4">
        <v>0</v>
      </c>
      <c r="HU13" s="4">
        <v>0</v>
      </c>
      <c r="HV13" s="4">
        <v>0</v>
      </c>
      <c r="HW13" s="4">
        <v>0</v>
      </c>
      <c r="HX13" s="176">
        <v>0</v>
      </c>
      <c r="HY13" s="4">
        <v>0</v>
      </c>
      <c r="HZ13" s="176">
        <v>0</v>
      </c>
      <c r="IA13" s="4">
        <v>0</v>
      </c>
      <c r="IB13" s="176">
        <v>0</v>
      </c>
      <c r="IC13" s="4">
        <v>0</v>
      </c>
      <c r="ID13" s="176">
        <v>0</v>
      </c>
      <c r="IE13" s="4">
        <v>0</v>
      </c>
      <c r="IF13" s="4">
        <v>0</v>
      </c>
      <c r="IG13" s="5">
        <v>0</v>
      </c>
      <c r="IH13" s="3">
        <v>0</v>
      </c>
      <c r="II13" s="3">
        <v>0</v>
      </c>
      <c r="IJ13" s="3">
        <v>0</v>
      </c>
      <c r="IK13" s="3">
        <v>0</v>
      </c>
      <c r="IL13" s="3">
        <v>0</v>
      </c>
      <c r="IM13" s="3">
        <v>0</v>
      </c>
      <c r="IN13" s="3">
        <v>0</v>
      </c>
      <c r="IO13" s="3">
        <v>0</v>
      </c>
      <c r="IP13" s="3">
        <v>0</v>
      </c>
      <c r="IQ13" s="3"/>
      <c r="IR13" s="3">
        <v>0</v>
      </c>
      <c r="IS13" s="3"/>
      <c r="IT13" s="3">
        <v>0</v>
      </c>
      <c r="IU13" s="3"/>
      <c r="IV13" s="93">
        <v>0</v>
      </c>
      <c r="IW13" s="4">
        <v>0</v>
      </c>
      <c r="IX13" s="4">
        <v>0</v>
      </c>
      <c r="IY13" s="4">
        <v>0</v>
      </c>
      <c r="IZ13" s="4">
        <v>0</v>
      </c>
      <c r="JA13" s="4">
        <v>0</v>
      </c>
      <c r="JB13" s="4">
        <v>0</v>
      </c>
      <c r="JC13" s="4">
        <v>0</v>
      </c>
      <c r="JD13" s="4">
        <v>0</v>
      </c>
      <c r="JE13" s="4">
        <v>0</v>
      </c>
      <c r="JG13" s="4">
        <v>0</v>
      </c>
      <c r="JI13" s="4">
        <v>0</v>
      </c>
      <c r="JK13" s="93">
        <v>0</v>
      </c>
      <c r="JL13" s="4">
        <v>0</v>
      </c>
      <c r="JM13" s="4">
        <v>0</v>
      </c>
      <c r="JN13" s="4">
        <v>0</v>
      </c>
      <c r="JO13" s="4">
        <v>0</v>
      </c>
      <c r="JP13" s="4">
        <v>0</v>
      </c>
      <c r="JQ13" s="4">
        <v>0</v>
      </c>
      <c r="JR13" s="4">
        <v>0</v>
      </c>
      <c r="JS13" s="4">
        <v>0</v>
      </c>
      <c r="JT13" s="4">
        <v>0</v>
      </c>
      <c r="JV13" s="4">
        <v>0</v>
      </c>
      <c r="JW13" s="4">
        <v>0</v>
      </c>
      <c r="JX13" s="4">
        <v>0</v>
      </c>
      <c r="JY13" s="4">
        <v>0</v>
      </c>
      <c r="JZ13" s="93">
        <v>0</v>
      </c>
      <c r="KA13" s="4">
        <v>0</v>
      </c>
      <c r="KB13" s="4">
        <v>0</v>
      </c>
      <c r="KC13" s="4">
        <v>0</v>
      </c>
      <c r="KD13" s="4">
        <v>0</v>
      </c>
      <c r="KE13" s="4">
        <v>0</v>
      </c>
      <c r="KF13" s="4">
        <v>0</v>
      </c>
      <c r="KG13" s="4">
        <v>0</v>
      </c>
      <c r="KH13" s="4">
        <v>0</v>
      </c>
      <c r="KI13" s="4">
        <v>0</v>
      </c>
      <c r="KJ13" s="4">
        <v>0</v>
      </c>
      <c r="KK13" s="4">
        <v>0</v>
      </c>
      <c r="KM13" s="4">
        <v>0</v>
      </c>
      <c r="KN13" s="4">
        <v>0</v>
      </c>
      <c r="KO13" s="4">
        <v>0</v>
      </c>
      <c r="KP13" s="4">
        <v>0</v>
      </c>
      <c r="KQ13" s="4">
        <v>0</v>
      </c>
      <c r="KR13" s="4">
        <v>0</v>
      </c>
      <c r="KS13" s="4">
        <v>0</v>
      </c>
      <c r="KT13" s="4">
        <v>0</v>
      </c>
      <c r="KU13" s="4">
        <v>0</v>
      </c>
      <c r="KV13" s="4">
        <v>0</v>
      </c>
      <c r="KW13" s="4">
        <v>0</v>
      </c>
      <c r="KX13" s="4">
        <v>0</v>
      </c>
      <c r="KY13" s="4">
        <v>0</v>
      </c>
      <c r="KZ13" s="4">
        <v>0</v>
      </c>
      <c r="LA13" s="4">
        <v>0</v>
      </c>
      <c r="LB13" s="4">
        <v>0</v>
      </c>
      <c r="LC13" s="4">
        <v>0</v>
      </c>
      <c r="LD13" s="4">
        <v>0</v>
      </c>
      <c r="LE13" s="4">
        <v>0</v>
      </c>
      <c r="LF13" s="4">
        <v>0</v>
      </c>
      <c r="LG13" s="4">
        <v>0</v>
      </c>
      <c r="LH13" s="4">
        <v>0</v>
      </c>
      <c r="LI13" s="4">
        <v>0</v>
      </c>
      <c r="LJ13" s="4">
        <v>0</v>
      </c>
      <c r="LK13" s="4">
        <v>0</v>
      </c>
      <c r="LL13" s="4">
        <v>0</v>
      </c>
      <c r="LM13" s="4">
        <v>0</v>
      </c>
      <c r="LO13" s="4">
        <v>0</v>
      </c>
      <c r="LQ13" s="4">
        <v>0</v>
      </c>
      <c r="MI13" s="115">
        <f t="shared" si="0"/>
        <v>-4</v>
      </c>
      <c r="MJ13" s="3"/>
      <c r="MK13" s="3"/>
      <c r="ML13" s="176"/>
      <c r="MM13" s="176"/>
      <c r="MN13" s="176"/>
      <c r="MO13" s="176"/>
      <c r="MP13" s="176"/>
      <c r="MQ13" s="176"/>
      <c r="MR13" s="176"/>
      <c r="MS13" s="176"/>
      <c r="MT13" s="176"/>
    </row>
    <row r="14" spans="1:382" s="4" customFormat="1">
      <c r="A14" s="1">
        <v>5</v>
      </c>
      <c r="B14" t="s">
        <v>45</v>
      </c>
      <c r="C14" s="93"/>
      <c r="E14" s="4">
        <v>0</v>
      </c>
      <c r="F14" s="4">
        <v>0</v>
      </c>
      <c r="I14" s="93"/>
      <c r="J14" s="4">
        <v>0</v>
      </c>
      <c r="K14" s="4">
        <v>0</v>
      </c>
      <c r="L14" s="4">
        <v>0</v>
      </c>
      <c r="O14" s="93">
        <v>2</v>
      </c>
      <c r="P14" s="4">
        <v>0</v>
      </c>
      <c r="Q14" s="4">
        <v>11154</v>
      </c>
      <c r="R14" s="4">
        <v>0</v>
      </c>
      <c r="S14" s="4">
        <v>0</v>
      </c>
      <c r="U14" s="4">
        <v>16530</v>
      </c>
      <c r="V14" s="4">
        <v>0</v>
      </c>
      <c r="W14" s="93">
        <v>3.22</v>
      </c>
      <c r="X14" s="4">
        <v>0</v>
      </c>
      <c r="Y14" s="4">
        <v>19079</v>
      </c>
      <c r="Z14" s="4">
        <v>0</v>
      </c>
      <c r="AA14" s="4">
        <v>0</v>
      </c>
      <c r="AB14" s="4">
        <v>0</v>
      </c>
      <c r="AC14" s="4">
        <v>7925</v>
      </c>
      <c r="AD14" s="4">
        <v>0</v>
      </c>
      <c r="AE14" s="4">
        <v>0</v>
      </c>
      <c r="AF14" s="4">
        <v>6</v>
      </c>
      <c r="AG14" s="4">
        <v>0</v>
      </c>
      <c r="AH14" s="4">
        <v>38840</v>
      </c>
      <c r="AJ14" s="4">
        <v>0</v>
      </c>
      <c r="AL14" s="4">
        <v>24516</v>
      </c>
      <c r="AN14" s="4">
        <v>0</v>
      </c>
      <c r="AO14" s="93">
        <v>11.49</v>
      </c>
      <c r="AP14" s="4">
        <v>0</v>
      </c>
      <c r="AQ14" s="4">
        <v>82441</v>
      </c>
      <c r="AR14" s="4">
        <v>0</v>
      </c>
      <c r="AS14" s="4">
        <v>0</v>
      </c>
      <c r="AT14" s="4">
        <v>0</v>
      </c>
      <c r="AU14" s="4">
        <v>58628</v>
      </c>
      <c r="AW14" s="93">
        <v>8</v>
      </c>
      <c r="AY14" s="4">
        <v>60752</v>
      </c>
      <c r="AZ14" s="4">
        <v>0</v>
      </c>
      <c r="BA14" s="4">
        <v>0</v>
      </c>
      <c r="BB14" s="4">
        <v>0</v>
      </c>
      <c r="BC14" s="4">
        <v>30325</v>
      </c>
      <c r="BD14" s="4">
        <v>45</v>
      </c>
      <c r="BE14" s="4">
        <v>10</v>
      </c>
      <c r="BF14" s="4">
        <v>0</v>
      </c>
      <c r="BG14" s="4">
        <v>77750</v>
      </c>
      <c r="BH14" s="4">
        <v>0</v>
      </c>
      <c r="BI14" s="4">
        <v>13</v>
      </c>
      <c r="BJ14" s="4">
        <v>0</v>
      </c>
      <c r="BK14" s="4">
        <v>105612</v>
      </c>
      <c r="BL14" s="4">
        <v>0</v>
      </c>
      <c r="BM14" s="4">
        <v>0</v>
      </c>
      <c r="BN14" s="4">
        <v>0</v>
      </c>
      <c r="BO14" s="4">
        <v>11641.675895204071</v>
      </c>
      <c r="BP14" s="4">
        <v>7.5823518593115296</v>
      </c>
      <c r="BQ14" s="93">
        <v>12.625850340136054</v>
      </c>
      <c r="BR14" s="4">
        <v>0</v>
      </c>
      <c r="BS14" s="4">
        <v>89552.710533874226</v>
      </c>
      <c r="BT14" s="4">
        <v>0</v>
      </c>
      <c r="BU14" s="4">
        <v>8630.3079404602049</v>
      </c>
      <c r="BW14" s="4">
        <v>8407.8386931561345</v>
      </c>
      <c r="BY14" s="4">
        <v>8630.3079404602049</v>
      </c>
      <c r="CA14" s="4">
        <v>23516.400000000001</v>
      </c>
      <c r="CC14" s="93">
        <v>9.7630662020905916</v>
      </c>
      <c r="CD14" s="4">
        <v>0</v>
      </c>
      <c r="CE14" s="4">
        <v>83008.200384555428</v>
      </c>
      <c r="CF14" s="4">
        <v>0</v>
      </c>
      <c r="CG14" s="4">
        <v>7532.9626357636525</v>
      </c>
      <c r="CH14" s="4">
        <v>0</v>
      </c>
      <c r="CI14" s="4">
        <v>0</v>
      </c>
      <c r="CJ14" s="4">
        <v>0</v>
      </c>
      <c r="CK14" s="4">
        <v>7532.9626357636525</v>
      </c>
      <c r="CL14" s="4">
        <v>0</v>
      </c>
      <c r="CM14" s="4">
        <v>11145</v>
      </c>
      <c r="CN14" s="4">
        <v>0</v>
      </c>
      <c r="CO14" s="93">
        <v>7.9455782312925178</v>
      </c>
      <c r="CP14" s="4">
        <v>0</v>
      </c>
      <c r="CQ14" s="4">
        <v>71754.665979755358</v>
      </c>
      <c r="CS14" s="4">
        <v>6427.6308981568673</v>
      </c>
      <c r="CU14" s="4">
        <v>0</v>
      </c>
      <c r="CW14" s="4">
        <v>6427.6308981568673</v>
      </c>
      <c r="CY14" s="4">
        <v>0</v>
      </c>
      <c r="DA14" s="93">
        <v>7.0347222222222223</v>
      </c>
      <c r="DB14" s="4">
        <v>0</v>
      </c>
      <c r="DC14" s="4">
        <v>67231</v>
      </c>
      <c r="DD14" s="4">
        <v>0</v>
      </c>
      <c r="DE14" s="4">
        <v>5861</v>
      </c>
      <c r="DF14" s="4">
        <v>0</v>
      </c>
      <c r="DG14" s="4">
        <v>0</v>
      </c>
      <c r="DH14" s="4">
        <v>0</v>
      </c>
      <c r="DI14" s="4">
        <v>5861</v>
      </c>
      <c r="DJ14" s="4">
        <v>0</v>
      </c>
      <c r="DK14" s="4">
        <v>0</v>
      </c>
      <c r="DL14" s="4">
        <v>0</v>
      </c>
      <c r="DM14" s="93">
        <v>7.9</v>
      </c>
      <c r="DN14" s="4">
        <v>0</v>
      </c>
      <c r="DO14" s="4">
        <v>77086</v>
      </c>
      <c r="DQ14" s="4">
        <v>6980</v>
      </c>
      <c r="DS14" s="4">
        <v>0</v>
      </c>
      <c r="DU14" s="4">
        <v>6980</v>
      </c>
      <c r="DW14" s="4">
        <v>9855</v>
      </c>
      <c r="DY14" s="93">
        <v>10.21875</v>
      </c>
      <c r="DZ14" s="4">
        <v>0</v>
      </c>
      <c r="EA14" s="4">
        <v>106085</v>
      </c>
      <c r="EC14" s="4">
        <v>9048</v>
      </c>
      <c r="EE14" s="4">
        <v>0</v>
      </c>
      <c r="EG14" s="4">
        <v>9048</v>
      </c>
      <c r="EI14" s="4">
        <v>34912</v>
      </c>
      <c r="EK14" s="93">
        <v>12.23469387755102</v>
      </c>
      <c r="EL14" s="4">
        <v>0</v>
      </c>
      <c r="EM14" s="4">
        <v>124678</v>
      </c>
      <c r="EN14" s="4">
        <v>0</v>
      </c>
      <c r="EO14" s="4">
        <v>10797</v>
      </c>
      <c r="EP14" s="4">
        <v>0</v>
      </c>
      <c r="EQ14" s="4">
        <v>0</v>
      </c>
      <c r="ER14" s="4">
        <v>0</v>
      </c>
      <c r="ES14" s="4">
        <v>10797</v>
      </c>
      <c r="ET14" s="4">
        <v>0</v>
      </c>
      <c r="EU14" s="4">
        <v>39934.400000000001</v>
      </c>
      <c r="EV14" s="4">
        <v>0</v>
      </c>
      <c r="EW14" s="93">
        <v>14.569965870307168</v>
      </c>
      <c r="EX14" s="4">
        <v>0</v>
      </c>
      <c r="EY14" s="4">
        <v>156654</v>
      </c>
      <c r="EZ14" s="4">
        <v>0</v>
      </c>
      <c r="FA14" s="4">
        <v>13011</v>
      </c>
      <c r="FB14" s="4">
        <v>0</v>
      </c>
      <c r="FC14" s="4">
        <v>0</v>
      </c>
      <c r="FD14" s="4">
        <v>0</v>
      </c>
      <c r="FE14" s="4">
        <v>13011</v>
      </c>
      <c r="FF14" s="4">
        <v>0</v>
      </c>
      <c r="FG14" s="4">
        <v>48223.85</v>
      </c>
      <c r="FH14" s="4">
        <v>0</v>
      </c>
      <c r="FI14" s="93">
        <v>9.7106038291605294</v>
      </c>
      <c r="FJ14" s="4">
        <v>0</v>
      </c>
      <c r="FK14" s="4">
        <v>117050</v>
      </c>
      <c r="FL14" s="4">
        <v>0</v>
      </c>
      <c r="FM14" s="4">
        <v>8606</v>
      </c>
      <c r="FN14" s="4">
        <v>0</v>
      </c>
      <c r="FO14" s="4">
        <v>0</v>
      </c>
      <c r="FQ14" s="4">
        <v>8606</v>
      </c>
      <c r="FS14" s="4">
        <v>12099.341754546938</v>
      </c>
      <c r="FU14" s="93">
        <v>10.829696215374474</v>
      </c>
      <c r="FV14" s="4">
        <v>0</v>
      </c>
      <c r="FW14" s="4">
        <v>141150</v>
      </c>
      <c r="FX14" s="4">
        <v>0</v>
      </c>
      <c r="FY14" s="4">
        <v>9629</v>
      </c>
      <c r="FZ14" s="4">
        <v>0</v>
      </c>
      <c r="GA14" s="4">
        <v>0</v>
      </c>
      <c r="GB14" s="4">
        <v>0</v>
      </c>
      <c r="GC14" s="4">
        <v>9629</v>
      </c>
      <c r="GE14" s="4">
        <v>35771.862515367109</v>
      </c>
      <c r="GG14" s="93">
        <v>16.04054054054054</v>
      </c>
      <c r="GH14" s="4">
        <v>0</v>
      </c>
      <c r="GI14" s="4">
        <v>210559</v>
      </c>
      <c r="GJ14" s="4">
        <v>0</v>
      </c>
      <c r="GK14" s="4">
        <v>14257</v>
      </c>
      <c r="GL14" s="4">
        <v>0</v>
      </c>
      <c r="GM14" s="4">
        <v>0</v>
      </c>
      <c r="GN14" s="4">
        <v>0</v>
      </c>
      <c r="GO14" s="4">
        <v>14257</v>
      </c>
      <c r="GP14" s="4">
        <v>0</v>
      </c>
      <c r="GQ14" s="4">
        <v>66777.322166013037</v>
      </c>
      <c r="GR14" s="4">
        <v>-58.371783390597557</v>
      </c>
      <c r="GS14" s="93">
        <v>16.006944444444443</v>
      </c>
      <c r="GT14" s="4">
        <v>0</v>
      </c>
      <c r="GU14" s="4">
        <v>208533</v>
      </c>
      <c r="GV14" s="4">
        <v>0</v>
      </c>
      <c r="GW14" s="4">
        <v>14276</v>
      </c>
      <c r="GX14" s="4">
        <v>0</v>
      </c>
      <c r="GY14" s="4">
        <v>0</v>
      </c>
      <c r="GZ14" s="4">
        <v>0</v>
      </c>
      <c r="HA14" s="160">
        <v>14276</v>
      </c>
      <c r="HB14" s="160">
        <v>0</v>
      </c>
      <c r="HC14" s="160">
        <v>-58.371783390597557</v>
      </c>
      <c r="HD14" s="4">
        <v>0</v>
      </c>
      <c r="HE14" s="93">
        <v>14</v>
      </c>
      <c r="HF14" s="4">
        <v>0</v>
      </c>
      <c r="HG14" s="4">
        <v>0</v>
      </c>
      <c r="HH14" s="4">
        <v>181897</v>
      </c>
      <c r="HI14" s="4">
        <v>0</v>
      </c>
      <c r="HJ14" s="4">
        <v>12221</v>
      </c>
      <c r="HK14" s="4">
        <v>0</v>
      </c>
      <c r="HL14" s="4">
        <v>0</v>
      </c>
      <c r="HM14" s="4">
        <v>0</v>
      </c>
      <c r="HN14" s="4">
        <v>12221</v>
      </c>
      <c r="HO14" s="4">
        <v>0</v>
      </c>
      <c r="HP14" s="4">
        <v>0</v>
      </c>
      <c r="HQ14" s="4">
        <v>0</v>
      </c>
      <c r="HR14" s="93">
        <v>16.440000000000001</v>
      </c>
      <c r="HS14" s="4">
        <v>0</v>
      </c>
      <c r="HT14" s="4">
        <v>0</v>
      </c>
      <c r="HU14" s="4">
        <v>237349</v>
      </c>
      <c r="HV14" s="4">
        <v>0</v>
      </c>
      <c r="HW14" s="4">
        <v>0</v>
      </c>
      <c r="HX14" s="176">
        <v>0</v>
      </c>
      <c r="HY14" s="4">
        <v>14657</v>
      </c>
      <c r="HZ14" s="176">
        <v>0</v>
      </c>
      <c r="IA14" s="4">
        <v>0</v>
      </c>
      <c r="IB14" s="176">
        <v>0</v>
      </c>
      <c r="IC14" s="4">
        <v>14657</v>
      </c>
      <c r="ID14" s="176">
        <v>0</v>
      </c>
      <c r="IE14" s="4">
        <v>36542.993237928727</v>
      </c>
      <c r="IF14" s="4">
        <v>197.11183164200338</v>
      </c>
      <c r="IG14" s="5">
        <v>46.29999999999999</v>
      </c>
      <c r="IH14" s="3">
        <v>0</v>
      </c>
      <c r="II14" s="3">
        <v>0</v>
      </c>
      <c r="IJ14" s="3">
        <v>679472</v>
      </c>
      <c r="IK14" s="3">
        <v>0</v>
      </c>
      <c r="IL14" s="3">
        <v>0</v>
      </c>
      <c r="IM14" s="3">
        <v>0</v>
      </c>
      <c r="IN14" s="3">
        <v>39559</v>
      </c>
      <c r="IO14" s="3">
        <v>0</v>
      </c>
      <c r="IP14" s="3">
        <v>33078</v>
      </c>
      <c r="IQ14" s="3"/>
      <c r="IR14" s="3">
        <v>41345</v>
      </c>
      <c r="IS14" s="3"/>
      <c r="IT14" s="3">
        <v>362885.94109015685</v>
      </c>
      <c r="IU14" s="3"/>
      <c r="IV14" s="93">
        <v>53.35</v>
      </c>
      <c r="IW14" s="4">
        <v>0</v>
      </c>
      <c r="IX14" s="4">
        <v>0</v>
      </c>
      <c r="IY14" s="4">
        <v>781357</v>
      </c>
      <c r="IZ14" s="4">
        <v>0</v>
      </c>
      <c r="JA14" s="4">
        <v>0</v>
      </c>
      <c r="JB14" s="4">
        <v>0</v>
      </c>
      <c r="JC14" s="4">
        <v>50031</v>
      </c>
      <c r="JD14" s="4">
        <v>0</v>
      </c>
      <c r="JE14" s="4">
        <v>0</v>
      </c>
      <c r="JG14" s="4">
        <v>50031</v>
      </c>
      <c r="JI14" s="4">
        <v>128131.14483806791</v>
      </c>
      <c r="JK14" s="93">
        <v>59.910000000000004</v>
      </c>
      <c r="JL14" s="4">
        <v>0</v>
      </c>
      <c r="JM14" s="4">
        <v>0</v>
      </c>
      <c r="JN14" s="4">
        <v>943167</v>
      </c>
      <c r="JO14" s="4">
        <v>0</v>
      </c>
      <c r="JP14" s="4">
        <v>0</v>
      </c>
      <c r="JQ14" s="4">
        <v>0</v>
      </c>
      <c r="JR14" s="4">
        <v>55251</v>
      </c>
      <c r="JS14" s="4">
        <v>0</v>
      </c>
      <c r="JT14" s="4">
        <v>16860</v>
      </c>
      <c r="JV14" s="4">
        <v>55251</v>
      </c>
      <c r="JW14" s="4">
        <v>0</v>
      </c>
      <c r="JX14" s="4">
        <v>177513.80875257513</v>
      </c>
      <c r="JY14" s="4">
        <v>-19.973355879861629</v>
      </c>
      <c r="JZ14" s="93">
        <v>69.919999999999987</v>
      </c>
      <c r="KA14" s="4">
        <v>0</v>
      </c>
      <c r="KB14" s="4">
        <v>0</v>
      </c>
      <c r="KC14" s="4">
        <v>1163858</v>
      </c>
      <c r="KD14" s="4">
        <v>0</v>
      </c>
      <c r="KE14" s="4">
        <v>0</v>
      </c>
      <c r="KF14" s="4">
        <v>0</v>
      </c>
      <c r="KG14" s="4">
        <v>63693</v>
      </c>
      <c r="KH14" s="4">
        <v>0</v>
      </c>
      <c r="KI14" s="4">
        <v>36020</v>
      </c>
      <c r="KJ14" s="4">
        <v>0</v>
      </c>
      <c r="KK14" s="4">
        <v>63693</v>
      </c>
      <c r="KM14" s="4">
        <v>331313.5480397786</v>
      </c>
      <c r="KN14" s="4">
        <v>-109.09636613162002</v>
      </c>
      <c r="KO14" s="4">
        <v>69.22999999999999</v>
      </c>
      <c r="KP14" s="4">
        <v>0</v>
      </c>
      <c r="KQ14" s="4">
        <v>0</v>
      </c>
      <c r="KR14" s="4">
        <v>1247129</v>
      </c>
      <c r="KS14" s="4">
        <v>0</v>
      </c>
      <c r="KT14" s="4">
        <v>0</v>
      </c>
      <c r="KU14" s="4">
        <v>0</v>
      </c>
      <c r="KV14" s="4">
        <v>75322</v>
      </c>
      <c r="KW14" s="4">
        <v>0</v>
      </c>
      <c r="KX14" s="4">
        <v>0</v>
      </c>
      <c r="KY14" s="4">
        <v>0</v>
      </c>
      <c r="KZ14" s="4">
        <v>75322</v>
      </c>
      <c r="LA14" s="4">
        <v>0</v>
      </c>
      <c r="LB14" s="4">
        <v>277711.54363386839</v>
      </c>
      <c r="LC14" s="4">
        <v>0</v>
      </c>
      <c r="LD14" s="4">
        <v>66</v>
      </c>
      <c r="LE14" s="4">
        <v>0</v>
      </c>
      <c r="LF14" s="4">
        <v>0</v>
      </c>
      <c r="LG14" s="4">
        <v>1361240</v>
      </c>
      <c r="LH14" s="4">
        <v>0</v>
      </c>
      <c r="LI14" s="4">
        <v>0</v>
      </c>
      <c r="LJ14" s="4">
        <v>0</v>
      </c>
      <c r="LK14" s="4">
        <v>78406</v>
      </c>
      <c r="LL14" s="4">
        <v>0</v>
      </c>
      <c r="LM14" s="4">
        <v>0</v>
      </c>
      <c r="LO14" s="4">
        <v>78406</v>
      </c>
      <c r="LQ14" s="4">
        <v>252350</v>
      </c>
      <c r="MI14" s="115">
        <f t="shared" si="0"/>
        <v>-5</v>
      </c>
      <c r="MJ14" s="3"/>
      <c r="MK14" s="3"/>
      <c r="ML14" s="176"/>
      <c r="MM14" s="176"/>
      <c r="MN14" s="176"/>
      <c r="MO14" s="176"/>
      <c r="MP14" s="176"/>
      <c r="MQ14" s="176"/>
      <c r="MR14" s="176"/>
      <c r="MS14" s="176"/>
      <c r="MT14" s="176"/>
    </row>
    <row r="15" spans="1:382" s="4" customFormat="1">
      <c r="A15" s="1">
        <v>6</v>
      </c>
      <c r="B15" t="s">
        <v>46</v>
      </c>
      <c r="C15" s="93"/>
      <c r="E15" s="4">
        <v>0</v>
      </c>
      <c r="F15" s="4">
        <v>0</v>
      </c>
      <c r="I15" s="93"/>
      <c r="J15" s="4">
        <v>0</v>
      </c>
      <c r="K15" s="4">
        <v>0</v>
      </c>
      <c r="L15" s="4">
        <v>0</v>
      </c>
      <c r="O15" s="93"/>
      <c r="Q15" s="4">
        <v>0</v>
      </c>
      <c r="R15" s="4">
        <v>0</v>
      </c>
      <c r="S15" s="4">
        <v>0</v>
      </c>
      <c r="U15" s="4">
        <v>0</v>
      </c>
      <c r="V15" s="4">
        <v>0</v>
      </c>
      <c r="W15" s="93"/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L15" s="4">
        <v>0</v>
      </c>
      <c r="AO15" s="93"/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W15" s="93"/>
      <c r="AZ15" s="4">
        <v>0</v>
      </c>
      <c r="BB15" s="4">
        <v>0</v>
      </c>
      <c r="BC15" s="4">
        <v>0</v>
      </c>
      <c r="BD15" s="4">
        <v>0</v>
      </c>
      <c r="BH15" s="4">
        <v>0</v>
      </c>
      <c r="BL15" s="4">
        <v>0</v>
      </c>
      <c r="BN15" s="4">
        <v>0</v>
      </c>
      <c r="BO15" s="4">
        <v>0</v>
      </c>
      <c r="BP15" s="4">
        <v>0</v>
      </c>
      <c r="BQ15" s="93">
        <v>0</v>
      </c>
      <c r="BR15" s="4">
        <v>0</v>
      </c>
      <c r="BS15" s="4">
        <v>0</v>
      </c>
      <c r="BT15" s="4">
        <v>0</v>
      </c>
      <c r="BU15" s="4">
        <v>0</v>
      </c>
      <c r="BW15" s="4">
        <v>0</v>
      </c>
      <c r="BY15" s="4">
        <v>0</v>
      </c>
      <c r="CA15" s="4">
        <v>0</v>
      </c>
      <c r="CC15" s="93"/>
      <c r="CE15" s="4">
        <v>0</v>
      </c>
      <c r="CF15" s="4">
        <v>0</v>
      </c>
      <c r="CH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93"/>
      <c r="CS15" s="4">
        <v>0</v>
      </c>
      <c r="CW15" s="4">
        <v>0</v>
      </c>
      <c r="CY15" s="4">
        <v>0</v>
      </c>
      <c r="DA15" s="93"/>
      <c r="DD15" s="4">
        <v>0</v>
      </c>
      <c r="DF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93"/>
      <c r="DU15" s="4">
        <v>0</v>
      </c>
      <c r="DW15" s="4">
        <v>0</v>
      </c>
      <c r="DY15" s="93"/>
      <c r="EG15" s="4">
        <v>0</v>
      </c>
      <c r="EI15" s="4">
        <v>0</v>
      </c>
      <c r="EK15" s="93">
        <v>0</v>
      </c>
      <c r="EM15" s="4">
        <v>0</v>
      </c>
      <c r="EN15" s="4">
        <v>0</v>
      </c>
      <c r="EO15" s="4">
        <v>0</v>
      </c>
      <c r="EP15" s="4">
        <v>0</v>
      </c>
      <c r="EQ15" s="4">
        <v>0</v>
      </c>
      <c r="ER15" s="4">
        <v>0</v>
      </c>
      <c r="ES15" s="4">
        <v>0</v>
      </c>
      <c r="ET15" s="4">
        <v>0</v>
      </c>
      <c r="EU15" s="4">
        <v>0</v>
      </c>
      <c r="EV15" s="4">
        <v>0</v>
      </c>
      <c r="EW15" s="93">
        <v>0</v>
      </c>
      <c r="EX15" s="4">
        <v>0</v>
      </c>
      <c r="EY15" s="4">
        <v>0</v>
      </c>
      <c r="EZ15" s="4">
        <v>0</v>
      </c>
      <c r="FA15" s="4">
        <v>0</v>
      </c>
      <c r="FB15" s="4">
        <v>0</v>
      </c>
      <c r="FC15" s="4">
        <v>0</v>
      </c>
      <c r="FD15" s="4">
        <v>0</v>
      </c>
      <c r="FE15" s="4">
        <v>0</v>
      </c>
      <c r="FF15" s="4">
        <v>0</v>
      </c>
      <c r="FG15" s="4">
        <v>0</v>
      </c>
      <c r="FH15" s="4">
        <v>0</v>
      </c>
      <c r="FI15" s="93">
        <v>0</v>
      </c>
      <c r="FJ15" s="4">
        <v>0</v>
      </c>
      <c r="FK15" s="4">
        <v>0</v>
      </c>
      <c r="FL15" s="4">
        <v>0</v>
      </c>
      <c r="FM15" s="4">
        <v>0</v>
      </c>
      <c r="FN15" s="4">
        <v>0</v>
      </c>
      <c r="FO15" s="4">
        <v>0</v>
      </c>
      <c r="FQ15" s="4">
        <v>0</v>
      </c>
      <c r="FS15" s="4">
        <v>0</v>
      </c>
      <c r="FU15" s="93">
        <v>0</v>
      </c>
      <c r="FV15" s="4">
        <v>0</v>
      </c>
      <c r="FW15" s="4">
        <v>0</v>
      </c>
      <c r="FX15" s="4">
        <v>0</v>
      </c>
      <c r="FY15" s="4">
        <v>0</v>
      </c>
      <c r="FZ15" s="4">
        <v>0</v>
      </c>
      <c r="GA15" s="4">
        <v>0</v>
      </c>
      <c r="GB15" s="4">
        <v>0</v>
      </c>
      <c r="GC15" s="4">
        <v>0</v>
      </c>
      <c r="GE15" s="4">
        <v>0</v>
      </c>
      <c r="GG15" s="93">
        <v>0</v>
      </c>
      <c r="GH15" s="4">
        <v>0</v>
      </c>
      <c r="GI15" s="4">
        <v>0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Q15" s="4">
        <v>0</v>
      </c>
      <c r="GR15" s="4">
        <v>0</v>
      </c>
      <c r="GS15" s="93">
        <v>0</v>
      </c>
      <c r="GT15" s="4">
        <v>0</v>
      </c>
      <c r="GU15" s="4">
        <v>0</v>
      </c>
      <c r="GV15" s="4">
        <v>0</v>
      </c>
      <c r="GW15" s="4">
        <v>0</v>
      </c>
      <c r="GX15" s="4">
        <v>0</v>
      </c>
      <c r="GY15" s="4">
        <v>0</v>
      </c>
      <c r="GZ15" s="4">
        <v>0</v>
      </c>
      <c r="HA15" s="160">
        <v>0</v>
      </c>
      <c r="HB15" s="160">
        <v>0</v>
      </c>
      <c r="HC15" s="160">
        <v>0</v>
      </c>
      <c r="HD15" s="4">
        <v>0</v>
      </c>
      <c r="HE15" s="93">
        <v>0</v>
      </c>
      <c r="HF15" s="4">
        <v>0</v>
      </c>
      <c r="HG15" s="4">
        <v>0</v>
      </c>
      <c r="HH15" s="4">
        <v>0</v>
      </c>
      <c r="HI15" s="4">
        <v>0</v>
      </c>
      <c r="HJ15" s="4">
        <v>0</v>
      </c>
      <c r="HK15" s="4">
        <v>0</v>
      </c>
      <c r="HL15" s="4">
        <v>0</v>
      </c>
      <c r="HM15" s="4">
        <v>0</v>
      </c>
      <c r="HN15" s="4">
        <v>0</v>
      </c>
      <c r="HO15" s="4">
        <v>0</v>
      </c>
      <c r="HP15" s="4">
        <v>0</v>
      </c>
      <c r="HQ15" s="4">
        <v>0</v>
      </c>
      <c r="HR15" s="93">
        <v>0</v>
      </c>
      <c r="HS15" s="4">
        <v>0</v>
      </c>
      <c r="HT15" s="4">
        <v>0</v>
      </c>
      <c r="HU15" s="4">
        <v>0</v>
      </c>
      <c r="HV15" s="4">
        <v>0</v>
      </c>
      <c r="HW15" s="4">
        <v>0</v>
      </c>
      <c r="HX15" s="176">
        <v>0</v>
      </c>
      <c r="HY15" s="4">
        <v>0</v>
      </c>
      <c r="HZ15" s="176">
        <v>0</v>
      </c>
      <c r="IA15" s="4">
        <v>0</v>
      </c>
      <c r="IB15" s="176">
        <v>0</v>
      </c>
      <c r="IC15" s="4">
        <v>0</v>
      </c>
      <c r="ID15" s="176">
        <v>0</v>
      </c>
      <c r="IE15" s="4">
        <v>0</v>
      </c>
      <c r="IF15" s="4">
        <v>0</v>
      </c>
      <c r="IG15" s="5">
        <v>0</v>
      </c>
      <c r="IH15" s="3">
        <v>0</v>
      </c>
      <c r="II15" s="3">
        <v>0</v>
      </c>
      <c r="IJ15" s="3">
        <v>0</v>
      </c>
      <c r="IK15" s="3">
        <v>0</v>
      </c>
      <c r="IL15" s="3">
        <v>0</v>
      </c>
      <c r="IM15" s="3">
        <v>0</v>
      </c>
      <c r="IN15" s="3">
        <v>0</v>
      </c>
      <c r="IO15" s="3">
        <v>0</v>
      </c>
      <c r="IP15" s="3">
        <v>0</v>
      </c>
      <c r="IQ15" s="3"/>
      <c r="IR15" s="3">
        <v>0</v>
      </c>
      <c r="IS15" s="3"/>
      <c r="IT15" s="3">
        <v>0</v>
      </c>
      <c r="IU15" s="3"/>
      <c r="IV15" s="93">
        <v>0</v>
      </c>
      <c r="IW15" s="4">
        <v>0</v>
      </c>
      <c r="IX15" s="4">
        <v>0</v>
      </c>
      <c r="IY15" s="4">
        <v>0</v>
      </c>
      <c r="IZ15" s="4">
        <v>0</v>
      </c>
      <c r="JA15" s="4">
        <v>0</v>
      </c>
      <c r="JB15" s="4">
        <v>0</v>
      </c>
      <c r="JC15" s="4">
        <v>0</v>
      </c>
      <c r="JD15" s="4">
        <v>0</v>
      </c>
      <c r="JE15" s="4">
        <v>0</v>
      </c>
      <c r="JG15" s="4">
        <v>0</v>
      </c>
      <c r="JI15" s="4">
        <v>0</v>
      </c>
      <c r="JK15" s="93">
        <v>0</v>
      </c>
      <c r="JL15" s="4">
        <v>0</v>
      </c>
      <c r="JM15" s="4">
        <v>0</v>
      </c>
      <c r="JN15" s="4">
        <v>0</v>
      </c>
      <c r="JO15" s="4">
        <v>0</v>
      </c>
      <c r="JP15" s="4">
        <v>0</v>
      </c>
      <c r="JQ15" s="4">
        <v>0</v>
      </c>
      <c r="JR15" s="4">
        <v>0</v>
      </c>
      <c r="JS15" s="4">
        <v>0</v>
      </c>
      <c r="JT15" s="4">
        <v>0</v>
      </c>
      <c r="JV15" s="4">
        <v>0</v>
      </c>
      <c r="JW15" s="4">
        <v>0</v>
      </c>
      <c r="JX15" s="4">
        <v>0</v>
      </c>
      <c r="JY15" s="4">
        <v>0</v>
      </c>
      <c r="JZ15" s="93">
        <v>0</v>
      </c>
      <c r="KA15" s="4">
        <v>0</v>
      </c>
      <c r="KB15" s="4">
        <v>0</v>
      </c>
      <c r="KC15" s="4">
        <v>0</v>
      </c>
      <c r="KD15" s="4">
        <v>0</v>
      </c>
      <c r="KE15" s="4">
        <v>0</v>
      </c>
      <c r="KF15" s="4">
        <v>0</v>
      </c>
      <c r="KG15" s="4">
        <v>0</v>
      </c>
      <c r="KH15" s="4">
        <v>0</v>
      </c>
      <c r="KI15" s="4">
        <v>0</v>
      </c>
      <c r="KJ15" s="4">
        <v>0</v>
      </c>
      <c r="KK15" s="4">
        <v>0</v>
      </c>
      <c r="KM15" s="4">
        <v>0</v>
      </c>
      <c r="KN15" s="4">
        <v>0</v>
      </c>
      <c r="KO15" s="4">
        <v>0</v>
      </c>
      <c r="KP15" s="4">
        <v>0</v>
      </c>
      <c r="KQ15" s="4">
        <v>0</v>
      </c>
      <c r="KR15" s="4">
        <v>0</v>
      </c>
      <c r="KS15" s="4">
        <v>0</v>
      </c>
      <c r="KT15" s="4">
        <v>0</v>
      </c>
      <c r="KU15" s="4">
        <v>0</v>
      </c>
      <c r="KV15" s="4">
        <v>0</v>
      </c>
      <c r="KW15" s="4">
        <v>0</v>
      </c>
      <c r="KX15" s="4">
        <v>0</v>
      </c>
      <c r="KY15" s="4">
        <v>0</v>
      </c>
      <c r="KZ15" s="4">
        <v>0</v>
      </c>
      <c r="LA15" s="4">
        <v>0</v>
      </c>
      <c r="LB15" s="4">
        <v>0</v>
      </c>
      <c r="LC15" s="4">
        <v>0</v>
      </c>
      <c r="LD15" s="4">
        <v>0</v>
      </c>
      <c r="LE15" s="4">
        <v>0</v>
      </c>
      <c r="LF15" s="4">
        <v>0</v>
      </c>
      <c r="LG15" s="4">
        <v>0</v>
      </c>
      <c r="LH15" s="4">
        <v>0</v>
      </c>
      <c r="LI15" s="4">
        <v>0</v>
      </c>
      <c r="LJ15" s="4">
        <v>0</v>
      </c>
      <c r="LK15" s="4">
        <v>0</v>
      </c>
      <c r="LL15" s="4">
        <v>0</v>
      </c>
      <c r="LM15" s="4">
        <v>0</v>
      </c>
      <c r="LO15" s="4">
        <v>0</v>
      </c>
      <c r="LQ15" s="4">
        <v>0</v>
      </c>
      <c r="MI15" s="115">
        <f t="shared" si="0"/>
        <v>-6</v>
      </c>
      <c r="MJ15" s="3"/>
      <c r="MK15" s="3"/>
      <c r="ML15" s="176"/>
      <c r="MM15" s="176"/>
      <c r="MN15" s="176"/>
      <c r="MO15" s="176"/>
      <c r="MP15" s="176"/>
      <c r="MQ15" s="176"/>
      <c r="MR15" s="176"/>
      <c r="MS15" s="176"/>
      <c r="MT15" s="176"/>
    </row>
    <row r="16" spans="1:382" s="4" customFormat="1">
      <c r="A16" s="1">
        <v>7</v>
      </c>
      <c r="B16" t="s">
        <v>47</v>
      </c>
      <c r="C16" s="93"/>
      <c r="E16" s="4">
        <v>0</v>
      </c>
      <c r="F16" s="4">
        <v>0</v>
      </c>
      <c r="I16" s="93"/>
      <c r="J16" s="4">
        <v>0</v>
      </c>
      <c r="K16" s="4">
        <v>0</v>
      </c>
      <c r="L16" s="4">
        <v>0</v>
      </c>
      <c r="O16" s="93"/>
      <c r="Q16" s="4">
        <v>0</v>
      </c>
      <c r="R16" s="4">
        <v>0</v>
      </c>
      <c r="S16" s="4">
        <v>0</v>
      </c>
      <c r="U16" s="4">
        <v>0</v>
      </c>
      <c r="V16" s="4">
        <v>0</v>
      </c>
      <c r="W16" s="93"/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F16" s="4">
        <v>38.94</v>
      </c>
      <c r="AG16" s="4">
        <v>0</v>
      </c>
      <c r="AH16" s="4">
        <v>212397</v>
      </c>
      <c r="AJ16" s="4">
        <v>38688</v>
      </c>
      <c r="AL16" s="4">
        <v>212397</v>
      </c>
      <c r="AN16" s="4">
        <v>0</v>
      </c>
      <c r="AO16" s="93">
        <v>51.58</v>
      </c>
      <c r="AP16" s="4">
        <v>0</v>
      </c>
      <c r="AQ16" s="4">
        <v>336955</v>
      </c>
      <c r="AR16" s="4">
        <v>0</v>
      </c>
      <c r="AS16" s="4">
        <v>7547</v>
      </c>
      <c r="AT16" s="4">
        <v>0</v>
      </c>
      <c r="AU16" s="4">
        <v>251996</v>
      </c>
      <c r="AW16" s="93">
        <v>59.79</v>
      </c>
      <c r="AY16" s="4">
        <v>400473</v>
      </c>
      <c r="AZ16" s="4">
        <v>0</v>
      </c>
      <c r="BA16" s="4">
        <v>0</v>
      </c>
      <c r="BB16" s="4">
        <v>0</v>
      </c>
      <c r="BC16" s="4">
        <v>198708</v>
      </c>
      <c r="BD16" s="4">
        <v>291</v>
      </c>
      <c r="BE16" s="4">
        <v>75.3</v>
      </c>
      <c r="BF16" s="4">
        <v>0</v>
      </c>
      <c r="BG16" s="4">
        <v>574541</v>
      </c>
      <c r="BH16" s="4">
        <v>0</v>
      </c>
      <c r="BI16" s="4">
        <v>70.62</v>
      </c>
      <c r="BJ16" s="4">
        <v>0</v>
      </c>
      <c r="BK16" s="4">
        <v>566219</v>
      </c>
      <c r="BL16" s="4">
        <v>0</v>
      </c>
      <c r="BM16" s="4">
        <v>8133</v>
      </c>
      <c r="BN16" s="4">
        <v>0</v>
      </c>
      <c r="BO16" s="4">
        <v>39716.67257757215</v>
      </c>
      <c r="BP16" s="4">
        <v>25.867906723658962</v>
      </c>
      <c r="BQ16" s="93">
        <v>66</v>
      </c>
      <c r="BR16" s="4">
        <v>0</v>
      </c>
      <c r="BS16" s="4">
        <v>462890.27225243888</v>
      </c>
      <c r="BT16" s="4">
        <v>0</v>
      </c>
      <c r="BU16" s="4">
        <v>49368</v>
      </c>
      <c r="BW16" s="4">
        <v>0</v>
      </c>
      <c r="BY16" s="4">
        <v>49368</v>
      </c>
      <c r="CA16" s="4">
        <v>69627.199999999997</v>
      </c>
      <c r="CC16" s="93">
        <v>69.02447552447552</v>
      </c>
      <c r="CD16" s="4">
        <v>0</v>
      </c>
      <c r="CE16" s="4">
        <v>525966.50349650346</v>
      </c>
      <c r="CF16" s="4">
        <v>0</v>
      </c>
      <c r="CG16" s="4">
        <v>53562.993006993005</v>
      </c>
      <c r="CH16" s="4">
        <v>0</v>
      </c>
      <c r="CI16" s="4">
        <v>0</v>
      </c>
      <c r="CJ16" s="4">
        <v>0</v>
      </c>
      <c r="CK16" s="4">
        <v>53562.993006993005</v>
      </c>
      <c r="CL16" s="4">
        <v>0</v>
      </c>
      <c r="CM16" s="4">
        <v>63076.231244064576</v>
      </c>
      <c r="CN16" s="4">
        <v>0</v>
      </c>
      <c r="CO16" s="93">
        <v>68.650349650349654</v>
      </c>
      <c r="CP16" s="4">
        <v>0</v>
      </c>
      <c r="CQ16" s="4">
        <v>556822.98601398594</v>
      </c>
      <c r="CS16" s="4">
        <v>55675.433566433567</v>
      </c>
      <c r="CU16" s="4">
        <v>0</v>
      </c>
      <c r="CW16" s="4">
        <v>55675.433566433567</v>
      </c>
      <c r="CY16" s="4">
        <v>68702.48251748248</v>
      </c>
      <c r="DA16" s="93">
        <v>65</v>
      </c>
      <c r="DB16" s="4">
        <v>0</v>
      </c>
      <c r="DC16" s="4">
        <v>581295</v>
      </c>
      <c r="DD16" s="4">
        <v>0</v>
      </c>
      <c r="DE16" s="4">
        <v>55185</v>
      </c>
      <c r="DF16" s="4">
        <v>0</v>
      </c>
      <c r="DG16" s="4">
        <v>0</v>
      </c>
      <c r="DH16" s="4">
        <v>0</v>
      </c>
      <c r="DI16" s="4">
        <v>55185</v>
      </c>
      <c r="DJ16" s="4">
        <v>0</v>
      </c>
      <c r="DK16" s="4">
        <v>68216</v>
      </c>
      <c r="DL16" s="4">
        <v>0</v>
      </c>
      <c r="DM16" s="93">
        <v>51.57491289198606</v>
      </c>
      <c r="DN16" s="4">
        <v>0</v>
      </c>
      <c r="DO16" s="4">
        <v>472684</v>
      </c>
      <c r="DQ16" s="4">
        <v>46005</v>
      </c>
      <c r="DS16" s="4">
        <v>0</v>
      </c>
      <c r="DU16" s="4">
        <v>46005</v>
      </c>
      <c r="DW16" s="4">
        <v>27025.80139860143</v>
      </c>
      <c r="DY16" s="93">
        <v>53.021201413427569</v>
      </c>
      <c r="DZ16" s="4">
        <v>0</v>
      </c>
      <c r="EA16" s="4">
        <v>482706</v>
      </c>
      <c r="EC16" s="4">
        <v>47347</v>
      </c>
      <c r="EE16" s="4">
        <v>0</v>
      </c>
      <c r="EG16" s="4">
        <v>47347</v>
      </c>
      <c r="EI16" s="4">
        <v>19810.805594405625</v>
      </c>
      <c r="EK16" s="93">
        <v>43.349650349650346</v>
      </c>
      <c r="EL16" s="4">
        <v>0</v>
      </c>
      <c r="EM16" s="4">
        <v>396649</v>
      </c>
      <c r="EN16" s="4">
        <v>45750</v>
      </c>
      <c r="EO16" s="4">
        <v>38711</v>
      </c>
      <c r="EP16" s="4">
        <v>4465</v>
      </c>
      <c r="EQ16" s="4">
        <v>0</v>
      </c>
      <c r="ER16" s="4">
        <v>0</v>
      </c>
      <c r="ES16" s="4">
        <v>38711</v>
      </c>
      <c r="ET16" s="4">
        <v>4465</v>
      </c>
      <c r="EU16" s="4">
        <v>6013.2</v>
      </c>
      <c r="EV16" s="4">
        <v>0</v>
      </c>
      <c r="EW16" s="93">
        <v>47.123674911660778</v>
      </c>
      <c r="EX16" s="4">
        <v>0</v>
      </c>
      <c r="EY16" s="4">
        <v>457005</v>
      </c>
      <c r="EZ16" s="4">
        <v>0</v>
      </c>
      <c r="FA16" s="4">
        <v>42081</v>
      </c>
      <c r="FB16" s="4">
        <v>0</v>
      </c>
      <c r="FC16" s="4">
        <v>0</v>
      </c>
      <c r="FD16" s="4">
        <v>0</v>
      </c>
      <c r="FE16" s="4">
        <v>42081</v>
      </c>
      <c r="FF16" s="4">
        <v>0</v>
      </c>
      <c r="FG16" s="4">
        <v>110114.8</v>
      </c>
      <c r="FH16" s="4">
        <v>0</v>
      </c>
      <c r="FI16" s="93">
        <v>56.264808362369344</v>
      </c>
      <c r="FJ16" s="4">
        <v>0</v>
      </c>
      <c r="FK16" s="4">
        <v>586070</v>
      </c>
      <c r="FL16" s="4">
        <v>0</v>
      </c>
      <c r="FM16" s="4">
        <v>50245</v>
      </c>
      <c r="FN16" s="4">
        <v>0</v>
      </c>
      <c r="FO16" s="4">
        <v>0</v>
      </c>
      <c r="FQ16" s="4">
        <v>50245</v>
      </c>
      <c r="FS16" s="4">
        <v>105124.47130313571</v>
      </c>
      <c r="FU16" s="93">
        <v>47.681969000331797</v>
      </c>
      <c r="FV16" s="4">
        <v>0</v>
      </c>
      <c r="FW16" s="4">
        <v>501053</v>
      </c>
      <c r="FX16" s="4">
        <v>0</v>
      </c>
      <c r="FY16" s="4">
        <v>42579</v>
      </c>
      <c r="FZ16" s="4">
        <v>0</v>
      </c>
      <c r="GA16" s="4">
        <v>0</v>
      </c>
      <c r="GB16" s="4">
        <v>0</v>
      </c>
      <c r="GC16" s="4">
        <v>42579</v>
      </c>
      <c r="GE16" s="4">
        <v>46104.566061709287</v>
      </c>
      <c r="GG16" s="93">
        <v>47.128027681660896</v>
      </c>
      <c r="GH16" s="4">
        <v>0</v>
      </c>
      <c r="GI16" s="4">
        <v>484726</v>
      </c>
      <c r="GJ16" s="4">
        <v>0</v>
      </c>
      <c r="GK16" s="4">
        <v>42086</v>
      </c>
      <c r="GL16" s="4">
        <v>0</v>
      </c>
      <c r="GM16" s="4">
        <v>0</v>
      </c>
      <c r="GN16" s="4">
        <v>0</v>
      </c>
      <c r="GO16" s="4">
        <v>42086</v>
      </c>
      <c r="GP16" s="4">
        <v>0</v>
      </c>
      <c r="GQ16" s="4">
        <v>0</v>
      </c>
      <c r="GR16" s="4">
        <v>0</v>
      </c>
      <c r="GS16" s="93">
        <v>54</v>
      </c>
      <c r="GT16" s="4">
        <v>0</v>
      </c>
      <c r="GU16" s="4">
        <v>592014</v>
      </c>
      <c r="GV16" s="4">
        <v>0</v>
      </c>
      <c r="GW16" s="4">
        <v>48222</v>
      </c>
      <c r="GX16" s="4">
        <v>0</v>
      </c>
      <c r="GY16" s="4">
        <v>0</v>
      </c>
      <c r="GZ16" s="4">
        <v>0</v>
      </c>
      <c r="HA16" s="160">
        <v>48222</v>
      </c>
      <c r="HB16" s="160">
        <v>0</v>
      </c>
      <c r="HC16" s="160">
        <v>95182.418690353225</v>
      </c>
      <c r="HD16" s="4">
        <v>-70</v>
      </c>
      <c r="HE16" s="93">
        <v>52</v>
      </c>
      <c r="HF16" s="4">
        <v>0</v>
      </c>
      <c r="HG16" s="4">
        <v>0</v>
      </c>
      <c r="HH16" s="4">
        <v>560588</v>
      </c>
      <c r="HI16" s="4">
        <v>0</v>
      </c>
      <c r="HJ16" s="4">
        <v>45707</v>
      </c>
      <c r="HK16" s="4">
        <v>0</v>
      </c>
      <c r="HL16" s="4">
        <v>11855</v>
      </c>
      <c r="HM16" s="4">
        <v>0</v>
      </c>
      <c r="HN16" s="4">
        <v>45707</v>
      </c>
      <c r="HO16" s="4">
        <v>0</v>
      </c>
      <c r="HP16" s="4">
        <v>0</v>
      </c>
      <c r="HQ16" s="4">
        <v>0</v>
      </c>
      <c r="HR16" s="93">
        <v>44.980000000000004</v>
      </c>
      <c r="HS16" s="4">
        <v>0</v>
      </c>
      <c r="HT16" s="4">
        <v>0</v>
      </c>
      <c r="HU16" s="4">
        <v>512723</v>
      </c>
      <c r="HV16" s="4">
        <v>0</v>
      </c>
      <c r="HW16" s="4">
        <v>0</v>
      </c>
      <c r="HX16" s="176">
        <v>0</v>
      </c>
      <c r="HY16" s="4">
        <v>39274</v>
      </c>
      <c r="HZ16" s="176">
        <v>0</v>
      </c>
      <c r="IA16" s="4">
        <v>12555</v>
      </c>
      <c r="IB16" s="176">
        <v>0</v>
      </c>
      <c r="IC16" s="4">
        <v>39274</v>
      </c>
      <c r="ID16" s="176">
        <v>0</v>
      </c>
      <c r="IE16" s="4">
        <v>0</v>
      </c>
      <c r="IF16" s="4">
        <v>0</v>
      </c>
      <c r="IG16" s="5">
        <v>53.09</v>
      </c>
      <c r="IH16" s="3">
        <v>0</v>
      </c>
      <c r="II16" s="3">
        <v>0</v>
      </c>
      <c r="IJ16" s="3">
        <v>656409</v>
      </c>
      <c r="IK16" s="3">
        <v>0</v>
      </c>
      <c r="IL16" s="3">
        <v>0</v>
      </c>
      <c r="IM16" s="3">
        <v>0</v>
      </c>
      <c r="IN16" s="3">
        <v>46945</v>
      </c>
      <c r="IO16" s="3">
        <v>0</v>
      </c>
      <c r="IP16" s="3">
        <v>6972</v>
      </c>
      <c r="IQ16" s="3"/>
      <c r="IR16" s="3">
        <v>47409</v>
      </c>
      <c r="IS16" s="3"/>
      <c r="IT16" s="3">
        <v>117882.1128335369</v>
      </c>
      <c r="IU16" s="3"/>
      <c r="IV16" s="93">
        <v>66.050000000000011</v>
      </c>
      <c r="IW16" s="4">
        <v>0</v>
      </c>
      <c r="IX16" s="4">
        <v>0</v>
      </c>
      <c r="IY16" s="4">
        <v>710625</v>
      </c>
      <c r="IZ16" s="4">
        <v>0</v>
      </c>
      <c r="JA16" s="4">
        <v>0</v>
      </c>
      <c r="JB16" s="4">
        <v>0</v>
      </c>
      <c r="JC16" s="4">
        <v>50318</v>
      </c>
      <c r="JD16" s="4">
        <v>0</v>
      </c>
      <c r="JE16" s="4">
        <v>120159</v>
      </c>
      <c r="JG16" s="4">
        <v>50318</v>
      </c>
      <c r="JI16" s="4">
        <v>59154.906832360772</v>
      </c>
      <c r="JK16" s="93">
        <v>62.93</v>
      </c>
      <c r="JL16" s="4">
        <v>0</v>
      </c>
      <c r="JM16" s="4">
        <v>0</v>
      </c>
      <c r="JN16" s="4">
        <v>895208</v>
      </c>
      <c r="JO16" s="4">
        <v>0</v>
      </c>
      <c r="JP16" s="4">
        <v>0</v>
      </c>
      <c r="JQ16" s="4">
        <v>0</v>
      </c>
      <c r="JR16" s="4">
        <v>58373</v>
      </c>
      <c r="JS16" s="4">
        <v>0</v>
      </c>
      <c r="JT16" s="4">
        <v>10706</v>
      </c>
      <c r="JV16" s="4">
        <v>58373</v>
      </c>
      <c r="JW16" s="4">
        <v>0</v>
      </c>
      <c r="JX16" s="4">
        <v>192939.45772517656</v>
      </c>
      <c r="JY16" s="4">
        <v>-10.628409112076042</v>
      </c>
      <c r="JZ16" s="93">
        <v>82.970000000000013</v>
      </c>
      <c r="KA16" s="4">
        <v>0</v>
      </c>
      <c r="KB16" s="4">
        <v>0</v>
      </c>
      <c r="KC16" s="4">
        <v>1240234</v>
      </c>
      <c r="KD16" s="4">
        <v>0</v>
      </c>
      <c r="KE16" s="4">
        <v>0</v>
      </c>
      <c r="KF16" s="4">
        <v>0</v>
      </c>
      <c r="KG16" s="4">
        <v>76888</v>
      </c>
      <c r="KH16" s="4">
        <v>0</v>
      </c>
      <c r="KI16" s="4">
        <v>15913</v>
      </c>
      <c r="KJ16" s="4">
        <v>0</v>
      </c>
      <c r="KK16" s="4">
        <v>76888</v>
      </c>
      <c r="KM16" s="4">
        <v>462978.99466579611</v>
      </c>
      <c r="KN16" s="4">
        <v>-58.053379655408207</v>
      </c>
      <c r="KO16" s="4">
        <v>88.889999999999986</v>
      </c>
      <c r="KP16" s="4">
        <v>0</v>
      </c>
      <c r="KQ16" s="4">
        <v>0</v>
      </c>
      <c r="KR16" s="4">
        <v>1451916</v>
      </c>
      <c r="KS16" s="4">
        <v>0</v>
      </c>
      <c r="KT16" s="4">
        <v>0</v>
      </c>
      <c r="KU16" s="4">
        <v>0</v>
      </c>
      <c r="KV16" s="4">
        <v>95625</v>
      </c>
      <c r="KW16" s="4">
        <v>0</v>
      </c>
      <c r="KX16" s="4">
        <v>17581</v>
      </c>
      <c r="KY16" s="4">
        <v>0</v>
      </c>
      <c r="KZ16" s="4">
        <v>95625</v>
      </c>
      <c r="LA16" s="4">
        <v>0</v>
      </c>
      <c r="LB16" s="4">
        <v>489519.4186203446</v>
      </c>
      <c r="LC16" s="4">
        <v>0</v>
      </c>
      <c r="LD16" s="4">
        <v>99</v>
      </c>
      <c r="LE16" s="4">
        <v>0</v>
      </c>
      <c r="LF16" s="4">
        <v>0</v>
      </c>
      <c r="LG16" s="4">
        <v>1718089</v>
      </c>
      <c r="LH16" s="4">
        <v>0</v>
      </c>
      <c r="LI16" s="4">
        <v>0</v>
      </c>
      <c r="LJ16" s="4">
        <v>0</v>
      </c>
      <c r="LK16" s="4">
        <v>116828</v>
      </c>
      <c r="LL16" s="4">
        <v>0</v>
      </c>
      <c r="LM16" s="4">
        <v>0</v>
      </c>
      <c r="LO16" s="4">
        <v>116828</v>
      </c>
      <c r="LQ16" s="4">
        <v>531192.6</v>
      </c>
      <c r="MI16" s="115">
        <f t="shared" si="0"/>
        <v>-7</v>
      </c>
      <c r="MJ16" s="3"/>
      <c r="MK16" s="3"/>
      <c r="ML16" s="176"/>
      <c r="MM16" s="176"/>
      <c r="MN16" s="176"/>
      <c r="MO16" s="176"/>
      <c r="MP16" s="176"/>
      <c r="MQ16" s="176"/>
      <c r="MR16" s="176"/>
      <c r="MS16" s="176"/>
      <c r="MT16" s="176"/>
    </row>
    <row r="17" spans="1:358" s="4" customFormat="1">
      <c r="A17" s="1">
        <v>8</v>
      </c>
      <c r="B17" t="s">
        <v>48</v>
      </c>
      <c r="C17" s="93"/>
      <c r="E17" s="4">
        <v>0</v>
      </c>
      <c r="F17" s="4">
        <v>12096</v>
      </c>
      <c r="I17" s="93">
        <v>1</v>
      </c>
      <c r="J17" s="4">
        <v>5078</v>
      </c>
      <c r="K17" s="4">
        <v>0</v>
      </c>
      <c r="L17" s="4">
        <v>0</v>
      </c>
      <c r="M17" s="4">
        <v>2031</v>
      </c>
      <c r="O17" s="93"/>
      <c r="Q17" s="4">
        <v>0</v>
      </c>
      <c r="R17" s="4">
        <v>0</v>
      </c>
      <c r="S17" s="4">
        <v>0</v>
      </c>
      <c r="U17" s="4">
        <v>0</v>
      </c>
      <c r="V17" s="4">
        <v>0</v>
      </c>
      <c r="W17" s="93">
        <v>1</v>
      </c>
      <c r="X17" s="4">
        <v>0</v>
      </c>
      <c r="Y17" s="4">
        <v>5355</v>
      </c>
      <c r="Z17" s="4">
        <v>0</v>
      </c>
      <c r="AA17" s="4">
        <v>0</v>
      </c>
      <c r="AB17" s="4">
        <v>0</v>
      </c>
      <c r="AC17" s="4">
        <v>5355</v>
      </c>
      <c r="AD17" s="4">
        <v>0</v>
      </c>
      <c r="AE17" s="4">
        <v>0</v>
      </c>
      <c r="AL17" s="4">
        <v>3213</v>
      </c>
      <c r="AO17" s="93"/>
      <c r="AQ17" s="4">
        <v>0</v>
      </c>
      <c r="AR17" s="4">
        <v>0</v>
      </c>
      <c r="AS17" s="4">
        <v>0</v>
      </c>
      <c r="AT17" s="4">
        <v>0</v>
      </c>
      <c r="AU17" s="4">
        <v>2142</v>
      </c>
      <c r="AW17" s="93"/>
      <c r="AZ17" s="4">
        <v>0</v>
      </c>
      <c r="BB17" s="4">
        <v>0</v>
      </c>
      <c r="BC17" s="4">
        <v>0</v>
      </c>
      <c r="BD17" s="4">
        <v>0</v>
      </c>
      <c r="BH17" s="4">
        <v>0</v>
      </c>
      <c r="BI17" s="4">
        <v>1</v>
      </c>
      <c r="BJ17" s="4">
        <v>0</v>
      </c>
      <c r="BK17" s="4">
        <v>9289</v>
      </c>
      <c r="BL17" s="4">
        <v>0</v>
      </c>
      <c r="BM17" s="4">
        <v>0</v>
      </c>
      <c r="BN17" s="4">
        <v>0</v>
      </c>
      <c r="BO17" s="4">
        <v>2841.2310668864184</v>
      </c>
      <c r="BP17" s="4">
        <v>1.8505251182623397</v>
      </c>
      <c r="BQ17" s="93">
        <v>0</v>
      </c>
      <c r="BR17" s="4">
        <v>0</v>
      </c>
      <c r="BS17" s="4">
        <v>0</v>
      </c>
      <c r="BT17" s="4">
        <v>0</v>
      </c>
      <c r="BU17" s="4">
        <v>0</v>
      </c>
      <c r="BW17" s="4">
        <v>0</v>
      </c>
      <c r="BY17" s="4">
        <v>0</v>
      </c>
      <c r="CA17" s="4">
        <v>5573.4</v>
      </c>
      <c r="CC17" s="93">
        <v>1</v>
      </c>
      <c r="CD17" s="4">
        <v>0</v>
      </c>
      <c r="CE17" s="4">
        <v>12717</v>
      </c>
      <c r="CF17" s="4">
        <v>0</v>
      </c>
      <c r="CG17" s="4">
        <v>776</v>
      </c>
      <c r="CH17" s="4">
        <v>0</v>
      </c>
      <c r="CI17" s="4">
        <v>0</v>
      </c>
      <c r="CJ17" s="4">
        <v>0</v>
      </c>
      <c r="CK17" s="4">
        <v>776</v>
      </c>
      <c r="CL17" s="4">
        <v>0</v>
      </c>
      <c r="CM17" s="4">
        <v>16433</v>
      </c>
      <c r="CN17" s="4">
        <v>0</v>
      </c>
      <c r="CO17" s="93">
        <v>1</v>
      </c>
      <c r="CP17" s="4">
        <v>0</v>
      </c>
      <c r="CQ17" s="4">
        <v>0</v>
      </c>
      <c r="CS17" s="4">
        <v>0</v>
      </c>
      <c r="CU17" s="4">
        <v>11934</v>
      </c>
      <c r="CW17" s="4">
        <v>0</v>
      </c>
      <c r="CY17" s="4">
        <v>7630</v>
      </c>
      <c r="DA17" s="93">
        <v>11</v>
      </c>
      <c r="DB17" s="4">
        <v>0</v>
      </c>
      <c r="DC17" s="4">
        <v>151877</v>
      </c>
      <c r="DD17" s="4">
        <v>0</v>
      </c>
      <c r="DE17" s="4">
        <v>9339</v>
      </c>
      <c r="DF17" s="4">
        <v>0</v>
      </c>
      <c r="DG17" s="4">
        <v>0</v>
      </c>
      <c r="DH17" s="4">
        <v>0</v>
      </c>
      <c r="DI17" s="4">
        <v>9339</v>
      </c>
      <c r="DJ17" s="4">
        <v>0</v>
      </c>
      <c r="DK17" s="4">
        <v>156964</v>
      </c>
      <c r="DL17" s="4">
        <v>0</v>
      </c>
      <c r="DM17" s="93">
        <v>25.550173010380622</v>
      </c>
      <c r="DN17" s="4">
        <v>0</v>
      </c>
      <c r="DO17" s="4">
        <v>326405</v>
      </c>
      <c r="DQ17" s="4">
        <v>22817</v>
      </c>
      <c r="DS17" s="4">
        <v>0</v>
      </c>
      <c r="DU17" s="4">
        <v>22817</v>
      </c>
      <c r="DW17" s="4">
        <v>265654.2</v>
      </c>
      <c r="DY17" s="93">
        <v>36.309027777777779</v>
      </c>
      <c r="DZ17" s="4">
        <v>0</v>
      </c>
      <c r="EA17" s="4">
        <v>451980</v>
      </c>
      <c r="EC17" s="4">
        <v>32148</v>
      </c>
      <c r="EE17" s="4">
        <v>4156</v>
      </c>
      <c r="EG17" s="4">
        <v>32148</v>
      </c>
      <c r="EI17" s="4">
        <v>291042.59999999998</v>
      </c>
      <c r="EK17" s="93">
        <v>43.013986013986013</v>
      </c>
      <c r="EL17" s="4">
        <v>0</v>
      </c>
      <c r="EM17" s="4">
        <v>555471</v>
      </c>
      <c r="EN17" s="4">
        <v>0</v>
      </c>
      <c r="EO17" s="4">
        <v>38412</v>
      </c>
      <c r="EP17" s="4">
        <v>0</v>
      </c>
      <c r="EQ17" s="4">
        <v>0</v>
      </c>
      <c r="ER17" s="4">
        <v>0</v>
      </c>
      <c r="ES17" s="4">
        <v>38412</v>
      </c>
      <c r="ET17" s="4">
        <v>0</v>
      </c>
      <c r="EU17" s="4">
        <v>248647.2</v>
      </c>
      <c r="EV17" s="4">
        <v>0</v>
      </c>
      <c r="EW17" s="93">
        <v>52.091662603607993</v>
      </c>
      <c r="EX17" s="4">
        <v>0</v>
      </c>
      <c r="EY17" s="4">
        <v>718738</v>
      </c>
      <c r="EZ17" s="4">
        <v>0</v>
      </c>
      <c r="FA17" s="4">
        <v>45625</v>
      </c>
      <c r="FB17" s="4">
        <v>0</v>
      </c>
      <c r="FC17" s="4">
        <v>14921</v>
      </c>
      <c r="FD17" s="4">
        <v>0</v>
      </c>
      <c r="FE17" s="4">
        <v>45625</v>
      </c>
      <c r="FF17" s="4">
        <v>0</v>
      </c>
      <c r="FG17" s="4">
        <v>239369.75</v>
      </c>
      <c r="FH17" s="4">
        <v>0</v>
      </c>
      <c r="FI17" s="93">
        <v>55</v>
      </c>
      <c r="FJ17" s="4">
        <v>0</v>
      </c>
      <c r="FK17" s="4">
        <v>830720</v>
      </c>
      <c r="FL17" s="4">
        <v>0</v>
      </c>
      <c r="FM17" s="4">
        <v>49115</v>
      </c>
      <c r="FN17" s="4">
        <v>0</v>
      </c>
      <c r="FO17" s="4">
        <v>0</v>
      </c>
      <c r="FQ17" s="4">
        <v>49115</v>
      </c>
      <c r="FS17" s="4">
        <v>170998.63871522344</v>
      </c>
      <c r="FU17" s="93">
        <v>61.994138832003387</v>
      </c>
      <c r="FV17" s="4">
        <v>0</v>
      </c>
      <c r="FW17" s="4">
        <v>987547</v>
      </c>
      <c r="FX17" s="4">
        <v>0</v>
      </c>
      <c r="FY17" s="4">
        <v>55360</v>
      </c>
      <c r="FZ17" s="4">
        <v>0</v>
      </c>
      <c r="GA17" s="4">
        <v>0</v>
      </c>
      <c r="GB17" s="4">
        <v>0</v>
      </c>
      <c r="GC17" s="4">
        <v>55360</v>
      </c>
      <c r="GE17" s="4">
        <v>244869.39926011636</v>
      </c>
      <c r="GG17" s="93">
        <v>75.547733836129737</v>
      </c>
      <c r="GH17" s="4">
        <v>0</v>
      </c>
      <c r="GI17" s="4">
        <v>1266289</v>
      </c>
      <c r="GJ17" s="4">
        <v>0</v>
      </c>
      <c r="GK17" s="4">
        <v>66205</v>
      </c>
      <c r="GL17" s="4">
        <v>0</v>
      </c>
      <c r="GM17" s="4">
        <v>25364</v>
      </c>
      <c r="GN17" s="4">
        <v>0</v>
      </c>
      <c r="GO17" s="4">
        <v>66205</v>
      </c>
      <c r="GP17" s="4">
        <v>0</v>
      </c>
      <c r="GQ17" s="4">
        <v>268173.35410679888</v>
      </c>
      <c r="GR17" s="4">
        <v>-234.41726067021955</v>
      </c>
      <c r="GS17" s="93">
        <v>83.045198141827825</v>
      </c>
      <c r="GT17" s="4">
        <v>0</v>
      </c>
      <c r="GU17" s="4">
        <v>1329570</v>
      </c>
      <c r="GV17" s="4">
        <v>0</v>
      </c>
      <c r="GW17" s="4">
        <v>70482</v>
      </c>
      <c r="GX17" s="4">
        <v>0</v>
      </c>
      <c r="GY17" s="4">
        <v>71992</v>
      </c>
      <c r="GZ17" s="4">
        <v>0</v>
      </c>
      <c r="HA17" s="160">
        <v>70482</v>
      </c>
      <c r="HB17" s="160">
        <v>0</v>
      </c>
      <c r="HC17" s="160">
        <v>55906.424558957726</v>
      </c>
      <c r="HD17" s="4">
        <v>-41</v>
      </c>
      <c r="HE17" s="93">
        <v>87</v>
      </c>
      <c r="HF17" s="4">
        <v>0</v>
      </c>
      <c r="HG17" s="4">
        <v>0</v>
      </c>
      <c r="HH17" s="4">
        <v>1551261</v>
      </c>
      <c r="HI17" s="4">
        <v>0</v>
      </c>
      <c r="HJ17" s="4">
        <v>77018</v>
      </c>
      <c r="HK17" s="4">
        <v>0</v>
      </c>
      <c r="HL17" s="4">
        <v>19010</v>
      </c>
      <c r="HM17" s="4">
        <v>0</v>
      </c>
      <c r="HN17" s="4">
        <v>77018</v>
      </c>
      <c r="HO17" s="4">
        <v>0</v>
      </c>
      <c r="HP17" s="4">
        <v>194593</v>
      </c>
      <c r="HQ17" s="4">
        <v>-3380.862629773037</v>
      </c>
      <c r="HR17" s="93">
        <v>80</v>
      </c>
      <c r="HS17" s="4">
        <v>0</v>
      </c>
      <c r="HT17" s="4">
        <v>0</v>
      </c>
      <c r="HU17" s="4">
        <v>1523312</v>
      </c>
      <c r="HV17" s="4">
        <v>15192</v>
      </c>
      <c r="HW17" s="4">
        <v>0</v>
      </c>
      <c r="HX17" s="176">
        <v>0</v>
      </c>
      <c r="HY17" s="4">
        <v>70549</v>
      </c>
      <c r="HZ17" s="176">
        <v>696</v>
      </c>
      <c r="IA17" s="4">
        <v>17796</v>
      </c>
      <c r="IB17" s="176">
        <v>0</v>
      </c>
      <c r="IC17" s="4">
        <v>70549</v>
      </c>
      <c r="ID17" s="176">
        <v>696</v>
      </c>
      <c r="IE17" s="4">
        <v>-2227.9961086734838</v>
      </c>
      <c r="IF17" s="4">
        <v>-12.01774553640189</v>
      </c>
      <c r="IG17" s="5">
        <v>86.700000000000017</v>
      </c>
      <c r="IH17" s="3">
        <v>0</v>
      </c>
      <c r="II17" s="3">
        <v>0</v>
      </c>
      <c r="IJ17" s="3">
        <v>1669629</v>
      </c>
      <c r="IK17" s="3">
        <v>0</v>
      </c>
      <c r="IL17" s="3">
        <v>0</v>
      </c>
      <c r="IM17" s="3">
        <v>0</v>
      </c>
      <c r="IN17" s="3">
        <v>77419</v>
      </c>
      <c r="IO17" s="3">
        <v>0</v>
      </c>
      <c r="IP17" s="3">
        <v>0</v>
      </c>
      <c r="IQ17" s="3"/>
      <c r="IR17" s="3">
        <v>78115</v>
      </c>
      <c r="IS17" s="3"/>
      <c r="IT17" s="3">
        <v>132494.50527119124</v>
      </c>
      <c r="IU17" s="3"/>
      <c r="IV17" s="93">
        <v>87.360000000000014</v>
      </c>
      <c r="IW17" s="4">
        <v>0</v>
      </c>
      <c r="IX17" s="4">
        <v>0</v>
      </c>
      <c r="IY17" s="4">
        <v>1649245</v>
      </c>
      <c r="IZ17" s="4">
        <v>0</v>
      </c>
      <c r="JA17" s="4">
        <v>0</v>
      </c>
      <c r="JB17" s="4">
        <v>0</v>
      </c>
      <c r="JC17" s="4">
        <v>78893</v>
      </c>
      <c r="JD17" s="4">
        <v>0</v>
      </c>
      <c r="JE17" s="4">
        <v>65582</v>
      </c>
      <c r="JG17" s="4">
        <v>78893</v>
      </c>
      <c r="JI17" s="4">
        <v>15901.13606161793</v>
      </c>
      <c r="JK17" s="93">
        <v>76.95</v>
      </c>
      <c r="JL17" s="4">
        <v>0</v>
      </c>
      <c r="JM17" s="4">
        <v>0</v>
      </c>
      <c r="JN17" s="4">
        <v>1536597</v>
      </c>
      <c r="JO17" s="4">
        <v>0</v>
      </c>
      <c r="JP17" s="4">
        <v>0</v>
      </c>
      <c r="JQ17" s="4">
        <v>0</v>
      </c>
      <c r="JR17" s="4">
        <v>72179</v>
      </c>
      <c r="JS17" s="4">
        <v>0</v>
      </c>
      <c r="JT17" s="4">
        <v>0</v>
      </c>
      <c r="JV17" s="4">
        <v>72179</v>
      </c>
      <c r="JW17" s="4">
        <v>0</v>
      </c>
      <c r="JX17" s="4">
        <v>0</v>
      </c>
      <c r="JY17" s="4">
        <v>0</v>
      </c>
      <c r="JZ17" s="93">
        <v>78.33</v>
      </c>
      <c r="KA17" s="4">
        <v>0</v>
      </c>
      <c r="KB17" s="4">
        <v>0</v>
      </c>
      <c r="KC17" s="4">
        <v>1614394</v>
      </c>
      <c r="KD17" s="4">
        <v>0</v>
      </c>
      <c r="KE17" s="4">
        <v>0</v>
      </c>
      <c r="KF17" s="4">
        <v>0</v>
      </c>
      <c r="KG17" s="4">
        <v>70659</v>
      </c>
      <c r="KH17" s="4">
        <v>0</v>
      </c>
      <c r="KI17" s="4">
        <v>64998</v>
      </c>
      <c r="KJ17" s="4">
        <v>0</v>
      </c>
      <c r="KK17" s="4">
        <v>70659</v>
      </c>
      <c r="KM17" s="4">
        <v>77797</v>
      </c>
      <c r="KN17" s="4">
        <v>0</v>
      </c>
      <c r="KO17" s="4">
        <v>74.019999999999982</v>
      </c>
      <c r="KP17" s="4">
        <v>0</v>
      </c>
      <c r="KQ17" s="4">
        <v>0</v>
      </c>
      <c r="KR17" s="4">
        <v>1598663</v>
      </c>
      <c r="KS17" s="4">
        <v>0</v>
      </c>
      <c r="KT17" s="4">
        <v>0</v>
      </c>
      <c r="KU17" s="4">
        <v>0</v>
      </c>
      <c r="KV17" s="4">
        <v>79447</v>
      </c>
      <c r="KW17" s="4">
        <v>0</v>
      </c>
      <c r="KX17" s="4">
        <v>23033</v>
      </c>
      <c r="KY17" s="4">
        <v>0</v>
      </c>
      <c r="KZ17" s="4">
        <v>79447</v>
      </c>
      <c r="LA17" s="4">
        <v>0</v>
      </c>
      <c r="LB17" s="4">
        <v>46678.2</v>
      </c>
      <c r="LC17" s="4">
        <v>0</v>
      </c>
      <c r="LD17" s="4">
        <v>72</v>
      </c>
      <c r="LE17" s="4">
        <v>0</v>
      </c>
      <c r="LF17" s="4">
        <v>0</v>
      </c>
      <c r="LG17" s="4">
        <v>1635198</v>
      </c>
      <c r="LH17" s="4">
        <v>0</v>
      </c>
      <c r="LI17" s="4">
        <v>0</v>
      </c>
      <c r="LJ17" s="4">
        <v>0</v>
      </c>
      <c r="LK17" s="4">
        <v>85536</v>
      </c>
      <c r="LL17" s="4">
        <v>0</v>
      </c>
      <c r="LM17" s="4">
        <v>0</v>
      </c>
      <c r="LO17" s="4">
        <v>85536</v>
      </c>
      <c r="LQ17" s="4">
        <v>67653.8</v>
      </c>
      <c r="MI17" s="115">
        <f t="shared" si="0"/>
        <v>-8</v>
      </c>
      <c r="MJ17" s="3"/>
      <c r="MK17" s="3"/>
      <c r="ML17" s="176"/>
      <c r="MM17" s="176"/>
      <c r="MN17" s="176"/>
      <c r="MO17" s="176"/>
      <c r="MP17" s="176"/>
      <c r="MQ17" s="176"/>
      <c r="MR17" s="176"/>
      <c r="MS17" s="176"/>
      <c r="MT17" s="176"/>
    </row>
    <row r="18" spans="1:358" s="4" customFormat="1">
      <c r="A18" s="1">
        <v>9</v>
      </c>
      <c r="B18" t="s">
        <v>49</v>
      </c>
      <c r="C18" s="93">
        <v>2</v>
      </c>
      <c r="D18" s="4">
        <v>11900</v>
      </c>
      <c r="E18" s="4">
        <v>0</v>
      </c>
      <c r="F18" s="4">
        <v>0</v>
      </c>
      <c r="G18" s="4">
        <v>5950</v>
      </c>
      <c r="I18" s="93">
        <v>3</v>
      </c>
      <c r="J18" s="4">
        <v>18723</v>
      </c>
      <c r="K18" s="4">
        <v>0</v>
      </c>
      <c r="L18" s="4">
        <v>0</v>
      </c>
      <c r="M18" s="4">
        <v>0</v>
      </c>
      <c r="O18" s="93">
        <v>1.69</v>
      </c>
      <c r="P18" s="4">
        <v>0</v>
      </c>
      <c r="Q18" s="4">
        <v>11255</v>
      </c>
      <c r="R18" s="4">
        <v>0</v>
      </c>
      <c r="S18" s="4">
        <v>0</v>
      </c>
      <c r="U18" s="4">
        <v>0</v>
      </c>
      <c r="V18" s="4">
        <v>0</v>
      </c>
      <c r="W18" s="93">
        <v>1</v>
      </c>
      <c r="X18" s="4">
        <v>0</v>
      </c>
      <c r="Y18" s="4">
        <v>6545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0.92</v>
      </c>
      <c r="AG18" s="4">
        <v>0</v>
      </c>
      <c r="AH18" s="4">
        <v>4866</v>
      </c>
      <c r="AJ18" s="4">
        <v>0</v>
      </c>
      <c r="AL18" s="4">
        <v>0</v>
      </c>
      <c r="AN18" s="4">
        <v>1946</v>
      </c>
      <c r="AO18" s="93"/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W18" s="93"/>
      <c r="AZ18" s="4">
        <v>0</v>
      </c>
      <c r="BB18" s="4">
        <v>0</v>
      </c>
      <c r="BC18" s="4">
        <v>0</v>
      </c>
      <c r="BD18" s="4">
        <v>0</v>
      </c>
      <c r="BH18" s="4">
        <v>0</v>
      </c>
      <c r="BL18" s="4">
        <v>0</v>
      </c>
      <c r="BN18" s="4">
        <v>0</v>
      </c>
      <c r="BO18" s="4">
        <v>0</v>
      </c>
      <c r="BP18" s="4">
        <v>0</v>
      </c>
      <c r="BQ18" s="93">
        <v>1</v>
      </c>
      <c r="BR18" s="4">
        <v>0</v>
      </c>
      <c r="BS18" s="4">
        <v>9437</v>
      </c>
      <c r="BT18" s="4">
        <v>0</v>
      </c>
      <c r="BU18" s="4">
        <v>748</v>
      </c>
      <c r="BW18" s="4">
        <v>0</v>
      </c>
      <c r="BY18" s="4">
        <v>748</v>
      </c>
      <c r="CA18" s="4">
        <v>9437</v>
      </c>
      <c r="CC18" s="93">
        <v>2.6245733788395902</v>
      </c>
      <c r="CD18" s="4">
        <v>0</v>
      </c>
      <c r="CE18" s="4">
        <v>26166.996587030717</v>
      </c>
      <c r="CF18" s="4">
        <v>0</v>
      </c>
      <c r="CG18" s="4">
        <v>2036.6689419795223</v>
      </c>
      <c r="CH18" s="4">
        <v>0</v>
      </c>
      <c r="CI18" s="4">
        <v>0</v>
      </c>
      <c r="CJ18" s="4">
        <v>0</v>
      </c>
      <c r="CK18" s="4">
        <v>2036.6689419795223</v>
      </c>
      <c r="CL18" s="4">
        <v>0</v>
      </c>
      <c r="CM18" s="4">
        <v>22391.996587030717</v>
      </c>
      <c r="CN18" s="4">
        <v>0</v>
      </c>
      <c r="CO18" s="93">
        <v>6.2591880715242585</v>
      </c>
      <c r="CP18" s="4">
        <v>0</v>
      </c>
      <c r="CQ18" s="4">
        <v>53982.479554442572</v>
      </c>
      <c r="CS18" s="4">
        <v>4553.8625429553267</v>
      </c>
      <c r="CU18" s="4">
        <v>7261.0114285259988</v>
      </c>
      <c r="CW18" s="4">
        <v>4553.8625429553267</v>
      </c>
      <c r="CY18" s="4">
        <v>41628.482967411852</v>
      </c>
      <c r="DA18" s="93">
        <v>11.933333333333334</v>
      </c>
      <c r="DB18" s="4">
        <v>0</v>
      </c>
      <c r="DC18" s="4">
        <v>112976</v>
      </c>
      <c r="DD18" s="4">
        <v>0</v>
      </c>
      <c r="DE18" s="4">
        <v>9282</v>
      </c>
      <c r="DF18" s="4">
        <v>0</v>
      </c>
      <c r="DG18" s="4">
        <v>10500</v>
      </c>
      <c r="DH18" s="4">
        <v>0</v>
      </c>
      <c r="DI18" s="4">
        <v>9282</v>
      </c>
      <c r="DJ18" s="4">
        <v>0</v>
      </c>
      <c r="DK18" s="4">
        <v>82375</v>
      </c>
      <c r="DL18" s="4">
        <v>0</v>
      </c>
      <c r="DM18" s="93">
        <v>11.139673070039375</v>
      </c>
      <c r="DN18" s="4">
        <v>0</v>
      </c>
      <c r="DO18" s="4">
        <v>132978</v>
      </c>
      <c r="DQ18" s="4">
        <v>9930</v>
      </c>
      <c r="DS18" s="4">
        <v>0</v>
      </c>
      <c r="DU18" s="4">
        <v>9930</v>
      </c>
      <c r="DW18" s="4">
        <v>66524.305454299203</v>
      </c>
      <c r="DY18" s="93">
        <v>8</v>
      </c>
      <c r="DZ18" s="4">
        <v>0</v>
      </c>
      <c r="EA18" s="4">
        <v>94642</v>
      </c>
      <c r="EC18" s="4">
        <v>7144</v>
      </c>
      <c r="EE18" s="4">
        <v>0</v>
      </c>
      <c r="EG18" s="4">
        <v>7144</v>
      </c>
      <c r="EI18" s="4">
        <v>35598.608178222974</v>
      </c>
      <c r="EK18" s="93">
        <v>3.9900332225913626</v>
      </c>
      <c r="EL18" s="4">
        <v>0</v>
      </c>
      <c r="EM18" s="4">
        <v>42185</v>
      </c>
      <c r="EN18" s="4">
        <v>0</v>
      </c>
      <c r="EO18" s="4">
        <v>3563</v>
      </c>
      <c r="EP18" s="4">
        <v>0</v>
      </c>
      <c r="EQ18" s="4">
        <v>0</v>
      </c>
      <c r="ER18" s="4">
        <v>0</v>
      </c>
      <c r="ES18" s="4">
        <v>3563</v>
      </c>
      <c r="ET18" s="4">
        <v>0</v>
      </c>
      <c r="EU18" s="4">
        <v>8000.8</v>
      </c>
      <c r="EV18" s="4">
        <v>0</v>
      </c>
      <c r="EW18" s="93">
        <v>2.8445229681978796</v>
      </c>
      <c r="EX18" s="4">
        <v>0</v>
      </c>
      <c r="EY18" s="4">
        <v>33653</v>
      </c>
      <c r="EZ18" s="4">
        <v>0</v>
      </c>
      <c r="FA18" s="4">
        <v>2540</v>
      </c>
      <c r="FB18" s="4">
        <v>0</v>
      </c>
      <c r="FC18" s="4">
        <v>0</v>
      </c>
      <c r="FD18" s="4">
        <v>0</v>
      </c>
      <c r="FE18" s="4">
        <v>2540</v>
      </c>
      <c r="FF18" s="4">
        <v>0</v>
      </c>
      <c r="FG18" s="4">
        <v>0</v>
      </c>
      <c r="FH18" s="4">
        <v>0</v>
      </c>
      <c r="FI18" s="93">
        <v>2</v>
      </c>
      <c r="FJ18" s="4">
        <v>0</v>
      </c>
      <c r="FK18" s="4">
        <v>28863</v>
      </c>
      <c r="FL18" s="4">
        <v>0</v>
      </c>
      <c r="FM18" s="4">
        <v>1784</v>
      </c>
      <c r="FN18" s="4">
        <v>0</v>
      </c>
      <c r="FO18" s="4">
        <v>0</v>
      </c>
      <c r="FQ18" s="4">
        <v>1784</v>
      </c>
      <c r="FS18" s="4">
        <v>0</v>
      </c>
      <c r="FU18" s="93">
        <v>4</v>
      </c>
      <c r="FV18" s="4">
        <v>0</v>
      </c>
      <c r="FW18" s="4">
        <v>55373</v>
      </c>
      <c r="FX18" s="4">
        <v>0</v>
      </c>
      <c r="FY18" s="4">
        <v>3533</v>
      </c>
      <c r="FZ18" s="4">
        <v>0</v>
      </c>
      <c r="GA18" s="4">
        <v>0</v>
      </c>
      <c r="GB18" s="4">
        <v>0</v>
      </c>
      <c r="GC18" s="4">
        <v>3533</v>
      </c>
      <c r="GE18" s="4">
        <v>25809.853105957907</v>
      </c>
      <c r="GG18" s="93">
        <v>6</v>
      </c>
      <c r="GH18" s="4">
        <v>0</v>
      </c>
      <c r="GI18" s="4">
        <v>92191</v>
      </c>
      <c r="GJ18" s="4">
        <v>0</v>
      </c>
      <c r="GK18" s="4">
        <v>5288</v>
      </c>
      <c r="GL18" s="4">
        <v>0</v>
      </c>
      <c r="GM18" s="4">
        <v>0</v>
      </c>
      <c r="GN18" s="4">
        <v>0</v>
      </c>
      <c r="GO18" s="4">
        <v>5288</v>
      </c>
      <c r="GP18" s="4">
        <v>0</v>
      </c>
      <c r="GQ18" s="4">
        <v>35422.026646519436</v>
      </c>
      <c r="GR18" s="4">
        <v>-30.963309093553107</v>
      </c>
      <c r="GS18" s="93">
        <v>12.512195121951219</v>
      </c>
      <c r="GT18" s="4">
        <v>0</v>
      </c>
      <c r="GU18" s="4">
        <v>203835</v>
      </c>
      <c r="GV18" s="4">
        <v>0</v>
      </c>
      <c r="GW18" s="4">
        <v>11138</v>
      </c>
      <c r="GX18" s="4">
        <v>0</v>
      </c>
      <c r="GY18" s="4">
        <v>0</v>
      </c>
      <c r="GZ18" s="4">
        <v>0</v>
      </c>
      <c r="HA18" s="160">
        <v>11138</v>
      </c>
      <c r="HB18" s="160">
        <v>0</v>
      </c>
      <c r="HC18" s="160">
        <v>99015.95668443598</v>
      </c>
      <c r="HD18" s="4">
        <v>-73</v>
      </c>
      <c r="HE18" s="93">
        <v>7</v>
      </c>
      <c r="HF18" s="4">
        <v>0</v>
      </c>
      <c r="HG18" s="4">
        <v>0</v>
      </c>
      <c r="HH18" s="4">
        <v>113166</v>
      </c>
      <c r="HI18" s="4">
        <v>0</v>
      </c>
      <c r="HJ18" s="4">
        <v>6072</v>
      </c>
      <c r="HK18" s="4">
        <v>0</v>
      </c>
      <c r="HL18" s="4">
        <v>0</v>
      </c>
      <c r="HM18" s="4">
        <v>0</v>
      </c>
      <c r="HN18" s="4">
        <v>6072</v>
      </c>
      <c r="HO18" s="4">
        <v>0</v>
      </c>
      <c r="HP18" s="4">
        <v>0</v>
      </c>
      <c r="HQ18" s="4">
        <v>0</v>
      </c>
      <c r="HR18" s="93">
        <v>11.62</v>
      </c>
      <c r="HS18" s="4">
        <v>0</v>
      </c>
      <c r="HT18" s="4">
        <v>0</v>
      </c>
      <c r="HU18" s="4">
        <v>196660</v>
      </c>
      <c r="HV18" s="4">
        <v>0</v>
      </c>
      <c r="HW18" s="4">
        <v>0</v>
      </c>
      <c r="HX18" s="176">
        <v>0</v>
      </c>
      <c r="HY18" s="4">
        <v>10351</v>
      </c>
      <c r="HZ18" s="176">
        <v>0</v>
      </c>
      <c r="IA18" s="4">
        <v>0</v>
      </c>
      <c r="IB18" s="176">
        <v>0</v>
      </c>
      <c r="IC18" s="4">
        <v>10351</v>
      </c>
      <c r="ID18" s="176">
        <v>0</v>
      </c>
      <c r="IE18" s="4">
        <v>55022.734570576737</v>
      </c>
      <c r="IF18" s="4">
        <v>296.79101332895516</v>
      </c>
      <c r="IG18" s="5">
        <v>8.94</v>
      </c>
      <c r="IH18" s="3">
        <v>0</v>
      </c>
      <c r="II18" s="3">
        <v>0</v>
      </c>
      <c r="IJ18" s="3">
        <v>158661</v>
      </c>
      <c r="IK18" s="3">
        <v>0</v>
      </c>
      <c r="IL18" s="3">
        <v>0</v>
      </c>
      <c r="IM18" s="3">
        <v>0</v>
      </c>
      <c r="IN18" s="3">
        <v>7966</v>
      </c>
      <c r="IO18" s="3">
        <v>0</v>
      </c>
      <c r="IP18" s="3">
        <v>0</v>
      </c>
      <c r="IQ18" s="3"/>
      <c r="IR18" s="3">
        <v>7966</v>
      </c>
      <c r="IS18" s="3"/>
      <c r="IT18" s="3">
        <v>243.49172307130578</v>
      </c>
      <c r="IU18" s="3"/>
      <c r="IV18" s="93">
        <v>12</v>
      </c>
      <c r="IW18" s="4">
        <v>0</v>
      </c>
      <c r="IX18" s="4">
        <v>0</v>
      </c>
      <c r="IY18" s="4">
        <v>201808</v>
      </c>
      <c r="IZ18" s="4">
        <v>0</v>
      </c>
      <c r="JA18" s="4">
        <v>0</v>
      </c>
      <c r="JB18" s="4">
        <v>0</v>
      </c>
      <c r="JC18" s="4">
        <v>11204</v>
      </c>
      <c r="JD18" s="4">
        <v>0</v>
      </c>
      <c r="JE18" s="4">
        <v>0</v>
      </c>
      <c r="JG18" s="4">
        <v>11204</v>
      </c>
      <c r="JI18" s="4">
        <v>35847.73895553359</v>
      </c>
      <c r="JK18" s="93">
        <v>14</v>
      </c>
      <c r="JL18" s="4">
        <v>0</v>
      </c>
      <c r="JM18" s="4">
        <v>0</v>
      </c>
      <c r="JN18" s="4">
        <v>252451</v>
      </c>
      <c r="JO18" s="4">
        <v>0</v>
      </c>
      <c r="JP18" s="4">
        <v>0</v>
      </c>
      <c r="JQ18" s="4">
        <v>0</v>
      </c>
      <c r="JR18" s="4">
        <v>13124</v>
      </c>
      <c r="JS18" s="4">
        <v>0</v>
      </c>
      <c r="JT18" s="4">
        <v>0</v>
      </c>
      <c r="JV18" s="4">
        <v>13124</v>
      </c>
      <c r="JW18" s="4">
        <v>0</v>
      </c>
      <c r="JX18" s="4">
        <v>57293.363019554985</v>
      </c>
      <c r="JY18" s="4">
        <v>-8.4584618555090856</v>
      </c>
      <c r="JZ18" s="93">
        <v>17</v>
      </c>
      <c r="KA18" s="4">
        <v>0</v>
      </c>
      <c r="KB18" s="4">
        <v>0</v>
      </c>
      <c r="KC18" s="4">
        <v>325649</v>
      </c>
      <c r="KD18" s="4">
        <v>0</v>
      </c>
      <c r="KE18" s="4">
        <v>0</v>
      </c>
      <c r="KF18" s="4">
        <v>0</v>
      </c>
      <c r="KG18" s="4">
        <v>15940</v>
      </c>
      <c r="KH18" s="4">
        <v>0</v>
      </c>
      <c r="KI18" s="4">
        <v>0</v>
      </c>
      <c r="KJ18" s="4">
        <v>0</v>
      </c>
      <c r="KK18" s="4">
        <v>15940</v>
      </c>
      <c r="KM18" s="4">
        <v>109316.35570763439</v>
      </c>
      <c r="KN18" s="4">
        <v>-46.200921720388578</v>
      </c>
      <c r="KO18" s="4">
        <v>11.969999999999999</v>
      </c>
      <c r="KP18" s="4">
        <v>0</v>
      </c>
      <c r="KQ18" s="4">
        <v>0</v>
      </c>
      <c r="KR18" s="4">
        <v>270806</v>
      </c>
      <c r="KS18" s="4">
        <v>0</v>
      </c>
      <c r="KT18" s="4">
        <v>0</v>
      </c>
      <c r="KU18" s="4">
        <v>0</v>
      </c>
      <c r="KV18" s="4">
        <v>13023</v>
      </c>
      <c r="KW18" s="4">
        <v>0</v>
      </c>
      <c r="KX18" s="4">
        <v>0</v>
      </c>
      <c r="KY18" s="4">
        <v>0</v>
      </c>
      <c r="KZ18" s="4">
        <v>13023</v>
      </c>
      <c r="LA18" s="4">
        <v>0</v>
      </c>
      <c r="LB18" s="4">
        <v>63319.511078279611</v>
      </c>
      <c r="LC18" s="4">
        <v>0</v>
      </c>
      <c r="LD18" s="4">
        <v>8</v>
      </c>
      <c r="LE18" s="4">
        <v>0</v>
      </c>
      <c r="LF18" s="4">
        <v>0</v>
      </c>
      <c r="LG18" s="4">
        <v>195861</v>
      </c>
      <c r="LH18" s="4">
        <v>0</v>
      </c>
      <c r="LI18" s="4">
        <v>0</v>
      </c>
      <c r="LJ18" s="4">
        <v>0</v>
      </c>
      <c r="LK18" s="4">
        <v>9501</v>
      </c>
      <c r="LL18" s="4">
        <v>0</v>
      </c>
      <c r="LM18" s="4">
        <v>0</v>
      </c>
      <c r="LO18" s="4">
        <v>9501</v>
      </c>
      <c r="LQ18" s="4">
        <v>29279.200000000001</v>
      </c>
      <c r="MI18" s="115">
        <f t="shared" si="0"/>
        <v>-9</v>
      </c>
      <c r="MJ18" s="3"/>
      <c r="MK18" s="3"/>
      <c r="ML18" s="176"/>
      <c r="MM18" s="176"/>
      <c r="MN18" s="176"/>
      <c r="MO18" s="176"/>
      <c r="MP18" s="176"/>
      <c r="MQ18" s="176"/>
      <c r="MR18" s="176"/>
      <c r="MS18" s="176"/>
      <c r="MT18" s="176"/>
    </row>
    <row r="19" spans="1:358" s="4" customFormat="1">
      <c r="A19" s="1">
        <v>10</v>
      </c>
      <c r="B19" t="s">
        <v>50</v>
      </c>
      <c r="C19" s="93"/>
      <c r="E19" s="4">
        <v>0</v>
      </c>
      <c r="F19" s="4">
        <v>0</v>
      </c>
      <c r="I19" s="93">
        <v>6.16</v>
      </c>
      <c r="J19" s="4">
        <v>41838</v>
      </c>
      <c r="K19" s="4">
        <v>0</v>
      </c>
      <c r="L19" s="4">
        <v>0</v>
      </c>
      <c r="M19" s="4">
        <v>20920</v>
      </c>
      <c r="O19" s="93">
        <v>6.93</v>
      </c>
      <c r="P19" s="4">
        <v>0</v>
      </c>
      <c r="Q19" s="4">
        <v>48110</v>
      </c>
      <c r="R19" s="4">
        <v>0</v>
      </c>
      <c r="S19" s="4">
        <v>0</v>
      </c>
      <c r="U19" s="4">
        <v>0</v>
      </c>
      <c r="V19" s="4">
        <v>19245</v>
      </c>
      <c r="W19" s="93">
        <v>8</v>
      </c>
      <c r="X19" s="4">
        <v>0</v>
      </c>
      <c r="Y19" s="4">
        <v>59464</v>
      </c>
      <c r="Z19" s="4">
        <v>0</v>
      </c>
      <c r="AA19" s="4">
        <v>0</v>
      </c>
      <c r="AB19" s="4">
        <v>0</v>
      </c>
      <c r="AC19" s="4">
        <v>11354</v>
      </c>
      <c r="AD19" s="4">
        <v>0</v>
      </c>
      <c r="AE19" s="4">
        <v>23784</v>
      </c>
      <c r="AF19" s="4">
        <v>6</v>
      </c>
      <c r="AG19" s="4">
        <v>0</v>
      </c>
      <c r="AH19" s="4">
        <v>49347</v>
      </c>
      <c r="AJ19" s="4">
        <v>0</v>
      </c>
      <c r="AL19" s="4">
        <v>6812</v>
      </c>
      <c r="AN19" s="4">
        <v>0</v>
      </c>
      <c r="AO19" s="93">
        <v>4.17</v>
      </c>
      <c r="AP19" s="4">
        <v>0</v>
      </c>
      <c r="AQ19" s="4">
        <v>33116</v>
      </c>
      <c r="AR19" s="4">
        <v>0</v>
      </c>
      <c r="AS19" s="4">
        <v>0</v>
      </c>
      <c r="AT19" s="4">
        <v>0</v>
      </c>
      <c r="AU19" s="4">
        <v>4541</v>
      </c>
      <c r="AW19" s="93">
        <v>8.75</v>
      </c>
      <c r="AY19" s="4">
        <v>62897</v>
      </c>
      <c r="AZ19" s="4">
        <v>0</v>
      </c>
      <c r="BA19" s="4">
        <v>7689</v>
      </c>
      <c r="BB19" s="4">
        <v>0</v>
      </c>
      <c r="BC19" s="4">
        <v>26512</v>
      </c>
      <c r="BD19" s="4">
        <v>39</v>
      </c>
      <c r="BE19" s="4">
        <v>7.29</v>
      </c>
      <c r="BF19" s="4">
        <v>0</v>
      </c>
      <c r="BG19" s="4">
        <v>60269</v>
      </c>
      <c r="BH19" s="4">
        <v>0</v>
      </c>
      <c r="BI19" s="4">
        <v>4</v>
      </c>
      <c r="BJ19" s="4">
        <v>0</v>
      </c>
      <c r="BK19" s="4">
        <v>33797</v>
      </c>
      <c r="BL19" s="4">
        <v>0</v>
      </c>
      <c r="BM19" s="4">
        <v>0</v>
      </c>
      <c r="BN19" s="4">
        <v>0</v>
      </c>
      <c r="BO19" s="4">
        <v>3643.6517344361905</v>
      </c>
      <c r="BP19" s="4">
        <v>2.3731505456757986</v>
      </c>
      <c r="BQ19" s="93">
        <v>4</v>
      </c>
      <c r="BR19" s="4">
        <v>0</v>
      </c>
      <c r="BS19" s="4">
        <v>34979.981316170029</v>
      </c>
      <c r="BT19" s="4">
        <v>0</v>
      </c>
      <c r="BU19" s="4">
        <v>2992</v>
      </c>
      <c r="BW19" s="4">
        <v>0</v>
      </c>
      <c r="BY19" s="4">
        <v>2992</v>
      </c>
      <c r="CA19" s="4">
        <v>1182.9813161700295</v>
      </c>
      <c r="CC19" s="93">
        <v>5.4254788769351876</v>
      </c>
      <c r="CD19" s="4">
        <v>0</v>
      </c>
      <c r="CE19" s="4">
        <v>42272.731697717136</v>
      </c>
      <c r="CF19" s="4">
        <v>381.60810810810653</v>
      </c>
      <c r="CG19" s="4">
        <v>3434.1716085017051</v>
      </c>
      <c r="CH19" s="4">
        <v>31.459459459460049</v>
      </c>
      <c r="CI19" s="4">
        <v>10189</v>
      </c>
      <c r="CJ19" s="4">
        <v>0</v>
      </c>
      <c r="CK19" s="4">
        <v>3434.1716085017051</v>
      </c>
      <c r="CL19" s="4">
        <v>31.459459459460049</v>
      </c>
      <c r="CM19" s="4">
        <v>8002.7503815471064</v>
      </c>
      <c r="CN19" s="4">
        <v>382</v>
      </c>
      <c r="CO19" s="93">
        <v>4</v>
      </c>
      <c r="CP19" s="4">
        <v>0</v>
      </c>
      <c r="CQ19" s="4">
        <v>38528</v>
      </c>
      <c r="CS19" s="4">
        <v>3244</v>
      </c>
      <c r="CU19" s="4">
        <v>0</v>
      </c>
      <c r="CW19" s="4">
        <v>3275.45945945946</v>
      </c>
      <c r="CY19" s="4">
        <v>4849</v>
      </c>
      <c r="DA19" s="93">
        <v>4.170648464163822</v>
      </c>
      <c r="DB19" s="4">
        <v>0</v>
      </c>
      <c r="DC19" s="4">
        <v>43356</v>
      </c>
      <c r="DD19" s="4">
        <v>0</v>
      </c>
      <c r="DE19" s="4">
        <v>3541</v>
      </c>
      <c r="DF19" s="4">
        <v>0</v>
      </c>
      <c r="DG19" s="4">
        <v>0</v>
      </c>
      <c r="DH19" s="4">
        <v>0</v>
      </c>
      <c r="DI19" s="4">
        <v>3541</v>
      </c>
      <c r="DJ19" s="4">
        <v>0</v>
      </c>
      <c r="DK19" s="4">
        <v>7363</v>
      </c>
      <c r="DL19" s="4">
        <v>0</v>
      </c>
      <c r="DM19" s="93">
        <v>7.5423728813559325</v>
      </c>
      <c r="DN19" s="4">
        <v>0</v>
      </c>
      <c r="DO19" s="4">
        <v>80364</v>
      </c>
      <c r="DQ19" s="4">
        <v>6735</v>
      </c>
      <c r="DS19" s="4">
        <v>0</v>
      </c>
      <c r="DU19" s="4">
        <v>6735</v>
      </c>
      <c r="DW19" s="4">
        <v>39675.835135135138</v>
      </c>
      <c r="DY19" s="93">
        <v>5.3944636678200695</v>
      </c>
      <c r="DZ19" s="4">
        <v>0</v>
      </c>
      <c r="EA19" s="4">
        <v>49851</v>
      </c>
      <c r="EC19" s="4">
        <v>4818</v>
      </c>
      <c r="EE19" s="4">
        <v>0</v>
      </c>
      <c r="EG19" s="4">
        <v>4818</v>
      </c>
      <c r="EI19" s="4">
        <v>23983.356756756755</v>
      </c>
      <c r="EK19" s="93">
        <v>12</v>
      </c>
      <c r="EL19" s="4">
        <v>0</v>
      </c>
      <c r="EM19" s="4">
        <v>127967</v>
      </c>
      <c r="EN19" s="4">
        <v>0</v>
      </c>
      <c r="EO19" s="4">
        <v>10716</v>
      </c>
      <c r="EP19" s="4">
        <v>0</v>
      </c>
      <c r="EQ19" s="4">
        <v>0</v>
      </c>
      <c r="ER19" s="4">
        <v>0</v>
      </c>
      <c r="ES19" s="4">
        <v>10716</v>
      </c>
      <c r="ET19" s="4">
        <v>0</v>
      </c>
      <c r="EU19" s="4">
        <v>92919.2</v>
      </c>
      <c r="EV19" s="4">
        <v>0</v>
      </c>
      <c r="EW19" s="93">
        <v>14.103671905652103</v>
      </c>
      <c r="EX19" s="4">
        <v>0</v>
      </c>
      <c r="EY19" s="4">
        <v>161273</v>
      </c>
      <c r="EZ19" s="4">
        <v>0</v>
      </c>
      <c r="FA19" s="4">
        <v>12543</v>
      </c>
      <c r="FB19" s="4">
        <v>0</v>
      </c>
      <c r="FC19" s="4">
        <v>0</v>
      </c>
      <c r="FD19" s="4">
        <v>0</v>
      </c>
      <c r="FE19" s="4">
        <v>12543</v>
      </c>
      <c r="FF19" s="4">
        <v>0</v>
      </c>
      <c r="FG19" s="4">
        <v>52835</v>
      </c>
      <c r="FH19" s="4">
        <v>0</v>
      </c>
      <c r="FI19" s="93">
        <v>21.20982110806429</v>
      </c>
      <c r="FJ19" s="4">
        <v>0</v>
      </c>
      <c r="FK19" s="4">
        <v>246009</v>
      </c>
      <c r="FL19" s="4">
        <v>0</v>
      </c>
      <c r="FM19" s="4">
        <v>17870</v>
      </c>
      <c r="FN19" s="4">
        <v>0</v>
      </c>
      <c r="FO19" s="4">
        <v>0</v>
      </c>
      <c r="FQ19" s="4">
        <v>17870</v>
      </c>
      <c r="FS19" s="4">
        <v>107756.37542028292</v>
      </c>
      <c r="FU19" s="93">
        <v>13.373451367301888</v>
      </c>
      <c r="FV19" s="4">
        <v>0</v>
      </c>
      <c r="FW19" s="4">
        <v>169517</v>
      </c>
      <c r="FX19" s="4">
        <v>0</v>
      </c>
      <c r="FY19" s="4">
        <v>11875</v>
      </c>
      <c r="FZ19" s="4">
        <v>0</v>
      </c>
      <c r="GA19" s="4">
        <v>0</v>
      </c>
      <c r="GB19" s="4">
        <v>0</v>
      </c>
      <c r="GC19" s="4">
        <v>11875</v>
      </c>
      <c r="GE19" s="4">
        <v>47744.333888707006</v>
      </c>
      <c r="GG19" s="93">
        <v>12.491569856326276</v>
      </c>
      <c r="GH19" s="4">
        <v>0</v>
      </c>
      <c r="GI19" s="4">
        <v>160602</v>
      </c>
      <c r="GJ19" s="4">
        <v>0</v>
      </c>
      <c r="GK19" s="4">
        <v>10778</v>
      </c>
      <c r="GL19" s="4">
        <v>0</v>
      </c>
      <c r="GM19" s="4">
        <v>0</v>
      </c>
      <c r="GN19" s="4">
        <v>0</v>
      </c>
      <c r="GO19" s="4">
        <v>10778</v>
      </c>
      <c r="GP19" s="4">
        <v>0</v>
      </c>
      <c r="GQ19" s="4">
        <v>0</v>
      </c>
      <c r="GR19" s="4">
        <v>0</v>
      </c>
      <c r="GS19" s="93">
        <v>9.5455473856209156</v>
      </c>
      <c r="GT19" s="4">
        <v>0</v>
      </c>
      <c r="GU19" s="4">
        <v>122380</v>
      </c>
      <c r="GV19" s="4">
        <v>0</v>
      </c>
      <c r="GW19" s="4">
        <v>8120</v>
      </c>
      <c r="GX19" s="4">
        <v>0</v>
      </c>
      <c r="GY19" s="4">
        <v>0</v>
      </c>
      <c r="GZ19" s="4">
        <v>0</v>
      </c>
      <c r="HA19" s="160">
        <v>8120</v>
      </c>
      <c r="HB19" s="160">
        <v>0</v>
      </c>
      <c r="HC19" s="160">
        <v>0</v>
      </c>
      <c r="HD19" s="4">
        <v>0</v>
      </c>
      <c r="HE19" s="93">
        <v>10</v>
      </c>
      <c r="HF19" s="4">
        <v>0</v>
      </c>
      <c r="HG19" s="4">
        <v>0</v>
      </c>
      <c r="HH19" s="4">
        <v>143450</v>
      </c>
      <c r="HI19" s="4">
        <v>0</v>
      </c>
      <c r="HJ19" s="4">
        <v>8917</v>
      </c>
      <c r="HK19" s="4">
        <v>0</v>
      </c>
      <c r="HL19" s="4">
        <v>0</v>
      </c>
      <c r="HM19" s="4">
        <v>0</v>
      </c>
      <c r="HN19" s="4">
        <v>8917</v>
      </c>
      <c r="HO19" s="4">
        <v>0</v>
      </c>
      <c r="HP19" s="4">
        <v>18495</v>
      </c>
      <c r="HQ19" s="4">
        <v>-321.32461673824218</v>
      </c>
      <c r="HR19" s="93">
        <v>12.74</v>
      </c>
      <c r="HS19" s="4">
        <v>0</v>
      </c>
      <c r="HT19" s="4">
        <v>0</v>
      </c>
      <c r="HU19" s="4">
        <v>161696</v>
      </c>
      <c r="HV19" s="4">
        <v>0</v>
      </c>
      <c r="HW19" s="4">
        <v>0</v>
      </c>
      <c r="HX19" s="176">
        <v>0</v>
      </c>
      <c r="HY19" s="4">
        <v>11366</v>
      </c>
      <c r="HZ19" s="176">
        <v>0</v>
      </c>
      <c r="IA19" s="4">
        <v>0</v>
      </c>
      <c r="IB19" s="176">
        <v>0</v>
      </c>
      <c r="IC19" s="4">
        <v>11366</v>
      </c>
      <c r="ID19" s="176">
        <v>0</v>
      </c>
      <c r="IE19" s="4">
        <v>11812.401560315264</v>
      </c>
      <c r="IF19" s="4">
        <v>63.715746887090063</v>
      </c>
      <c r="IG19" s="5">
        <v>9.75</v>
      </c>
      <c r="IH19" s="3">
        <v>0</v>
      </c>
      <c r="II19" s="3">
        <v>0</v>
      </c>
      <c r="IJ19" s="3">
        <v>119320</v>
      </c>
      <c r="IK19" s="3">
        <v>0</v>
      </c>
      <c r="IL19" s="3">
        <v>0</v>
      </c>
      <c r="IM19" s="3">
        <v>0</v>
      </c>
      <c r="IN19" s="3">
        <v>7921</v>
      </c>
      <c r="IO19" s="3">
        <v>0</v>
      </c>
      <c r="IP19" s="3">
        <v>12520</v>
      </c>
      <c r="IQ19" s="3"/>
      <c r="IR19" s="3">
        <v>8707</v>
      </c>
      <c r="IS19" s="3"/>
      <c r="IT19" s="3">
        <v>52.273338138837659</v>
      </c>
      <c r="IU19" s="3"/>
      <c r="IV19" s="93">
        <v>10.99</v>
      </c>
      <c r="IW19" s="4">
        <v>0</v>
      </c>
      <c r="IX19" s="4">
        <v>0</v>
      </c>
      <c r="IY19" s="4">
        <v>152340</v>
      </c>
      <c r="IZ19" s="4">
        <v>0</v>
      </c>
      <c r="JA19" s="4">
        <v>0</v>
      </c>
      <c r="JB19" s="4">
        <v>0</v>
      </c>
      <c r="JC19" s="4">
        <v>10308</v>
      </c>
      <c r="JD19" s="4">
        <v>0</v>
      </c>
      <c r="JE19" s="4">
        <v>0</v>
      </c>
      <c r="JG19" s="4">
        <v>10308</v>
      </c>
      <c r="JI19" s="4">
        <v>27417.852987391063</v>
      </c>
      <c r="JK19" s="93">
        <v>11.98</v>
      </c>
      <c r="JL19" s="4">
        <v>0</v>
      </c>
      <c r="JM19" s="4">
        <v>0</v>
      </c>
      <c r="JN19" s="4">
        <v>193483</v>
      </c>
      <c r="JO19" s="4">
        <v>0</v>
      </c>
      <c r="JP19" s="4">
        <v>0</v>
      </c>
      <c r="JQ19" s="4">
        <v>0</v>
      </c>
      <c r="JR19" s="4">
        <v>11237</v>
      </c>
      <c r="JS19" s="4">
        <v>0</v>
      </c>
      <c r="JT19" s="4">
        <v>0</v>
      </c>
      <c r="JV19" s="4">
        <v>11237</v>
      </c>
      <c r="JW19" s="4">
        <v>0</v>
      </c>
      <c r="JX19" s="4">
        <v>46232.461304510289</v>
      </c>
      <c r="JY19" s="4">
        <v>-6.4731826191564323</v>
      </c>
      <c r="JZ19" s="93">
        <v>16.96</v>
      </c>
      <c r="KA19" s="4">
        <v>0</v>
      </c>
      <c r="KB19" s="4">
        <v>0</v>
      </c>
      <c r="KC19" s="4">
        <v>325428</v>
      </c>
      <c r="KD19" s="4">
        <v>0</v>
      </c>
      <c r="KE19" s="4">
        <v>0</v>
      </c>
      <c r="KF19" s="4">
        <v>0</v>
      </c>
      <c r="KG19" s="4">
        <v>15900</v>
      </c>
      <c r="KH19" s="4">
        <v>0</v>
      </c>
      <c r="KI19" s="4">
        <v>0</v>
      </c>
      <c r="KJ19" s="4">
        <v>0</v>
      </c>
      <c r="KK19" s="4">
        <v>15900</v>
      </c>
      <c r="KM19" s="4">
        <v>161017.87185820768</v>
      </c>
      <c r="KN19" s="4">
        <v>-35.35713804452098</v>
      </c>
      <c r="KO19" s="4">
        <v>19.599999999999998</v>
      </c>
      <c r="KP19" s="4">
        <v>0</v>
      </c>
      <c r="KQ19" s="4">
        <v>0</v>
      </c>
      <c r="KR19" s="4">
        <v>380260</v>
      </c>
      <c r="KS19" s="4">
        <v>0</v>
      </c>
      <c r="KT19" s="4">
        <v>0</v>
      </c>
      <c r="KU19" s="4">
        <v>0</v>
      </c>
      <c r="KV19" s="4">
        <v>21300</v>
      </c>
      <c r="KW19" s="4">
        <v>0</v>
      </c>
      <c r="KX19" s="4">
        <v>0</v>
      </c>
      <c r="KY19" s="4">
        <v>0</v>
      </c>
      <c r="KZ19" s="4">
        <v>21300</v>
      </c>
      <c r="LA19" s="4">
        <v>0</v>
      </c>
      <c r="LB19" s="4">
        <v>149762.55486195549</v>
      </c>
      <c r="LC19" s="4">
        <v>0</v>
      </c>
      <c r="LD19" s="4">
        <v>18</v>
      </c>
      <c r="LE19" s="4">
        <v>0</v>
      </c>
      <c r="LF19" s="4">
        <v>0</v>
      </c>
      <c r="LG19" s="4">
        <v>356788</v>
      </c>
      <c r="LH19" s="4">
        <v>0</v>
      </c>
      <c r="LI19" s="4">
        <v>0</v>
      </c>
      <c r="LJ19" s="4">
        <v>0</v>
      </c>
      <c r="LK19" s="4">
        <v>21384</v>
      </c>
      <c r="LL19" s="4">
        <v>0</v>
      </c>
      <c r="LM19" s="4">
        <v>0</v>
      </c>
      <c r="LO19" s="4">
        <v>21384</v>
      </c>
      <c r="LQ19" s="4">
        <v>85677.2</v>
      </c>
      <c r="MI19" s="115">
        <f t="shared" si="0"/>
        <v>-10</v>
      </c>
      <c r="MJ19" s="3"/>
      <c r="MK19" s="3"/>
      <c r="ML19" s="176"/>
      <c r="MM19" s="176"/>
      <c r="MN19" s="176"/>
      <c r="MO19" s="176"/>
      <c r="MP19" s="176"/>
      <c r="MQ19" s="176"/>
      <c r="MR19" s="176"/>
      <c r="MS19" s="176"/>
      <c r="MT19" s="176"/>
    </row>
    <row r="20" spans="1:358" s="4" customFormat="1">
      <c r="A20" s="1">
        <v>11</v>
      </c>
      <c r="B20" t="s">
        <v>51</v>
      </c>
      <c r="C20" s="93"/>
      <c r="E20" s="4">
        <v>0</v>
      </c>
      <c r="F20" s="4">
        <v>0</v>
      </c>
      <c r="I20" s="93"/>
      <c r="J20" s="4">
        <v>0</v>
      </c>
      <c r="K20" s="4">
        <v>0</v>
      </c>
      <c r="L20" s="4">
        <v>0</v>
      </c>
      <c r="O20" s="93"/>
      <c r="Q20" s="4">
        <v>0</v>
      </c>
      <c r="R20" s="4">
        <v>0</v>
      </c>
      <c r="S20" s="4">
        <v>0</v>
      </c>
      <c r="U20" s="4">
        <v>0</v>
      </c>
      <c r="V20" s="4">
        <v>0</v>
      </c>
      <c r="W20" s="93"/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L20" s="4">
        <v>0</v>
      </c>
      <c r="AO20" s="93"/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W20" s="93"/>
      <c r="AZ20" s="4">
        <v>0</v>
      </c>
      <c r="BB20" s="4">
        <v>0</v>
      </c>
      <c r="BC20" s="4">
        <v>0</v>
      </c>
      <c r="BD20" s="4">
        <v>0</v>
      </c>
      <c r="BH20" s="4">
        <v>0</v>
      </c>
      <c r="BL20" s="4">
        <v>0</v>
      </c>
      <c r="BN20" s="4">
        <v>0</v>
      </c>
      <c r="BO20" s="4">
        <v>0</v>
      </c>
      <c r="BP20" s="4">
        <v>0</v>
      </c>
      <c r="BQ20" s="93">
        <v>0</v>
      </c>
      <c r="BR20" s="4">
        <v>0</v>
      </c>
      <c r="BS20" s="4">
        <v>0</v>
      </c>
      <c r="BT20" s="4">
        <v>0</v>
      </c>
      <c r="BU20" s="4">
        <v>0</v>
      </c>
      <c r="BW20" s="4">
        <v>0</v>
      </c>
      <c r="BY20" s="4">
        <v>0</v>
      </c>
      <c r="CA20" s="4">
        <v>0</v>
      </c>
      <c r="CC20" s="93"/>
      <c r="CE20" s="4">
        <v>0</v>
      </c>
      <c r="CF20" s="4">
        <v>0</v>
      </c>
      <c r="CH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93"/>
      <c r="CS20" s="4">
        <v>0</v>
      </c>
      <c r="CW20" s="4">
        <v>0</v>
      </c>
      <c r="CY20" s="4">
        <v>0</v>
      </c>
      <c r="DA20" s="93"/>
      <c r="DD20" s="4">
        <v>0</v>
      </c>
      <c r="DF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93"/>
      <c r="DU20" s="4">
        <v>0</v>
      </c>
      <c r="DW20" s="4">
        <v>0</v>
      </c>
      <c r="DY20" s="93"/>
      <c r="EG20" s="4">
        <v>0</v>
      </c>
      <c r="EI20" s="4">
        <v>0</v>
      </c>
      <c r="EK20" s="93">
        <v>0</v>
      </c>
      <c r="EM20" s="4">
        <v>0</v>
      </c>
      <c r="EN20" s="4">
        <v>0</v>
      </c>
      <c r="EO20" s="4">
        <v>0</v>
      </c>
      <c r="EP20" s="4">
        <v>0</v>
      </c>
      <c r="EQ20" s="4">
        <v>0</v>
      </c>
      <c r="ER20" s="4">
        <v>0</v>
      </c>
      <c r="ES20" s="4">
        <v>0</v>
      </c>
      <c r="ET20" s="4">
        <v>0</v>
      </c>
      <c r="EU20" s="4">
        <v>0</v>
      </c>
      <c r="EV20" s="4">
        <v>0</v>
      </c>
      <c r="EW20" s="93">
        <v>0</v>
      </c>
      <c r="EX20" s="4">
        <v>0</v>
      </c>
      <c r="EY20" s="4">
        <v>0</v>
      </c>
      <c r="EZ20" s="4">
        <v>0</v>
      </c>
      <c r="FA20" s="4">
        <v>0</v>
      </c>
      <c r="FB20" s="4">
        <v>0</v>
      </c>
      <c r="FC20" s="4">
        <v>0</v>
      </c>
      <c r="FD20" s="4">
        <v>0</v>
      </c>
      <c r="FE20" s="4">
        <v>0</v>
      </c>
      <c r="FF20" s="4">
        <v>0</v>
      </c>
      <c r="FG20" s="4">
        <v>0</v>
      </c>
      <c r="FH20" s="4">
        <v>0</v>
      </c>
      <c r="FI20" s="93">
        <v>0</v>
      </c>
      <c r="FJ20" s="4">
        <v>0</v>
      </c>
      <c r="FK20" s="4">
        <v>0</v>
      </c>
      <c r="FL20" s="4">
        <v>0</v>
      </c>
      <c r="FM20" s="4">
        <v>0</v>
      </c>
      <c r="FN20" s="4">
        <v>0</v>
      </c>
      <c r="FO20" s="4">
        <v>0</v>
      </c>
      <c r="FQ20" s="4">
        <v>0</v>
      </c>
      <c r="FS20" s="4">
        <v>0</v>
      </c>
      <c r="FU20" s="93">
        <v>0</v>
      </c>
      <c r="FV20" s="4">
        <v>0</v>
      </c>
      <c r="FW20" s="4">
        <v>0</v>
      </c>
      <c r="FX20" s="4">
        <v>0</v>
      </c>
      <c r="FY20" s="4">
        <v>0</v>
      </c>
      <c r="FZ20" s="4">
        <v>0</v>
      </c>
      <c r="GA20" s="4">
        <v>0</v>
      </c>
      <c r="GB20" s="4">
        <v>0</v>
      </c>
      <c r="GC20" s="4">
        <v>0</v>
      </c>
      <c r="GE20" s="4">
        <v>0</v>
      </c>
      <c r="GG20" s="93">
        <v>0</v>
      </c>
      <c r="GH20" s="4">
        <v>0</v>
      </c>
      <c r="GI20" s="4">
        <v>0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Q20" s="4">
        <v>0</v>
      </c>
      <c r="GR20" s="4">
        <v>0</v>
      </c>
      <c r="GS20" s="93">
        <v>0</v>
      </c>
      <c r="GT20" s="4">
        <v>0</v>
      </c>
      <c r="GU20" s="4">
        <v>0</v>
      </c>
      <c r="GV20" s="4">
        <v>0</v>
      </c>
      <c r="GW20" s="4">
        <v>0</v>
      </c>
      <c r="GX20" s="4">
        <v>0</v>
      </c>
      <c r="GY20" s="4">
        <v>0</v>
      </c>
      <c r="GZ20" s="4">
        <v>0</v>
      </c>
      <c r="HA20" s="160">
        <v>0</v>
      </c>
      <c r="HB20" s="160">
        <v>0</v>
      </c>
      <c r="HC20" s="160">
        <v>0</v>
      </c>
      <c r="HD20" s="4">
        <v>0</v>
      </c>
      <c r="HE20" s="93">
        <v>0</v>
      </c>
      <c r="HF20" s="4">
        <v>0</v>
      </c>
      <c r="HG20" s="4">
        <v>0</v>
      </c>
      <c r="HH20" s="4">
        <v>0</v>
      </c>
      <c r="HI20" s="4">
        <v>0</v>
      </c>
      <c r="HJ20" s="4">
        <v>0</v>
      </c>
      <c r="HK20" s="4">
        <v>0</v>
      </c>
      <c r="HL20" s="4">
        <v>0</v>
      </c>
      <c r="HM20" s="4">
        <v>0</v>
      </c>
      <c r="HN20" s="4">
        <v>0</v>
      </c>
      <c r="HO20" s="4">
        <v>0</v>
      </c>
      <c r="HP20" s="4">
        <v>0</v>
      </c>
      <c r="HQ20" s="4">
        <v>0</v>
      </c>
      <c r="HR20" s="93">
        <v>0</v>
      </c>
      <c r="HS20" s="4">
        <v>0</v>
      </c>
      <c r="HT20" s="4">
        <v>0</v>
      </c>
      <c r="HU20" s="4">
        <v>0</v>
      </c>
      <c r="HV20" s="4">
        <v>0</v>
      </c>
      <c r="HW20" s="4">
        <v>0</v>
      </c>
      <c r="HX20" s="176">
        <v>0</v>
      </c>
      <c r="HY20" s="4">
        <v>0</v>
      </c>
      <c r="HZ20" s="176">
        <v>0</v>
      </c>
      <c r="IA20" s="4">
        <v>0</v>
      </c>
      <c r="IB20" s="176">
        <v>0</v>
      </c>
      <c r="IC20" s="4">
        <v>0</v>
      </c>
      <c r="ID20" s="176">
        <v>0</v>
      </c>
      <c r="IE20" s="4">
        <v>0</v>
      </c>
      <c r="IF20" s="4">
        <v>0</v>
      </c>
      <c r="IG20" s="5">
        <v>0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/>
      <c r="IR20" s="3">
        <v>0</v>
      </c>
      <c r="IS20" s="3"/>
      <c r="IT20" s="3">
        <v>0</v>
      </c>
      <c r="IU20" s="3"/>
      <c r="IV20" s="93">
        <v>0</v>
      </c>
      <c r="IW20" s="4">
        <v>0</v>
      </c>
      <c r="IX20" s="4">
        <v>0</v>
      </c>
      <c r="IY20" s="4">
        <v>0</v>
      </c>
      <c r="IZ20" s="4">
        <v>0</v>
      </c>
      <c r="JA20" s="4">
        <v>0</v>
      </c>
      <c r="JB20" s="4">
        <v>0</v>
      </c>
      <c r="JC20" s="4">
        <v>0</v>
      </c>
      <c r="JD20" s="4">
        <v>0</v>
      </c>
      <c r="JE20" s="4">
        <v>0</v>
      </c>
      <c r="JG20" s="4">
        <v>0</v>
      </c>
      <c r="JI20" s="4">
        <v>0</v>
      </c>
      <c r="JK20" s="93">
        <v>0</v>
      </c>
      <c r="JL20" s="4">
        <v>0</v>
      </c>
      <c r="JM20" s="4">
        <v>0</v>
      </c>
      <c r="JN20" s="4">
        <v>0</v>
      </c>
      <c r="JO20" s="4">
        <v>0</v>
      </c>
      <c r="JP20" s="4">
        <v>0</v>
      </c>
      <c r="JQ20" s="4">
        <v>0</v>
      </c>
      <c r="JR20" s="4">
        <v>0</v>
      </c>
      <c r="JS20" s="4">
        <v>0</v>
      </c>
      <c r="JT20" s="4">
        <v>0</v>
      </c>
      <c r="JV20" s="4">
        <v>0</v>
      </c>
      <c r="JW20" s="4">
        <v>0</v>
      </c>
      <c r="JX20" s="4">
        <v>0</v>
      </c>
      <c r="JY20" s="4">
        <v>0</v>
      </c>
      <c r="JZ20" s="93">
        <v>0</v>
      </c>
      <c r="KA20" s="4">
        <v>0</v>
      </c>
      <c r="KB20" s="4">
        <v>0</v>
      </c>
      <c r="KC20" s="4">
        <v>0</v>
      </c>
      <c r="KD20" s="4">
        <v>0</v>
      </c>
      <c r="KE20" s="4">
        <v>0</v>
      </c>
      <c r="KF20" s="4">
        <v>0</v>
      </c>
      <c r="KG20" s="4">
        <v>0</v>
      </c>
      <c r="KH20" s="4">
        <v>0</v>
      </c>
      <c r="KI20" s="4">
        <v>0</v>
      </c>
      <c r="KJ20" s="4">
        <v>0</v>
      </c>
      <c r="KK20" s="4">
        <v>0</v>
      </c>
      <c r="KM20" s="4">
        <v>0</v>
      </c>
      <c r="KN20" s="4">
        <v>0</v>
      </c>
      <c r="KO20" s="4">
        <v>0</v>
      </c>
      <c r="KP20" s="4">
        <v>0</v>
      </c>
      <c r="KQ20" s="4">
        <v>0</v>
      </c>
      <c r="KR20" s="4">
        <v>0</v>
      </c>
      <c r="KS20" s="4">
        <v>0</v>
      </c>
      <c r="KT20" s="4">
        <v>0</v>
      </c>
      <c r="KU20" s="4">
        <v>0</v>
      </c>
      <c r="KV20" s="4">
        <v>0</v>
      </c>
      <c r="KW20" s="4">
        <v>0</v>
      </c>
      <c r="KX20" s="4">
        <v>0</v>
      </c>
      <c r="KY20" s="4">
        <v>0</v>
      </c>
      <c r="KZ20" s="4">
        <v>0</v>
      </c>
      <c r="LA20" s="4">
        <v>0</v>
      </c>
      <c r="LB20" s="4">
        <v>0</v>
      </c>
      <c r="LC20" s="4">
        <v>0</v>
      </c>
      <c r="LD20" s="4">
        <v>0</v>
      </c>
      <c r="LE20" s="4">
        <v>0</v>
      </c>
      <c r="LF20" s="4">
        <v>0</v>
      </c>
      <c r="LG20" s="4">
        <v>0</v>
      </c>
      <c r="LH20" s="4">
        <v>0</v>
      </c>
      <c r="LI20" s="4">
        <v>0</v>
      </c>
      <c r="LJ20" s="4">
        <v>0</v>
      </c>
      <c r="LK20" s="4">
        <v>0</v>
      </c>
      <c r="LL20" s="4">
        <v>0</v>
      </c>
      <c r="LM20" s="4">
        <v>0</v>
      </c>
      <c r="LO20" s="4">
        <v>0</v>
      </c>
      <c r="LQ20" s="4">
        <v>0</v>
      </c>
      <c r="MI20" s="115">
        <f t="shared" si="0"/>
        <v>-11</v>
      </c>
      <c r="MJ20" s="3"/>
      <c r="MK20" s="3"/>
      <c r="ML20" s="176"/>
      <c r="MM20" s="176"/>
      <c r="MN20" s="176"/>
      <c r="MO20" s="176"/>
      <c r="MP20" s="176"/>
      <c r="MQ20" s="176"/>
      <c r="MR20" s="176"/>
      <c r="MS20" s="176"/>
      <c r="MT20" s="176"/>
    </row>
    <row r="21" spans="1:358" s="4" customFormat="1">
      <c r="A21" s="1">
        <v>12</v>
      </c>
      <c r="B21" t="s">
        <v>52</v>
      </c>
      <c r="C21" s="93"/>
      <c r="E21" s="4">
        <v>0</v>
      </c>
      <c r="F21" s="4">
        <v>0</v>
      </c>
      <c r="I21" s="93"/>
      <c r="J21" s="4">
        <v>0</v>
      </c>
      <c r="K21" s="4">
        <v>0</v>
      </c>
      <c r="L21" s="4">
        <v>0</v>
      </c>
      <c r="O21" s="93"/>
      <c r="Q21" s="4">
        <v>0</v>
      </c>
      <c r="R21" s="4">
        <v>0</v>
      </c>
      <c r="S21" s="4">
        <v>0</v>
      </c>
      <c r="U21" s="4">
        <v>0</v>
      </c>
      <c r="V21" s="4">
        <v>0</v>
      </c>
      <c r="W21" s="93"/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L21" s="4">
        <v>0</v>
      </c>
      <c r="AO21" s="93"/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W21" s="93"/>
      <c r="AZ21" s="4">
        <v>0</v>
      </c>
      <c r="BB21" s="4">
        <v>0</v>
      </c>
      <c r="BC21" s="4">
        <v>0</v>
      </c>
      <c r="BD21" s="4">
        <v>0</v>
      </c>
      <c r="BH21" s="4">
        <v>0</v>
      </c>
      <c r="BL21" s="4">
        <v>0</v>
      </c>
      <c r="BN21" s="4">
        <v>0</v>
      </c>
      <c r="BO21" s="4">
        <v>0</v>
      </c>
      <c r="BP21" s="4">
        <v>0</v>
      </c>
      <c r="BQ21" s="93">
        <v>0</v>
      </c>
      <c r="BR21" s="4">
        <v>0</v>
      </c>
      <c r="BS21" s="4">
        <v>0</v>
      </c>
      <c r="BT21" s="4">
        <v>0</v>
      </c>
      <c r="BU21" s="4">
        <v>0</v>
      </c>
      <c r="BW21" s="4">
        <v>0</v>
      </c>
      <c r="BY21" s="4">
        <v>0</v>
      </c>
      <c r="CA21" s="4">
        <v>0</v>
      </c>
      <c r="CC21" s="93"/>
      <c r="CE21" s="4">
        <v>0</v>
      </c>
      <c r="CF21" s="4">
        <v>0</v>
      </c>
      <c r="CH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93"/>
      <c r="CS21" s="4">
        <v>0</v>
      </c>
      <c r="CW21" s="4">
        <v>0</v>
      </c>
      <c r="CY21" s="4">
        <v>0</v>
      </c>
      <c r="DA21" s="93"/>
      <c r="DD21" s="4">
        <v>0</v>
      </c>
      <c r="DF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93"/>
      <c r="DU21" s="4">
        <v>0</v>
      </c>
      <c r="DW21" s="4">
        <v>0</v>
      </c>
      <c r="DY21" s="93"/>
      <c r="EG21" s="4">
        <v>0</v>
      </c>
      <c r="EI21" s="4">
        <v>0</v>
      </c>
      <c r="EK21" s="93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93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93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Q21" s="4">
        <v>0</v>
      </c>
      <c r="FS21" s="4">
        <v>0</v>
      </c>
      <c r="FU21" s="93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E21" s="4">
        <v>0</v>
      </c>
      <c r="GG21" s="93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93">
        <v>0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160">
        <v>0</v>
      </c>
      <c r="HB21" s="160">
        <v>0</v>
      </c>
      <c r="HC21" s="160">
        <v>0</v>
      </c>
      <c r="HD21" s="4">
        <v>0</v>
      </c>
      <c r="HE21" s="93">
        <v>0</v>
      </c>
      <c r="HF21" s="4">
        <v>0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93">
        <v>0</v>
      </c>
      <c r="HS21" s="4">
        <v>0</v>
      </c>
      <c r="HT21" s="4">
        <v>0</v>
      </c>
      <c r="HU21" s="4">
        <v>0</v>
      </c>
      <c r="HV21" s="4">
        <v>0</v>
      </c>
      <c r="HW21" s="4">
        <v>0</v>
      </c>
      <c r="HX21" s="176">
        <v>0</v>
      </c>
      <c r="HY21" s="4">
        <v>0</v>
      </c>
      <c r="HZ21" s="176">
        <v>0</v>
      </c>
      <c r="IA21" s="4">
        <v>0</v>
      </c>
      <c r="IB21" s="176">
        <v>0</v>
      </c>
      <c r="IC21" s="4">
        <v>0</v>
      </c>
      <c r="ID21" s="176">
        <v>0</v>
      </c>
      <c r="IE21" s="4">
        <v>0</v>
      </c>
      <c r="IF21" s="4">
        <v>0</v>
      </c>
      <c r="IG21" s="5">
        <v>0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/>
      <c r="IR21" s="3">
        <v>0</v>
      </c>
      <c r="IS21" s="3"/>
      <c r="IT21" s="3">
        <v>0</v>
      </c>
      <c r="IU21" s="3"/>
      <c r="IV21" s="93">
        <v>0</v>
      </c>
      <c r="IW21" s="4">
        <v>0</v>
      </c>
      <c r="IX21" s="4">
        <v>0</v>
      </c>
      <c r="IY21" s="4">
        <v>0</v>
      </c>
      <c r="IZ21" s="4">
        <v>0</v>
      </c>
      <c r="JA21" s="4">
        <v>0</v>
      </c>
      <c r="JB21" s="4">
        <v>0</v>
      </c>
      <c r="JC21" s="4">
        <v>0</v>
      </c>
      <c r="JD21" s="4">
        <v>0</v>
      </c>
      <c r="JE21" s="4">
        <v>0</v>
      </c>
      <c r="JG21" s="4">
        <v>0</v>
      </c>
      <c r="JI21" s="4">
        <v>0</v>
      </c>
      <c r="JK21" s="93">
        <v>0</v>
      </c>
      <c r="JL21" s="4">
        <v>0</v>
      </c>
      <c r="JM21" s="4">
        <v>0</v>
      </c>
      <c r="JN21" s="4">
        <v>0</v>
      </c>
      <c r="JO21" s="4">
        <v>0</v>
      </c>
      <c r="JP21" s="4">
        <v>0</v>
      </c>
      <c r="JQ21" s="4">
        <v>0</v>
      </c>
      <c r="JR21" s="4">
        <v>0</v>
      </c>
      <c r="JS21" s="4">
        <v>0</v>
      </c>
      <c r="JT21" s="4">
        <v>0</v>
      </c>
      <c r="JV21" s="4">
        <v>0</v>
      </c>
      <c r="JW21" s="4">
        <v>0</v>
      </c>
      <c r="JX21" s="4">
        <v>0</v>
      </c>
      <c r="JY21" s="4">
        <v>0</v>
      </c>
      <c r="JZ21" s="93">
        <v>0</v>
      </c>
      <c r="KA21" s="4">
        <v>0</v>
      </c>
      <c r="KB21" s="4">
        <v>0</v>
      </c>
      <c r="KC21" s="4">
        <v>0</v>
      </c>
      <c r="KD21" s="4">
        <v>0</v>
      </c>
      <c r="KE21" s="4">
        <v>0</v>
      </c>
      <c r="KF21" s="4">
        <v>0</v>
      </c>
      <c r="KG21" s="4">
        <v>0</v>
      </c>
      <c r="KH21" s="4">
        <v>0</v>
      </c>
      <c r="KI21" s="4">
        <v>0</v>
      </c>
      <c r="KJ21" s="4">
        <v>0</v>
      </c>
      <c r="KK21" s="4">
        <v>0</v>
      </c>
      <c r="KM21" s="4">
        <v>0</v>
      </c>
      <c r="KN21" s="4">
        <v>0</v>
      </c>
      <c r="KO21" s="4">
        <v>0</v>
      </c>
      <c r="KP21" s="4">
        <v>0</v>
      </c>
      <c r="KQ21" s="4">
        <v>0</v>
      </c>
      <c r="KR21" s="4">
        <v>0</v>
      </c>
      <c r="KS21" s="4">
        <v>0</v>
      </c>
      <c r="KT21" s="4">
        <v>0</v>
      </c>
      <c r="KU21" s="4">
        <v>0</v>
      </c>
      <c r="KV21" s="4">
        <v>0</v>
      </c>
      <c r="KW21" s="4">
        <v>0</v>
      </c>
      <c r="KX21" s="4">
        <v>0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0</v>
      </c>
      <c r="LH21" s="4">
        <v>0</v>
      </c>
      <c r="LI21" s="4">
        <v>0</v>
      </c>
      <c r="LJ21" s="4">
        <v>0</v>
      </c>
      <c r="LK21" s="4">
        <v>0</v>
      </c>
      <c r="LL21" s="4">
        <v>0</v>
      </c>
      <c r="LM21" s="4">
        <v>0</v>
      </c>
      <c r="LO21" s="4">
        <v>0</v>
      </c>
      <c r="LQ21" s="4">
        <v>0</v>
      </c>
      <c r="MI21" s="115">
        <f t="shared" si="0"/>
        <v>-12</v>
      </c>
      <c r="MJ21" s="3"/>
      <c r="MK21" s="3"/>
      <c r="ML21" s="176"/>
      <c r="MM21" s="176"/>
      <c r="MN21" s="176"/>
      <c r="MO21" s="176"/>
      <c r="MP21" s="176"/>
      <c r="MQ21" s="176"/>
      <c r="MR21" s="176"/>
      <c r="MS21" s="176"/>
      <c r="MT21" s="176"/>
    </row>
    <row r="22" spans="1:358" s="4" customFormat="1">
      <c r="A22" s="1">
        <v>13</v>
      </c>
      <c r="B22" t="s">
        <v>53</v>
      </c>
      <c r="C22" s="93"/>
      <c r="E22" s="4">
        <v>0</v>
      </c>
      <c r="F22" s="4">
        <v>0</v>
      </c>
      <c r="I22" s="93"/>
      <c r="J22" s="4">
        <v>0</v>
      </c>
      <c r="K22" s="4">
        <v>0</v>
      </c>
      <c r="L22" s="4">
        <v>0</v>
      </c>
      <c r="O22" s="93"/>
      <c r="Q22" s="4">
        <v>0</v>
      </c>
      <c r="R22" s="4">
        <v>0</v>
      </c>
      <c r="S22" s="4">
        <v>0</v>
      </c>
      <c r="U22" s="4">
        <v>0</v>
      </c>
      <c r="V22" s="4">
        <v>0</v>
      </c>
      <c r="W22" s="93"/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L22" s="4">
        <v>0</v>
      </c>
      <c r="AO22" s="93"/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W22" s="93"/>
      <c r="AZ22" s="4">
        <v>0</v>
      </c>
      <c r="BB22" s="4">
        <v>0</v>
      </c>
      <c r="BC22" s="4">
        <v>0</v>
      </c>
      <c r="BD22" s="4">
        <v>0</v>
      </c>
      <c r="BH22" s="4">
        <v>0</v>
      </c>
      <c r="BL22" s="4">
        <v>0</v>
      </c>
      <c r="BN22" s="4">
        <v>0</v>
      </c>
      <c r="BO22" s="4">
        <v>0</v>
      </c>
      <c r="BP22" s="4">
        <v>0</v>
      </c>
      <c r="BQ22" s="93">
        <v>0</v>
      </c>
      <c r="BR22" s="4">
        <v>0</v>
      </c>
      <c r="BS22" s="4">
        <v>0</v>
      </c>
      <c r="BT22" s="4">
        <v>0</v>
      </c>
      <c r="BU22" s="4">
        <v>0</v>
      </c>
      <c r="BW22" s="4">
        <v>0</v>
      </c>
      <c r="BY22" s="4">
        <v>0</v>
      </c>
      <c r="CA22" s="4">
        <v>0</v>
      </c>
      <c r="CC22" s="93"/>
      <c r="CE22" s="4">
        <v>0</v>
      </c>
      <c r="CF22" s="4">
        <v>0</v>
      </c>
      <c r="CH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93"/>
      <c r="CS22" s="4">
        <v>0</v>
      </c>
      <c r="CW22" s="4">
        <v>0</v>
      </c>
      <c r="CY22" s="4">
        <v>0</v>
      </c>
      <c r="DA22" s="93"/>
      <c r="DD22" s="4">
        <v>0</v>
      </c>
      <c r="DF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93"/>
      <c r="DU22" s="4">
        <v>0</v>
      </c>
      <c r="DW22" s="4">
        <v>0</v>
      </c>
      <c r="DY22" s="93"/>
      <c r="EG22" s="4">
        <v>0</v>
      </c>
      <c r="EI22" s="4">
        <v>0</v>
      </c>
      <c r="EK22" s="93">
        <v>0</v>
      </c>
      <c r="EM22" s="4">
        <v>0</v>
      </c>
      <c r="EN22" s="4">
        <v>0</v>
      </c>
      <c r="EO22" s="4">
        <v>0</v>
      </c>
      <c r="EP22" s="4">
        <v>0</v>
      </c>
      <c r="EQ22" s="4">
        <v>0</v>
      </c>
      <c r="ER22" s="4">
        <v>0</v>
      </c>
      <c r="ES22" s="4">
        <v>0</v>
      </c>
      <c r="ET22" s="4">
        <v>0</v>
      </c>
      <c r="EU22" s="4">
        <v>0</v>
      </c>
      <c r="EV22" s="4">
        <v>0</v>
      </c>
      <c r="EW22" s="93">
        <v>0</v>
      </c>
      <c r="EX22" s="4">
        <v>0</v>
      </c>
      <c r="EY22" s="4">
        <v>0</v>
      </c>
      <c r="EZ22" s="4">
        <v>0</v>
      </c>
      <c r="FA22" s="4">
        <v>0</v>
      </c>
      <c r="FB22" s="4">
        <v>0</v>
      </c>
      <c r="FC22" s="4">
        <v>0</v>
      </c>
      <c r="FD22" s="4">
        <v>0</v>
      </c>
      <c r="FE22" s="4">
        <v>0</v>
      </c>
      <c r="FF22" s="4">
        <v>0</v>
      </c>
      <c r="FG22" s="4">
        <v>0</v>
      </c>
      <c r="FH22" s="4">
        <v>0</v>
      </c>
      <c r="FI22" s="93">
        <v>0</v>
      </c>
      <c r="FJ22" s="4">
        <v>0</v>
      </c>
      <c r="FK22" s="4">
        <v>0</v>
      </c>
      <c r="FL22" s="4">
        <v>0</v>
      </c>
      <c r="FM22" s="4">
        <v>0</v>
      </c>
      <c r="FN22" s="4">
        <v>0</v>
      </c>
      <c r="FO22" s="4">
        <v>0</v>
      </c>
      <c r="FQ22" s="4">
        <v>0</v>
      </c>
      <c r="FS22" s="4">
        <v>0</v>
      </c>
      <c r="FU22" s="93">
        <v>0</v>
      </c>
      <c r="FV22" s="4">
        <v>0</v>
      </c>
      <c r="FW22" s="4">
        <v>0</v>
      </c>
      <c r="FX22" s="4">
        <v>0</v>
      </c>
      <c r="FY22" s="4">
        <v>0</v>
      </c>
      <c r="FZ22" s="4">
        <v>0</v>
      </c>
      <c r="GA22" s="4">
        <v>0</v>
      </c>
      <c r="GB22" s="4">
        <v>0</v>
      </c>
      <c r="GC22" s="4">
        <v>0</v>
      </c>
      <c r="GE22" s="4">
        <v>0</v>
      </c>
      <c r="GG22" s="93">
        <v>0</v>
      </c>
      <c r="GH22" s="4">
        <v>0</v>
      </c>
      <c r="GI22" s="4">
        <v>0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Q22" s="4">
        <v>0</v>
      </c>
      <c r="GR22" s="4">
        <v>0</v>
      </c>
      <c r="GS22" s="93">
        <v>0</v>
      </c>
      <c r="GT22" s="4">
        <v>0</v>
      </c>
      <c r="GU22" s="4">
        <v>0</v>
      </c>
      <c r="GV22" s="4">
        <v>0</v>
      </c>
      <c r="GW22" s="4">
        <v>0</v>
      </c>
      <c r="GX22" s="4">
        <v>0</v>
      </c>
      <c r="GY22" s="4">
        <v>0</v>
      </c>
      <c r="GZ22" s="4">
        <v>0</v>
      </c>
      <c r="HA22" s="160">
        <v>0</v>
      </c>
      <c r="HB22" s="160">
        <v>0</v>
      </c>
      <c r="HC22" s="160">
        <v>0</v>
      </c>
      <c r="HD22" s="4">
        <v>0</v>
      </c>
      <c r="HE22" s="93">
        <v>0</v>
      </c>
      <c r="HF22" s="4">
        <v>0</v>
      </c>
      <c r="HG22" s="4">
        <v>0</v>
      </c>
      <c r="HH22" s="4">
        <v>0</v>
      </c>
      <c r="HI22" s="4">
        <v>0</v>
      </c>
      <c r="HJ22" s="4">
        <v>0</v>
      </c>
      <c r="HK22" s="4">
        <v>0</v>
      </c>
      <c r="HL22" s="4">
        <v>0</v>
      </c>
      <c r="HM22" s="4">
        <v>0</v>
      </c>
      <c r="HN22" s="4">
        <v>0</v>
      </c>
      <c r="HO22" s="4">
        <v>0</v>
      </c>
      <c r="HP22" s="4">
        <v>0</v>
      </c>
      <c r="HQ22" s="4">
        <v>0</v>
      </c>
      <c r="HR22" s="93">
        <v>0</v>
      </c>
      <c r="HS22" s="4">
        <v>0</v>
      </c>
      <c r="HT22" s="4">
        <v>0</v>
      </c>
      <c r="HU22" s="4">
        <v>0</v>
      </c>
      <c r="HV22" s="4">
        <v>0</v>
      </c>
      <c r="HW22" s="4">
        <v>0</v>
      </c>
      <c r="HX22" s="176">
        <v>0</v>
      </c>
      <c r="HY22" s="4">
        <v>0</v>
      </c>
      <c r="HZ22" s="176">
        <v>0</v>
      </c>
      <c r="IA22" s="4">
        <v>0</v>
      </c>
      <c r="IB22" s="176">
        <v>0</v>
      </c>
      <c r="IC22" s="4">
        <v>0</v>
      </c>
      <c r="ID22" s="176">
        <v>0</v>
      </c>
      <c r="IE22" s="4">
        <v>0</v>
      </c>
      <c r="IF22" s="4">
        <v>0</v>
      </c>
      <c r="IG22" s="5">
        <v>0</v>
      </c>
      <c r="IH22" s="3">
        <v>0</v>
      </c>
      <c r="II22" s="3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/>
      <c r="IR22" s="3">
        <v>0</v>
      </c>
      <c r="IS22" s="3"/>
      <c r="IT22" s="3">
        <v>0</v>
      </c>
      <c r="IU22" s="3"/>
      <c r="IV22" s="93">
        <v>0</v>
      </c>
      <c r="IW22" s="4">
        <v>0</v>
      </c>
      <c r="IX22" s="4">
        <v>0</v>
      </c>
      <c r="IY22" s="4">
        <v>0</v>
      </c>
      <c r="IZ22" s="4">
        <v>0</v>
      </c>
      <c r="JA22" s="4">
        <v>0</v>
      </c>
      <c r="JB22" s="4">
        <v>0</v>
      </c>
      <c r="JC22" s="4">
        <v>0</v>
      </c>
      <c r="JD22" s="4">
        <v>0</v>
      </c>
      <c r="JE22" s="4">
        <v>0</v>
      </c>
      <c r="JG22" s="4">
        <v>0</v>
      </c>
      <c r="JI22" s="4">
        <v>0</v>
      </c>
      <c r="JK22" s="93">
        <v>0</v>
      </c>
      <c r="JL22" s="4">
        <v>0</v>
      </c>
      <c r="JM22" s="4">
        <v>0</v>
      </c>
      <c r="JN22" s="4">
        <v>0</v>
      </c>
      <c r="JO22" s="4">
        <v>0</v>
      </c>
      <c r="JP22" s="4">
        <v>0</v>
      </c>
      <c r="JQ22" s="4">
        <v>0</v>
      </c>
      <c r="JR22" s="4">
        <v>0</v>
      </c>
      <c r="JS22" s="4">
        <v>0</v>
      </c>
      <c r="JT22" s="4">
        <v>0</v>
      </c>
      <c r="JV22" s="4">
        <v>0</v>
      </c>
      <c r="JW22" s="4">
        <v>0</v>
      </c>
      <c r="JX22" s="4">
        <v>0</v>
      </c>
      <c r="JY22" s="4">
        <v>0</v>
      </c>
      <c r="JZ22" s="93">
        <v>0</v>
      </c>
      <c r="KA22" s="4">
        <v>0</v>
      </c>
      <c r="KB22" s="4">
        <v>0</v>
      </c>
      <c r="KC22" s="4">
        <v>0</v>
      </c>
      <c r="KD22" s="4">
        <v>0</v>
      </c>
      <c r="KE22" s="4">
        <v>0</v>
      </c>
      <c r="KF22" s="4">
        <v>0</v>
      </c>
      <c r="KG22" s="4">
        <v>0</v>
      </c>
      <c r="KH22" s="4">
        <v>0</v>
      </c>
      <c r="KI22" s="4">
        <v>0</v>
      </c>
      <c r="KJ22" s="4">
        <v>0</v>
      </c>
      <c r="KK22" s="4">
        <v>0</v>
      </c>
      <c r="KM22" s="4">
        <v>0</v>
      </c>
      <c r="KN22" s="4">
        <v>0</v>
      </c>
      <c r="KO22" s="4">
        <v>0</v>
      </c>
      <c r="KP22" s="4">
        <v>0</v>
      </c>
      <c r="KQ22" s="4">
        <v>0</v>
      </c>
      <c r="KR22" s="4">
        <v>0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0</v>
      </c>
      <c r="LH22" s="4">
        <v>0</v>
      </c>
      <c r="LI22" s="4">
        <v>0</v>
      </c>
      <c r="LJ22" s="4">
        <v>0</v>
      </c>
      <c r="LK22" s="4">
        <v>0</v>
      </c>
      <c r="LL22" s="4">
        <v>0</v>
      </c>
      <c r="LM22" s="4">
        <v>0</v>
      </c>
      <c r="LO22" s="4">
        <v>0</v>
      </c>
      <c r="LQ22" s="4">
        <v>0</v>
      </c>
      <c r="MI22" s="115">
        <f t="shared" si="0"/>
        <v>-13</v>
      </c>
      <c r="MJ22" s="3"/>
      <c r="MK22" s="3"/>
      <c r="ML22" s="176"/>
      <c r="MM22" s="176"/>
      <c r="MN22" s="176"/>
      <c r="MO22" s="176"/>
      <c r="MP22" s="176"/>
      <c r="MQ22" s="176"/>
      <c r="MR22" s="176"/>
      <c r="MS22" s="176"/>
      <c r="MT22" s="176"/>
    </row>
    <row r="23" spans="1:358" s="4" customFormat="1">
      <c r="A23" s="1">
        <v>14</v>
      </c>
      <c r="B23" t="s">
        <v>55</v>
      </c>
      <c r="C23" s="93"/>
      <c r="E23" s="4">
        <v>0</v>
      </c>
      <c r="F23" s="4">
        <v>0</v>
      </c>
      <c r="I23" s="93"/>
      <c r="J23" s="4">
        <v>0</v>
      </c>
      <c r="K23" s="4">
        <v>0</v>
      </c>
      <c r="L23" s="4">
        <v>0</v>
      </c>
      <c r="O23" s="93"/>
      <c r="Q23" s="4">
        <v>0</v>
      </c>
      <c r="R23" s="4">
        <v>0</v>
      </c>
      <c r="S23" s="4">
        <v>0</v>
      </c>
      <c r="U23" s="4">
        <v>0</v>
      </c>
      <c r="V23" s="4">
        <v>0</v>
      </c>
      <c r="W23" s="93"/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L23" s="4">
        <v>0</v>
      </c>
      <c r="AO23" s="93"/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W23" s="93"/>
      <c r="AZ23" s="4">
        <v>0</v>
      </c>
      <c r="BB23" s="4">
        <v>0</v>
      </c>
      <c r="BC23" s="4">
        <v>0</v>
      </c>
      <c r="BD23" s="4">
        <v>0</v>
      </c>
      <c r="BH23" s="4">
        <v>0</v>
      </c>
      <c r="BI23" s="4">
        <v>1</v>
      </c>
      <c r="BJ23" s="4">
        <v>0</v>
      </c>
      <c r="BK23" s="4">
        <v>8696</v>
      </c>
      <c r="BL23" s="4">
        <v>0</v>
      </c>
      <c r="BM23" s="4">
        <v>0</v>
      </c>
      <c r="BN23" s="4">
        <v>0</v>
      </c>
      <c r="BO23" s="4">
        <v>2659.8498608724617</v>
      </c>
      <c r="BP23" s="4">
        <v>1.7323895390682083</v>
      </c>
      <c r="BQ23" s="93">
        <v>3.5972696245733791</v>
      </c>
      <c r="BR23" s="4">
        <v>0</v>
      </c>
      <c r="BS23" s="4">
        <v>22483.478913801242</v>
      </c>
      <c r="BT23" s="4">
        <v>0</v>
      </c>
      <c r="BU23" s="4">
        <v>2098.4846416382252</v>
      </c>
      <c r="BW23" s="4">
        <v>6937.9751154038395</v>
      </c>
      <c r="BY23" s="4">
        <v>2098.4846416382252</v>
      </c>
      <c r="CA23" s="4">
        <v>19005.078913801241</v>
      </c>
      <c r="CC23" s="93">
        <v>22.805356272201713</v>
      </c>
      <c r="CD23" s="4">
        <v>0</v>
      </c>
      <c r="CE23" s="4">
        <v>169832.71463397646</v>
      </c>
      <c r="CF23" s="4">
        <v>0</v>
      </c>
      <c r="CG23" s="4">
        <v>13186.621996238768</v>
      </c>
      <c r="CH23" s="4">
        <v>0</v>
      </c>
      <c r="CI23" s="4">
        <v>61366.84641638225</v>
      </c>
      <c r="CJ23" s="4">
        <v>0</v>
      </c>
      <c r="CK23" s="4">
        <v>13186.621996238768</v>
      </c>
      <c r="CL23" s="4">
        <v>0</v>
      </c>
      <c r="CM23" s="4">
        <v>159099.2357201752</v>
      </c>
      <c r="CN23" s="4">
        <v>0</v>
      </c>
      <c r="CO23" s="93">
        <v>32.090277777777779</v>
      </c>
      <c r="CP23" s="4">
        <v>0</v>
      </c>
      <c r="CQ23" s="4">
        <v>274379.06944444444</v>
      </c>
      <c r="CS23" s="4">
        <v>26025.215277777781</v>
      </c>
      <c r="CU23" s="4">
        <v>0</v>
      </c>
      <c r="CW23" s="4">
        <v>26025.215277777781</v>
      </c>
      <c r="CY23" s="4">
        <v>198471.35481046798</v>
      </c>
      <c r="DA23" s="93">
        <v>40.416075085324231</v>
      </c>
      <c r="DB23" s="4">
        <v>0</v>
      </c>
      <c r="DC23" s="4">
        <v>357369</v>
      </c>
      <c r="DD23" s="4">
        <v>0</v>
      </c>
      <c r="DE23" s="4">
        <v>33466</v>
      </c>
      <c r="DF23" s="4">
        <v>0</v>
      </c>
      <c r="DG23" s="4">
        <v>9804</v>
      </c>
      <c r="DH23" s="4">
        <v>0</v>
      </c>
      <c r="DI23" s="4">
        <v>33466</v>
      </c>
      <c r="DJ23" s="4">
        <v>0</v>
      </c>
      <c r="DK23" s="4">
        <v>204657</v>
      </c>
      <c r="DL23" s="4">
        <v>0</v>
      </c>
      <c r="DM23" s="93">
        <v>39.993197278911566</v>
      </c>
      <c r="DN23" s="4">
        <v>0</v>
      </c>
      <c r="DO23" s="4">
        <v>392039</v>
      </c>
      <c r="DQ23" s="4">
        <v>35714</v>
      </c>
      <c r="DS23" s="4">
        <v>0</v>
      </c>
      <c r="DU23" s="4">
        <v>35714</v>
      </c>
      <c r="DW23" s="4">
        <v>126282.50025752053</v>
      </c>
      <c r="DY23" s="93">
        <v>51.833333333333336</v>
      </c>
      <c r="DZ23" s="4">
        <v>0</v>
      </c>
      <c r="EA23" s="4">
        <v>504705</v>
      </c>
      <c r="EC23" s="4">
        <v>45394</v>
      </c>
      <c r="EE23" s="4">
        <v>10684</v>
      </c>
      <c r="EG23" s="4">
        <v>45394</v>
      </c>
      <c r="EI23" s="4">
        <v>166663.97222222222</v>
      </c>
      <c r="EK23" s="93">
        <v>69.761982109227873</v>
      </c>
      <c r="EL23" s="4">
        <v>0</v>
      </c>
      <c r="EM23" s="4">
        <v>669520</v>
      </c>
      <c r="EN23" s="4">
        <v>0</v>
      </c>
      <c r="EO23" s="4">
        <v>59619</v>
      </c>
      <c r="EP23" s="4">
        <v>0</v>
      </c>
      <c r="EQ23" s="4">
        <v>32438</v>
      </c>
      <c r="ER23" s="4">
        <v>0</v>
      </c>
      <c r="ES23" s="4">
        <v>59619</v>
      </c>
      <c r="ET23" s="4">
        <v>0</v>
      </c>
      <c r="EU23" s="4">
        <v>246282.6</v>
      </c>
      <c r="EV23" s="4">
        <v>0</v>
      </c>
      <c r="EW23" s="93">
        <v>70.393103448275866</v>
      </c>
      <c r="EX23" s="4">
        <v>0</v>
      </c>
      <c r="EY23" s="4">
        <v>700385</v>
      </c>
      <c r="EZ23" s="4">
        <v>0</v>
      </c>
      <c r="FA23" s="4">
        <v>62861</v>
      </c>
      <c r="FB23" s="4">
        <v>0</v>
      </c>
      <c r="FC23" s="4">
        <v>0</v>
      </c>
      <c r="FD23" s="4">
        <v>0</v>
      </c>
      <c r="FE23" s="4">
        <v>62861</v>
      </c>
      <c r="FF23" s="4">
        <v>0</v>
      </c>
      <c r="FG23" s="4">
        <v>117135.15</v>
      </c>
      <c r="FH23" s="4">
        <v>0</v>
      </c>
      <c r="FI23" s="93">
        <v>76</v>
      </c>
      <c r="FJ23" s="4">
        <v>0</v>
      </c>
      <c r="FK23" s="4">
        <v>786385</v>
      </c>
      <c r="FL23" s="4">
        <v>0</v>
      </c>
      <c r="FM23" s="4">
        <v>66640</v>
      </c>
      <c r="FN23" s="4">
        <v>0</v>
      </c>
      <c r="FO23" s="4">
        <v>10867</v>
      </c>
      <c r="FQ23" s="4">
        <v>66640</v>
      </c>
      <c r="FS23" s="4">
        <v>129126.00126745421</v>
      </c>
      <c r="FU23" s="93">
        <v>83.132203389830494</v>
      </c>
      <c r="FV23" s="4">
        <v>0</v>
      </c>
      <c r="FW23" s="4">
        <v>911111</v>
      </c>
      <c r="FX23" s="4">
        <v>0</v>
      </c>
      <c r="FY23" s="4">
        <v>72873</v>
      </c>
      <c r="FZ23" s="4">
        <v>0</v>
      </c>
      <c r="GA23" s="4">
        <v>0</v>
      </c>
      <c r="GB23" s="4">
        <v>0</v>
      </c>
      <c r="GC23" s="4">
        <v>72873</v>
      </c>
      <c r="GE23" s="4">
        <v>189992.06315410268</v>
      </c>
      <c r="GG23" s="93">
        <v>81.642767352069669</v>
      </c>
      <c r="GH23" s="4">
        <v>0</v>
      </c>
      <c r="GI23" s="4">
        <v>916518</v>
      </c>
      <c r="GJ23" s="4">
        <v>0</v>
      </c>
      <c r="GK23" s="4">
        <v>70754</v>
      </c>
      <c r="GL23" s="4">
        <v>0</v>
      </c>
      <c r="GM23" s="4">
        <v>11691</v>
      </c>
      <c r="GN23" s="4">
        <v>0</v>
      </c>
      <c r="GO23" s="4">
        <v>70754</v>
      </c>
      <c r="GP23" s="4">
        <v>0</v>
      </c>
      <c r="GQ23" s="4">
        <v>5201.9908218189639</v>
      </c>
      <c r="GR23" s="4">
        <v>-4.5471946403622496</v>
      </c>
      <c r="GS23" s="93">
        <v>69.922297297297291</v>
      </c>
      <c r="GT23" s="4">
        <v>0</v>
      </c>
      <c r="GU23" s="4">
        <v>823380</v>
      </c>
      <c r="GV23" s="4">
        <v>0</v>
      </c>
      <c r="GW23" s="4">
        <v>60720</v>
      </c>
      <c r="GX23" s="4">
        <v>0</v>
      </c>
      <c r="GY23" s="4">
        <v>11203</v>
      </c>
      <c r="GZ23" s="4">
        <v>0</v>
      </c>
      <c r="HA23" s="160">
        <v>60720</v>
      </c>
      <c r="HB23" s="160">
        <v>0</v>
      </c>
      <c r="HC23" s="160">
        <v>-4.5471946403622496</v>
      </c>
      <c r="HD23" s="4">
        <v>0</v>
      </c>
      <c r="HE23" s="93">
        <v>49</v>
      </c>
      <c r="HF23" s="4">
        <v>0</v>
      </c>
      <c r="HG23" s="4">
        <v>0</v>
      </c>
      <c r="HH23" s="4">
        <v>585790</v>
      </c>
      <c r="HI23" s="4">
        <v>0</v>
      </c>
      <c r="HJ23" s="4">
        <v>44008</v>
      </c>
      <c r="HK23" s="4">
        <v>0</v>
      </c>
      <c r="HL23" s="4">
        <v>0</v>
      </c>
      <c r="HM23" s="4">
        <v>0</v>
      </c>
      <c r="HN23" s="4">
        <v>44008</v>
      </c>
      <c r="HO23" s="4">
        <v>0</v>
      </c>
      <c r="HP23" s="4">
        <v>0</v>
      </c>
      <c r="HQ23" s="4">
        <v>0</v>
      </c>
      <c r="HR23" s="93">
        <v>27.5</v>
      </c>
      <c r="HS23" s="4">
        <v>0</v>
      </c>
      <c r="HT23" s="4">
        <v>0</v>
      </c>
      <c r="HU23" s="4">
        <v>329367</v>
      </c>
      <c r="HV23" s="4">
        <v>0</v>
      </c>
      <c r="HW23" s="4">
        <v>0</v>
      </c>
      <c r="HX23" s="176">
        <v>0</v>
      </c>
      <c r="HY23" s="4">
        <v>23355</v>
      </c>
      <c r="HZ23" s="176">
        <v>0</v>
      </c>
      <c r="IA23" s="4">
        <v>12460</v>
      </c>
      <c r="IB23" s="176">
        <v>0</v>
      </c>
      <c r="IC23" s="4">
        <v>23355</v>
      </c>
      <c r="ID23" s="176">
        <v>0</v>
      </c>
      <c r="IE23" s="4">
        <v>0</v>
      </c>
      <c r="IF23" s="4">
        <v>0</v>
      </c>
      <c r="IG23" s="5">
        <v>23.55</v>
      </c>
      <c r="IH23" s="3">
        <v>0</v>
      </c>
      <c r="II23" s="3">
        <v>0</v>
      </c>
      <c r="IJ23" s="3">
        <v>317335</v>
      </c>
      <c r="IK23" s="3">
        <v>0</v>
      </c>
      <c r="IL23" s="3">
        <v>0</v>
      </c>
      <c r="IM23" s="3">
        <v>0</v>
      </c>
      <c r="IN23" s="3">
        <v>20955</v>
      </c>
      <c r="IO23" s="3">
        <v>0</v>
      </c>
      <c r="IP23" s="3">
        <v>0</v>
      </c>
      <c r="IQ23" s="3"/>
      <c r="IR23" s="3">
        <v>20955</v>
      </c>
      <c r="IS23" s="3"/>
      <c r="IT23" s="3">
        <v>0</v>
      </c>
      <c r="IU23" s="3"/>
      <c r="IV23" s="93">
        <v>15.5</v>
      </c>
      <c r="IW23" s="4">
        <v>0</v>
      </c>
      <c r="IX23" s="4">
        <v>0</v>
      </c>
      <c r="IY23" s="4">
        <v>194307</v>
      </c>
      <c r="IZ23" s="4">
        <v>0</v>
      </c>
      <c r="JA23" s="4">
        <v>0</v>
      </c>
      <c r="JB23" s="4">
        <v>0</v>
      </c>
      <c r="JC23" s="4">
        <v>13599</v>
      </c>
      <c r="JD23" s="4">
        <v>0</v>
      </c>
      <c r="JE23" s="4">
        <v>13529</v>
      </c>
      <c r="JG23" s="4">
        <v>13599</v>
      </c>
      <c r="JI23" s="4">
        <v>0</v>
      </c>
      <c r="JK23" s="93">
        <v>5</v>
      </c>
      <c r="JL23" s="4">
        <v>0</v>
      </c>
      <c r="JM23" s="4">
        <v>0</v>
      </c>
      <c r="JN23" s="4">
        <v>71549</v>
      </c>
      <c r="JO23" s="4">
        <v>0</v>
      </c>
      <c r="JP23" s="4">
        <v>0</v>
      </c>
      <c r="JQ23" s="4">
        <v>0</v>
      </c>
      <c r="JR23" s="4">
        <v>4684</v>
      </c>
      <c r="JS23" s="4">
        <v>0</v>
      </c>
      <c r="JT23" s="4">
        <v>0</v>
      </c>
      <c r="JV23" s="4">
        <v>4684</v>
      </c>
      <c r="JW23" s="4">
        <v>0</v>
      </c>
      <c r="JX23" s="4">
        <v>0</v>
      </c>
      <c r="JY23" s="4">
        <v>0</v>
      </c>
      <c r="JZ23" s="93">
        <v>1.9300000000000002</v>
      </c>
      <c r="KA23" s="4">
        <v>0</v>
      </c>
      <c r="KB23" s="4">
        <v>0</v>
      </c>
      <c r="KC23" s="4">
        <v>26413</v>
      </c>
      <c r="KD23" s="4">
        <v>0</v>
      </c>
      <c r="KE23" s="4">
        <v>0</v>
      </c>
      <c r="KF23" s="4">
        <v>0</v>
      </c>
      <c r="KG23" s="4">
        <v>1810</v>
      </c>
      <c r="KH23" s="4">
        <v>0</v>
      </c>
      <c r="KI23" s="4">
        <v>0</v>
      </c>
      <c r="KJ23" s="4">
        <v>0</v>
      </c>
      <c r="KK23" s="4">
        <v>1810</v>
      </c>
      <c r="KM23" s="4">
        <v>0</v>
      </c>
      <c r="KN23" s="4">
        <v>0</v>
      </c>
      <c r="KO23" s="4">
        <v>1.97</v>
      </c>
      <c r="KP23" s="4">
        <v>0</v>
      </c>
      <c r="KQ23" s="4">
        <v>0</v>
      </c>
      <c r="KR23" s="4">
        <v>24192</v>
      </c>
      <c r="KS23" s="4">
        <v>0</v>
      </c>
      <c r="KT23" s="4">
        <v>0</v>
      </c>
      <c r="KU23" s="4">
        <v>0</v>
      </c>
      <c r="KV23" s="4">
        <v>2143</v>
      </c>
      <c r="KW23" s="4">
        <v>0</v>
      </c>
      <c r="KX23" s="4">
        <v>0</v>
      </c>
      <c r="KY23" s="4">
        <v>0</v>
      </c>
      <c r="KZ23" s="4">
        <v>2143</v>
      </c>
      <c r="LA23" s="4">
        <v>0</v>
      </c>
      <c r="LB23" s="4">
        <v>0</v>
      </c>
      <c r="LC23" s="4">
        <v>0</v>
      </c>
      <c r="LD23" s="4">
        <v>1</v>
      </c>
      <c r="LE23" s="4">
        <v>0</v>
      </c>
      <c r="LF23" s="4">
        <v>0</v>
      </c>
      <c r="LG23" s="4">
        <v>15726</v>
      </c>
      <c r="LH23" s="4">
        <v>0</v>
      </c>
      <c r="LI23" s="4">
        <v>0</v>
      </c>
      <c r="LJ23" s="4">
        <v>0</v>
      </c>
      <c r="LK23" s="4">
        <v>1188</v>
      </c>
      <c r="LL23" s="4">
        <v>0</v>
      </c>
      <c r="LM23" s="4">
        <v>0</v>
      </c>
      <c r="LO23" s="4">
        <v>1188</v>
      </c>
      <c r="LQ23" s="4">
        <v>0</v>
      </c>
      <c r="MI23" s="115">
        <f t="shared" si="0"/>
        <v>-14</v>
      </c>
      <c r="MJ23" s="3"/>
      <c r="MK23" s="3"/>
      <c r="ML23" s="176"/>
      <c r="MM23" s="176"/>
      <c r="MN23" s="176"/>
      <c r="MO23" s="176"/>
      <c r="MP23" s="176"/>
      <c r="MQ23" s="176"/>
      <c r="MR23" s="176"/>
      <c r="MS23" s="176"/>
      <c r="MT23" s="176"/>
    </row>
    <row r="24" spans="1:358" s="4" customFormat="1">
      <c r="A24" s="1">
        <v>15</v>
      </c>
      <c r="B24" t="s">
        <v>56</v>
      </c>
      <c r="C24" s="93"/>
      <c r="E24" s="4">
        <v>0</v>
      </c>
      <c r="F24" s="4">
        <v>0</v>
      </c>
      <c r="I24" s="93"/>
      <c r="J24" s="4">
        <v>0</v>
      </c>
      <c r="K24" s="4">
        <v>0</v>
      </c>
      <c r="L24" s="4">
        <v>0</v>
      </c>
      <c r="O24" s="93"/>
      <c r="Q24" s="4">
        <v>0</v>
      </c>
      <c r="R24" s="4">
        <v>0</v>
      </c>
      <c r="S24" s="4">
        <v>0</v>
      </c>
      <c r="U24" s="4">
        <v>0</v>
      </c>
      <c r="V24" s="4">
        <v>0</v>
      </c>
      <c r="W24" s="93"/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L24" s="4">
        <v>0</v>
      </c>
      <c r="AO24" s="93"/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W24" s="93"/>
      <c r="AZ24" s="4">
        <v>0</v>
      </c>
      <c r="BB24" s="4">
        <v>0</v>
      </c>
      <c r="BC24" s="4">
        <v>0</v>
      </c>
      <c r="BD24" s="4">
        <v>0</v>
      </c>
      <c r="BH24" s="4">
        <v>0</v>
      </c>
      <c r="BL24" s="4">
        <v>0</v>
      </c>
      <c r="BN24" s="4">
        <v>0</v>
      </c>
      <c r="BO24" s="4">
        <v>0</v>
      </c>
      <c r="BP24" s="4">
        <v>0</v>
      </c>
      <c r="BQ24" s="93">
        <v>0</v>
      </c>
      <c r="BR24" s="4">
        <v>0</v>
      </c>
      <c r="BS24" s="4">
        <v>0</v>
      </c>
      <c r="BT24" s="4">
        <v>0</v>
      </c>
      <c r="BU24" s="4">
        <v>0</v>
      </c>
      <c r="BW24" s="4">
        <v>0</v>
      </c>
      <c r="BY24" s="4">
        <v>0</v>
      </c>
      <c r="CA24" s="4">
        <v>0</v>
      </c>
      <c r="CC24" s="93"/>
      <c r="CE24" s="4">
        <v>0</v>
      </c>
      <c r="CF24" s="4">
        <v>0</v>
      </c>
      <c r="CH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93"/>
      <c r="CS24" s="4">
        <v>0</v>
      </c>
      <c r="CW24" s="4">
        <v>0</v>
      </c>
      <c r="CY24" s="4">
        <v>0</v>
      </c>
      <c r="DA24" s="93"/>
      <c r="DD24" s="4">
        <v>0</v>
      </c>
      <c r="DF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93"/>
      <c r="DU24" s="4">
        <v>0</v>
      </c>
      <c r="DW24" s="4">
        <v>0</v>
      </c>
      <c r="DY24" s="93"/>
      <c r="EG24" s="4">
        <v>0</v>
      </c>
      <c r="EI24" s="4">
        <v>0</v>
      </c>
      <c r="EK24" s="93">
        <v>0</v>
      </c>
      <c r="EM24" s="4">
        <v>0</v>
      </c>
      <c r="EN24" s="4">
        <v>0</v>
      </c>
      <c r="EO24" s="4">
        <v>0</v>
      </c>
      <c r="EP24" s="4">
        <v>0</v>
      </c>
      <c r="EQ24" s="4">
        <v>0</v>
      </c>
      <c r="ER24" s="4">
        <v>0</v>
      </c>
      <c r="ES24" s="4">
        <v>0</v>
      </c>
      <c r="ET24" s="4">
        <v>0</v>
      </c>
      <c r="EU24" s="4">
        <v>0</v>
      </c>
      <c r="EV24" s="4">
        <v>0</v>
      </c>
      <c r="EW24" s="93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93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Q24" s="4">
        <v>0</v>
      </c>
      <c r="FS24" s="4">
        <v>0</v>
      </c>
      <c r="FU24" s="93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E24" s="4">
        <v>0</v>
      </c>
      <c r="GG24" s="93">
        <v>0</v>
      </c>
      <c r="GH24" s="4">
        <v>0</v>
      </c>
      <c r="GI24" s="4">
        <v>0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0</v>
      </c>
      <c r="GR24" s="4">
        <v>0</v>
      </c>
      <c r="GS24" s="93">
        <v>0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160">
        <v>0</v>
      </c>
      <c r="HB24" s="160">
        <v>0</v>
      </c>
      <c r="HC24" s="160">
        <v>0</v>
      </c>
      <c r="HD24" s="4">
        <v>0</v>
      </c>
      <c r="HE24" s="93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4">
        <v>0</v>
      </c>
      <c r="HN24" s="4">
        <v>0</v>
      </c>
      <c r="HO24" s="4">
        <v>0</v>
      </c>
      <c r="HP24" s="4">
        <v>0</v>
      </c>
      <c r="HQ24" s="4">
        <v>0</v>
      </c>
      <c r="HR24" s="93">
        <v>0</v>
      </c>
      <c r="HS24" s="4">
        <v>0</v>
      </c>
      <c r="HT24" s="4">
        <v>0</v>
      </c>
      <c r="HU24" s="4">
        <v>0</v>
      </c>
      <c r="HV24" s="4">
        <v>0</v>
      </c>
      <c r="HW24" s="4">
        <v>0</v>
      </c>
      <c r="HX24" s="176">
        <v>0</v>
      </c>
      <c r="HY24" s="4">
        <v>0</v>
      </c>
      <c r="HZ24" s="176">
        <v>0</v>
      </c>
      <c r="IA24" s="4">
        <v>0</v>
      </c>
      <c r="IB24" s="176">
        <v>0</v>
      </c>
      <c r="IC24" s="4">
        <v>0</v>
      </c>
      <c r="ID24" s="176">
        <v>0</v>
      </c>
      <c r="IE24" s="4">
        <v>0</v>
      </c>
      <c r="IF24" s="4">
        <v>0</v>
      </c>
      <c r="IG24" s="5">
        <v>0</v>
      </c>
      <c r="IH24" s="3">
        <v>0</v>
      </c>
      <c r="II24" s="3">
        <v>0</v>
      </c>
      <c r="IJ24" s="3">
        <v>0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3"/>
      <c r="IR24" s="3">
        <v>0</v>
      </c>
      <c r="IS24" s="3"/>
      <c r="IT24" s="3">
        <v>0</v>
      </c>
      <c r="IU24" s="3"/>
      <c r="IV24" s="93">
        <v>0</v>
      </c>
      <c r="IW24" s="4">
        <v>0</v>
      </c>
      <c r="IX24" s="4">
        <v>0</v>
      </c>
      <c r="IY24" s="4">
        <v>0</v>
      </c>
      <c r="IZ24" s="4">
        <v>0</v>
      </c>
      <c r="JA24" s="4">
        <v>0</v>
      </c>
      <c r="JB24" s="4">
        <v>0</v>
      </c>
      <c r="JC24" s="4">
        <v>0</v>
      </c>
      <c r="JD24" s="4">
        <v>0</v>
      </c>
      <c r="JE24" s="4">
        <v>0</v>
      </c>
      <c r="JG24" s="4">
        <v>0</v>
      </c>
      <c r="JI24" s="4">
        <v>0</v>
      </c>
      <c r="JK24" s="93">
        <v>0</v>
      </c>
      <c r="JL24" s="4">
        <v>0</v>
      </c>
      <c r="JM24" s="4">
        <v>0</v>
      </c>
      <c r="JN24" s="4">
        <v>0</v>
      </c>
      <c r="JO24" s="4">
        <v>0</v>
      </c>
      <c r="JP24" s="4">
        <v>0</v>
      </c>
      <c r="JQ24" s="4">
        <v>0</v>
      </c>
      <c r="JR24" s="4">
        <v>0</v>
      </c>
      <c r="JS24" s="4">
        <v>0</v>
      </c>
      <c r="JT24" s="4">
        <v>0</v>
      </c>
      <c r="JV24" s="4">
        <v>0</v>
      </c>
      <c r="JW24" s="4">
        <v>0</v>
      </c>
      <c r="JX24" s="4">
        <v>0</v>
      </c>
      <c r="JY24" s="4">
        <v>0</v>
      </c>
      <c r="JZ24" s="93">
        <v>0</v>
      </c>
      <c r="KA24" s="4">
        <v>0</v>
      </c>
      <c r="KB24" s="4">
        <v>0</v>
      </c>
      <c r="KC24" s="4">
        <v>0</v>
      </c>
      <c r="KD24" s="4">
        <v>0</v>
      </c>
      <c r="KE24" s="4">
        <v>0</v>
      </c>
      <c r="KF24" s="4">
        <v>0</v>
      </c>
      <c r="KG24" s="4">
        <v>0</v>
      </c>
      <c r="KH24" s="4">
        <v>0</v>
      </c>
      <c r="KI24" s="4">
        <v>0</v>
      </c>
      <c r="KJ24" s="4">
        <v>0</v>
      </c>
      <c r="KK24" s="4">
        <v>0</v>
      </c>
      <c r="KM24" s="4">
        <v>0</v>
      </c>
      <c r="KN24" s="4">
        <v>0</v>
      </c>
      <c r="KO24" s="4">
        <v>0</v>
      </c>
      <c r="KP24" s="4">
        <v>0</v>
      </c>
      <c r="KQ24" s="4">
        <v>0</v>
      </c>
      <c r="KR24" s="4">
        <v>0</v>
      </c>
      <c r="KS24" s="4">
        <v>0</v>
      </c>
      <c r="KT24" s="4">
        <v>0</v>
      </c>
      <c r="KU24" s="4">
        <v>0</v>
      </c>
      <c r="KV24" s="4">
        <v>0</v>
      </c>
      <c r="KW24" s="4">
        <v>0</v>
      </c>
      <c r="KX24" s="4">
        <v>0</v>
      </c>
      <c r="KY24" s="4">
        <v>0</v>
      </c>
      <c r="KZ24" s="4">
        <v>0</v>
      </c>
      <c r="LA24" s="4">
        <v>0</v>
      </c>
      <c r="LB24" s="4">
        <v>0</v>
      </c>
      <c r="LC24" s="4">
        <v>0</v>
      </c>
      <c r="LD24" s="4">
        <v>0</v>
      </c>
      <c r="LE24" s="4">
        <v>0</v>
      </c>
      <c r="LF24" s="4">
        <v>0</v>
      </c>
      <c r="LG24" s="4">
        <v>0</v>
      </c>
      <c r="LH24" s="4">
        <v>0</v>
      </c>
      <c r="LI24" s="4">
        <v>0</v>
      </c>
      <c r="LJ24" s="4">
        <v>0</v>
      </c>
      <c r="LK24" s="4">
        <v>0</v>
      </c>
      <c r="LL24" s="4">
        <v>0</v>
      </c>
      <c r="LM24" s="4">
        <v>0</v>
      </c>
      <c r="LO24" s="4">
        <v>0</v>
      </c>
      <c r="LQ24" s="4">
        <v>0</v>
      </c>
      <c r="MI24" s="115">
        <f t="shared" si="0"/>
        <v>-15</v>
      </c>
      <c r="MJ24" s="3"/>
      <c r="MK24" s="3"/>
      <c r="ML24" s="176"/>
      <c r="MM24" s="176"/>
      <c r="MN24" s="176"/>
      <c r="MO24" s="176"/>
      <c r="MP24" s="176"/>
      <c r="MQ24" s="176"/>
      <c r="MR24" s="176"/>
      <c r="MS24" s="176"/>
      <c r="MT24" s="176"/>
    </row>
    <row r="25" spans="1:358" s="4" customFormat="1">
      <c r="A25" s="1">
        <v>16</v>
      </c>
      <c r="B25" t="s">
        <v>57</v>
      </c>
      <c r="C25" s="93">
        <v>2</v>
      </c>
      <c r="D25" s="4">
        <v>9386</v>
      </c>
      <c r="E25" s="4">
        <v>0</v>
      </c>
      <c r="F25" s="4">
        <v>18328</v>
      </c>
      <c r="G25" s="4">
        <v>0</v>
      </c>
      <c r="I25" s="93">
        <v>3</v>
      </c>
      <c r="J25" s="4">
        <v>15024</v>
      </c>
      <c r="K25" s="4">
        <v>0</v>
      </c>
      <c r="L25" s="4">
        <v>0</v>
      </c>
      <c r="M25" s="4">
        <v>0</v>
      </c>
      <c r="O25" s="93">
        <v>2.4900000000000002</v>
      </c>
      <c r="P25" s="4">
        <v>0</v>
      </c>
      <c r="Q25" s="4">
        <v>9992</v>
      </c>
      <c r="R25" s="4">
        <v>0</v>
      </c>
      <c r="S25" s="4">
        <v>2448</v>
      </c>
      <c r="U25" s="4">
        <v>0</v>
      </c>
      <c r="V25" s="4">
        <v>0</v>
      </c>
      <c r="W25" s="93">
        <v>57.68</v>
      </c>
      <c r="X25" s="4">
        <v>0</v>
      </c>
      <c r="Y25" s="4">
        <v>277066</v>
      </c>
      <c r="Z25" s="4">
        <v>0</v>
      </c>
      <c r="AA25" s="4">
        <v>38269</v>
      </c>
      <c r="AB25" s="4">
        <v>0</v>
      </c>
      <c r="AC25" s="4">
        <v>267074</v>
      </c>
      <c r="AD25" s="4">
        <v>0</v>
      </c>
      <c r="AE25" s="4">
        <v>0</v>
      </c>
      <c r="AF25" s="4">
        <v>65.45</v>
      </c>
      <c r="AG25" s="4">
        <v>0</v>
      </c>
      <c r="AH25" s="4">
        <v>357058</v>
      </c>
      <c r="AJ25" s="4">
        <v>10444</v>
      </c>
      <c r="AL25" s="4">
        <v>240236</v>
      </c>
      <c r="AN25" s="4">
        <v>0</v>
      </c>
      <c r="AO25" s="93">
        <v>75.75</v>
      </c>
      <c r="AP25" s="4">
        <v>0</v>
      </c>
      <c r="AQ25" s="4">
        <v>488209</v>
      </c>
      <c r="AR25" s="4">
        <v>0</v>
      </c>
      <c r="AS25" s="4">
        <v>0</v>
      </c>
      <c r="AT25" s="4">
        <v>0</v>
      </c>
      <c r="AU25" s="4">
        <v>285975</v>
      </c>
      <c r="AW25" s="93">
        <v>81.11</v>
      </c>
      <c r="AY25" s="4">
        <v>562661</v>
      </c>
      <c r="AZ25" s="4">
        <v>0</v>
      </c>
      <c r="BA25" s="4">
        <v>0</v>
      </c>
      <c r="BB25" s="4">
        <v>0</v>
      </c>
      <c r="BC25" s="4">
        <v>164816</v>
      </c>
      <c r="BD25" s="4">
        <v>241</v>
      </c>
      <c r="BE25" s="4">
        <v>111.84</v>
      </c>
      <c r="BF25" s="4">
        <v>0</v>
      </c>
      <c r="BG25" s="4">
        <v>782431</v>
      </c>
      <c r="BH25" s="4">
        <v>0</v>
      </c>
      <c r="BI25" s="4">
        <v>155.88999999999999</v>
      </c>
      <c r="BJ25" s="4">
        <v>0</v>
      </c>
      <c r="BK25" s="4">
        <v>1134631</v>
      </c>
      <c r="BL25" s="4">
        <v>0</v>
      </c>
      <c r="BM25" s="4">
        <v>14746</v>
      </c>
      <c r="BN25" s="4">
        <v>0</v>
      </c>
      <c r="BO25" s="4">
        <v>157169.35373623692</v>
      </c>
      <c r="BP25" s="4">
        <v>102.36613287089858</v>
      </c>
      <c r="BQ25" s="93">
        <v>189.45918367346943</v>
      </c>
      <c r="BR25" s="4">
        <v>0</v>
      </c>
      <c r="BS25" s="4">
        <v>1260259.6326530618</v>
      </c>
      <c r="BT25" s="4">
        <v>0</v>
      </c>
      <c r="BU25" s="4">
        <v>138863.4013605442</v>
      </c>
      <c r="BW25" s="4">
        <v>28703.700680272104</v>
      </c>
      <c r="BY25" s="4">
        <v>138863.4013605442</v>
      </c>
      <c r="CA25" s="4">
        <v>424856.63265306177</v>
      </c>
      <c r="CC25" s="93">
        <v>201.73263888888891</v>
      </c>
      <c r="CD25" s="4">
        <v>0</v>
      </c>
      <c r="CE25" s="4">
        <v>1477251.7986111112</v>
      </c>
      <c r="CF25" s="4">
        <v>0</v>
      </c>
      <c r="CG25" s="4">
        <v>151112.52777777775</v>
      </c>
      <c r="CH25" s="4">
        <v>0</v>
      </c>
      <c r="CI25" s="4">
        <v>58534</v>
      </c>
      <c r="CJ25" s="4">
        <v>0</v>
      </c>
      <c r="CK25" s="4">
        <v>151112.52777777775</v>
      </c>
      <c r="CL25" s="4">
        <v>0</v>
      </c>
      <c r="CM25" s="4">
        <v>433249.16595804947</v>
      </c>
      <c r="CN25" s="4">
        <v>0</v>
      </c>
      <c r="CO25" s="93">
        <v>233.62237762237763</v>
      </c>
      <c r="CP25" s="4">
        <v>0</v>
      </c>
      <c r="CQ25" s="4">
        <v>1812406.6732155248</v>
      </c>
      <c r="CS25" s="4">
        <v>184601.74825174827</v>
      </c>
      <c r="CU25" s="4">
        <v>52614</v>
      </c>
      <c r="CW25" s="4">
        <v>184601.74825174827</v>
      </c>
      <c r="CY25" s="4">
        <v>515600.87460441352</v>
      </c>
      <c r="DA25" s="93">
        <v>243.56055363321798</v>
      </c>
      <c r="DB25" s="4">
        <v>0</v>
      </c>
      <c r="DC25" s="4">
        <v>1975613</v>
      </c>
      <c r="DD25" s="4">
        <v>0</v>
      </c>
      <c r="DE25" s="4">
        <v>205935</v>
      </c>
      <c r="DF25" s="4">
        <v>0</v>
      </c>
      <c r="DG25" s="4">
        <v>8989</v>
      </c>
      <c r="DH25" s="4">
        <v>0</v>
      </c>
      <c r="DI25" s="4">
        <v>205935</v>
      </c>
      <c r="DJ25" s="4">
        <v>0</v>
      </c>
      <c r="DK25" s="4">
        <v>451096</v>
      </c>
      <c r="DL25" s="4">
        <v>0</v>
      </c>
      <c r="DM25" s="93">
        <v>261.60207612456747</v>
      </c>
      <c r="DN25" s="4">
        <v>0</v>
      </c>
      <c r="DO25" s="4">
        <v>2188056</v>
      </c>
      <c r="DQ25" s="4">
        <v>232826</v>
      </c>
      <c r="DS25" s="4">
        <v>8153</v>
      </c>
      <c r="DU25" s="4">
        <v>232826</v>
      </c>
      <c r="DW25" s="4">
        <v>444428.7459124506</v>
      </c>
      <c r="DY25" s="93">
        <v>280.55902777777783</v>
      </c>
      <c r="DZ25" s="4">
        <v>0</v>
      </c>
      <c r="EA25" s="4">
        <v>2349434</v>
      </c>
      <c r="EC25" s="4">
        <v>245265</v>
      </c>
      <c r="EE25" s="4">
        <v>55778</v>
      </c>
      <c r="EG25" s="4">
        <v>245265</v>
      </c>
      <c r="EI25" s="4">
        <v>354126.33071379008</v>
      </c>
      <c r="EK25" s="93">
        <v>308.20279720279723</v>
      </c>
      <c r="EL25" s="4">
        <v>0</v>
      </c>
      <c r="EM25" s="4">
        <v>2589581</v>
      </c>
      <c r="EN25" s="4">
        <v>0</v>
      </c>
      <c r="EO25" s="4">
        <v>272545</v>
      </c>
      <c r="EP25" s="4">
        <v>0</v>
      </c>
      <c r="EQ25" s="4">
        <v>28146</v>
      </c>
      <c r="ER25" s="4">
        <v>0</v>
      </c>
      <c r="ES25" s="4">
        <v>272545</v>
      </c>
      <c r="ET25" s="4">
        <v>0</v>
      </c>
      <c r="EU25" s="4">
        <v>421951</v>
      </c>
      <c r="EV25" s="4">
        <v>0</v>
      </c>
      <c r="EW25" s="93">
        <v>323.84903536215404</v>
      </c>
      <c r="EX25" s="4">
        <v>0</v>
      </c>
      <c r="EY25" s="4">
        <v>2671387</v>
      </c>
      <c r="EZ25" s="4">
        <v>0</v>
      </c>
      <c r="FA25" s="4">
        <v>288229</v>
      </c>
      <c r="FB25" s="4">
        <v>0</v>
      </c>
      <c r="FC25" s="4">
        <v>0</v>
      </c>
      <c r="FD25" s="4">
        <v>0</v>
      </c>
      <c r="FE25" s="4">
        <v>288229</v>
      </c>
      <c r="FF25" s="4">
        <v>0</v>
      </c>
      <c r="FG25" s="4">
        <v>206393.95</v>
      </c>
      <c r="FH25" s="4">
        <v>0</v>
      </c>
      <c r="FI25" s="93">
        <v>322.04421768707482</v>
      </c>
      <c r="FJ25" s="4">
        <v>0</v>
      </c>
      <c r="FK25" s="4">
        <v>2865961</v>
      </c>
      <c r="FL25" s="4">
        <v>0</v>
      </c>
      <c r="FM25" s="4">
        <v>283480</v>
      </c>
      <c r="FN25" s="4">
        <v>0</v>
      </c>
      <c r="FO25" s="4">
        <v>9810</v>
      </c>
      <c r="FQ25" s="4">
        <v>283480</v>
      </c>
      <c r="FS25" s="4">
        <v>263249.98845337093</v>
      </c>
      <c r="FU25" s="93">
        <v>342.30080108432333</v>
      </c>
      <c r="FV25" s="4">
        <v>0</v>
      </c>
      <c r="FW25" s="4">
        <v>3048291</v>
      </c>
      <c r="FX25" s="4">
        <v>0</v>
      </c>
      <c r="FY25" s="4">
        <v>303416</v>
      </c>
      <c r="FZ25" s="4">
        <v>0</v>
      </c>
      <c r="GA25" s="4">
        <v>24889</v>
      </c>
      <c r="GB25" s="4">
        <v>0</v>
      </c>
      <c r="GC25" s="4">
        <v>303416</v>
      </c>
      <c r="GE25" s="4">
        <v>303235.83612314548</v>
      </c>
      <c r="GG25" s="93">
        <v>336.61118738269414</v>
      </c>
      <c r="GH25" s="4">
        <v>0</v>
      </c>
      <c r="GI25" s="4">
        <v>3003751</v>
      </c>
      <c r="GJ25" s="4">
        <v>0</v>
      </c>
      <c r="GK25" s="4">
        <v>297916</v>
      </c>
      <c r="GL25" s="4">
        <v>0</v>
      </c>
      <c r="GM25" s="4">
        <v>29661</v>
      </c>
      <c r="GN25" s="4">
        <v>0</v>
      </c>
      <c r="GO25" s="4">
        <v>297916</v>
      </c>
      <c r="GP25" s="4">
        <v>0</v>
      </c>
      <c r="GQ25" s="4">
        <v>0</v>
      </c>
      <c r="GR25" s="4">
        <v>0</v>
      </c>
      <c r="GS25" s="93">
        <v>303.15172413793107</v>
      </c>
      <c r="GT25" s="4">
        <v>0</v>
      </c>
      <c r="GU25" s="4">
        <v>2816255</v>
      </c>
      <c r="GV25" s="4">
        <v>0</v>
      </c>
      <c r="GW25" s="4">
        <v>269563</v>
      </c>
      <c r="GX25" s="4">
        <v>0</v>
      </c>
      <c r="GY25" s="4">
        <v>13176</v>
      </c>
      <c r="GZ25" s="4">
        <v>0</v>
      </c>
      <c r="HA25" s="160">
        <v>269563</v>
      </c>
      <c r="HB25" s="160">
        <v>0</v>
      </c>
      <c r="HC25" s="160">
        <v>0</v>
      </c>
      <c r="HD25" s="4">
        <v>0</v>
      </c>
      <c r="HE25" s="93">
        <v>306</v>
      </c>
      <c r="HF25" s="4">
        <v>0</v>
      </c>
      <c r="HG25" s="4">
        <v>0</v>
      </c>
      <c r="HH25" s="4">
        <v>2929252</v>
      </c>
      <c r="HI25" s="4">
        <v>0</v>
      </c>
      <c r="HJ25" s="4">
        <v>272050</v>
      </c>
      <c r="HK25" s="4">
        <v>0</v>
      </c>
      <c r="HL25" s="4">
        <v>10505</v>
      </c>
      <c r="HM25" s="4">
        <v>0</v>
      </c>
      <c r="HN25" s="4">
        <v>272050</v>
      </c>
      <c r="HO25" s="4">
        <v>0</v>
      </c>
      <c r="HP25" s="4">
        <v>99185</v>
      </c>
      <c r="HQ25" s="4">
        <v>-1723.2424165909324</v>
      </c>
      <c r="HR25" s="93">
        <v>322.19999999999993</v>
      </c>
      <c r="HS25" s="4">
        <v>0</v>
      </c>
      <c r="HT25" s="4">
        <v>0</v>
      </c>
      <c r="HU25" s="4">
        <v>3198231</v>
      </c>
      <c r="HV25" s="4">
        <v>0</v>
      </c>
      <c r="HW25" s="4">
        <v>0</v>
      </c>
      <c r="HX25" s="176">
        <v>0</v>
      </c>
      <c r="HY25" s="4">
        <v>285046</v>
      </c>
      <c r="HZ25" s="176">
        <v>0</v>
      </c>
      <c r="IA25" s="4">
        <v>32700</v>
      </c>
      <c r="IB25" s="176">
        <v>0</v>
      </c>
      <c r="IC25" s="4">
        <v>285046</v>
      </c>
      <c r="ID25" s="176">
        <v>0</v>
      </c>
      <c r="IE25" s="4">
        <v>176122.1478426033</v>
      </c>
      <c r="IF25" s="4">
        <v>949.99768978820066</v>
      </c>
      <c r="IG25" s="5">
        <v>345.96</v>
      </c>
      <c r="IH25" s="3">
        <v>0</v>
      </c>
      <c r="II25" s="3">
        <v>0</v>
      </c>
      <c r="IJ25" s="3">
        <v>3617189</v>
      </c>
      <c r="IK25" s="3">
        <v>0</v>
      </c>
      <c r="IL25" s="3">
        <v>0</v>
      </c>
      <c r="IM25" s="3">
        <v>0</v>
      </c>
      <c r="IN25" s="3">
        <v>307152</v>
      </c>
      <c r="IO25" s="3">
        <v>0</v>
      </c>
      <c r="IP25" s="3">
        <v>22800</v>
      </c>
      <c r="IQ25" s="3"/>
      <c r="IR25" s="3">
        <v>308938</v>
      </c>
      <c r="IS25" s="3"/>
      <c r="IT25" s="3">
        <v>344498.71221533179</v>
      </c>
      <c r="IU25" s="3"/>
      <c r="IV25" s="93">
        <v>337.15</v>
      </c>
      <c r="IW25" s="4">
        <v>0</v>
      </c>
      <c r="IX25" s="4">
        <v>0</v>
      </c>
      <c r="IY25" s="4">
        <v>3614356</v>
      </c>
      <c r="IZ25" s="4">
        <v>0</v>
      </c>
      <c r="JA25" s="4">
        <v>0</v>
      </c>
      <c r="JB25" s="4">
        <v>0</v>
      </c>
      <c r="JC25" s="4">
        <v>311555</v>
      </c>
      <c r="JD25" s="4">
        <v>0</v>
      </c>
      <c r="JE25" s="4">
        <v>58895</v>
      </c>
      <c r="JG25" s="4">
        <v>311555</v>
      </c>
      <c r="JI25" s="4">
        <v>41344.513757577224</v>
      </c>
      <c r="JK25" s="93">
        <v>341.59000000000003</v>
      </c>
      <c r="JL25" s="4">
        <v>0</v>
      </c>
      <c r="JM25" s="4">
        <v>0</v>
      </c>
      <c r="JN25" s="4">
        <v>3922779</v>
      </c>
      <c r="JO25" s="4">
        <v>0</v>
      </c>
      <c r="JP25" s="4">
        <v>0</v>
      </c>
      <c r="JQ25" s="4">
        <v>0</v>
      </c>
      <c r="JR25" s="4">
        <v>318400</v>
      </c>
      <c r="JS25" s="4">
        <v>0</v>
      </c>
      <c r="JT25" s="4">
        <v>12400</v>
      </c>
      <c r="JV25" s="4">
        <v>318400</v>
      </c>
      <c r="JW25" s="4">
        <v>0</v>
      </c>
      <c r="JX25" s="4">
        <v>308423</v>
      </c>
      <c r="JY25" s="4">
        <v>0</v>
      </c>
      <c r="JZ25" s="93">
        <v>316.36999999999995</v>
      </c>
      <c r="KA25" s="4">
        <v>0</v>
      </c>
      <c r="KB25" s="4">
        <v>0</v>
      </c>
      <c r="KC25" s="4">
        <v>3872777</v>
      </c>
      <c r="KD25" s="4">
        <v>0</v>
      </c>
      <c r="KE25" s="4">
        <v>0</v>
      </c>
      <c r="KF25" s="4">
        <v>0</v>
      </c>
      <c r="KG25" s="4">
        <v>296755</v>
      </c>
      <c r="KH25" s="4">
        <v>0</v>
      </c>
      <c r="KI25" s="4">
        <v>0</v>
      </c>
      <c r="KJ25" s="4">
        <v>0</v>
      </c>
      <c r="KK25" s="4">
        <v>296755</v>
      </c>
      <c r="KM25" s="4">
        <v>185053.8</v>
      </c>
      <c r="KN25" s="4">
        <v>0</v>
      </c>
      <c r="KO25" s="4">
        <v>262.29999999999995</v>
      </c>
      <c r="KP25" s="4">
        <v>0</v>
      </c>
      <c r="KQ25" s="4">
        <v>0</v>
      </c>
      <c r="KR25" s="4">
        <v>3380985</v>
      </c>
      <c r="KS25" s="4">
        <v>0</v>
      </c>
      <c r="KT25" s="4">
        <v>0</v>
      </c>
      <c r="KU25" s="4">
        <v>0</v>
      </c>
      <c r="KV25" s="4">
        <v>282280</v>
      </c>
      <c r="KW25" s="4">
        <v>0</v>
      </c>
      <c r="KX25" s="4">
        <v>39794</v>
      </c>
      <c r="KY25" s="4">
        <v>0</v>
      </c>
      <c r="KZ25" s="4">
        <v>282280</v>
      </c>
      <c r="LA25" s="4">
        <v>0</v>
      </c>
      <c r="LB25" s="4">
        <v>118434.43200000002</v>
      </c>
      <c r="LC25" s="4">
        <v>0</v>
      </c>
      <c r="LD25" s="4">
        <v>209</v>
      </c>
      <c r="LE25" s="4">
        <v>0</v>
      </c>
      <c r="LF25" s="4">
        <v>0</v>
      </c>
      <c r="LG25" s="4">
        <v>2968932</v>
      </c>
      <c r="LH25" s="4">
        <v>0</v>
      </c>
      <c r="LI25" s="4">
        <v>0</v>
      </c>
      <c r="LJ25" s="4">
        <v>0</v>
      </c>
      <c r="LK25" s="4">
        <v>248250</v>
      </c>
      <c r="LL25" s="4">
        <v>0</v>
      </c>
      <c r="LM25" s="4">
        <v>0</v>
      </c>
      <c r="LO25" s="4">
        <v>248250</v>
      </c>
      <c r="LQ25" s="4">
        <v>0</v>
      </c>
      <c r="MI25" s="115">
        <f t="shared" si="0"/>
        <v>-16</v>
      </c>
      <c r="MJ25" s="3"/>
      <c r="MK25" s="3"/>
      <c r="ML25" s="176"/>
      <c r="MM25" s="176"/>
      <c r="MN25" s="176"/>
      <c r="MO25" s="176"/>
      <c r="MP25" s="176"/>
      <c r="MQ25" s="176"/>
      <c r="MR25" s="176"/>
      <c r="MS25" s="176"/>
      <c r="MT25" s="176"/>
    </row>
    <row r="26" spans="1:358" s="4" customFormat="1">
      <c r="A26" s="1">
        <v>17</v>
      </c>
      <c r="B26" t="s">
        <v>58</v>
      </c>
      <c r="C26" s="93"/>
      <c r="E26" s="4">
        <v>0</v>
      </c>
      <c r="F26" s="4">
        <v>0</v>
      </c>
      <c r="I26" s="93"/>
      <c r="J26" s="4">
        <v>0</v>
      </c>
      <c r="K26" s="4">
        <v>0</v>
      </c>
      <c r="L26" s="4">
        <v>0</v>
      </c>
      <c r="O26" s="93"/>
      <c r="Q26" s="4">
        <v>0</v>
      </c>
      <c r="R26" s="4">
        <v>0</v>
      </c>
      <c r="S26" s="4">
        <v>0</v>
      </c>
      <c r="U26" s="4">
        <v>0</v>
      </c>
      <c r="V26" s="4">
        <v>0</v>
      </c>
      <c r="W26" s="93">
        <v>33.46</v>
      </c>
      <c r="X26" s="4">
        <v>0</v>
      </c>
      <c r="Y26" s="4">
        <v>191465</v>
      </c>
      <c r="Z26" s="4">
        <v>0</v>
      </c>
      <c r="AA26" s="4">
        <v>5413</v>
      </c>
      <c r="AB26" s="4">
        <v>0</v>
      </c>
      <c r="AC26" s="4">
        <v>191465</v>
      </c>
      <c r="AD26" s="4">
        <v>0</v>
      </c>
      <c r="AE26" s="4">
        <v>0</v>
      </c>
      <c r="AF26" s="4">
        <v>38.049999999999997</v>
      </c>
      <c r="AG26" s="4">
        <v>0</v>
      </c>
      <c r="AH26" s="4">
        <v>226512</v>
      </c>
      <c r="AJ26" s="4">
        <v>0</v>
      </c>
      <c r="AL26" s="4">
        <v>149926</v>
      </c>
      <c r="AN26" s="4">
        <v>0</v>
      </c>
      <c r="AO26" s="93">
        <v>44.96</v>
      </c>
      <c r="AP26" s="4">
        <v>0</v>
      </c>
      <c r="AQ26" s="4">
        <v>287205</v>
      </c>
      <c r="AR26" s="4">
        <v>0</v>
      </c>
      <c r="AS26" s="4">
        <v>0</v>
      </c>
      <c r="AT26" s="4">
        <v>0</v>
      </c>
      <c r="AU26" s="4">
        <v>158307</v>
      </c>
      <c r="AW26" s="93">
        <v>60.46</v>
      </c>
      <c r="AY26" s="4">
        <v>418926</v>
      </c>
      <c r="AZ26" s="4">
        <v>0</v>
      </c>
      <c r="BA26" s="4">
        <v>14332</v>
      </c>
      <c r="BB26" s="4">
        <v>0</v>
      </c>
      <c r="BC26" s="4">
        <v>162159</v>
      </c>
      <c r="BD26" s="4">
        <v>237</v>
      </c>
      <c r="BE26" s="4">
        <v>55.32</v>
      </c>
      <c r="BF26" s="4">
        <v>0</v>
      </c>
      <c r="BG26" s="4">
        <v>405883</v>
      </c>
      <c r="BH26" s="4">
        <v>0</v>
      </c>
      <c r="BI26" s="4">
        <v>57.5</v>
      </c>
      <c r="BJ26" s="4">
        <v>0</v>
      </c>
      <c r="BK26" s="4">
        <v>442347</v>
      </c>
      <c r="BL26" s="4">
        <v>0</v>
      </c>
      <c r="BM26" s="4">
        <v>0</v>
      </c>
      <c r="BN26" s="4">
        <v>0</v>
      </c>
      <c r="BO26" s="4">
        <v>27269.089091127647</v>
      </c>
      <c r="BP26" s="4">
        <v>17.76065836509224</v>
      </c>
      <c r="BQ26" s="93">
        <v>48.234899328859058</v>
      </c>
      <c r="BR26" s="4">
        <v>0</v>
      </c>
      <c r="BS26" s="4">
        <v>375315.73410254891</v>
      </c>
      <c r="BT26" s="4">
        <v>0</v>
      </c>
      <c r="BU26" s="4">
        <v>36060.978214030918</v>
      </c>
      <c r="BW26" s="4">
        <v>0</v>
      </c>
      <c r="BY26" s="4">
        <v>36060.978214030918</v>
      </c>
      <c r="CA26" s="4">
        <v>21878.400000000001</v>
      </c>
      <c r="CC26" s="93">
        <v>42.121212121212125</v>
      </c>
      <c r="CD26" s="4">
        <v>0</v>
      </c>
      <c r="CE26" s="4">
        <v>354028.78787878784</v>
      </c>
      <c r="CF26" s="4">
        <v>0</v>
      </c>
      <c r="CG26" s="4">
        <v>32686.060606060608</v>
      </c>
      <c r="CH26" s="4">
        <v>0</v>
      </c>
      <c r="CI26" s="4">
        <v>0</v>
      </c>
      <c r="CJ26" s="4">
        <v>0</v>
      </c>
      <c r="CK26" s="4">
        <v>32686.060606060608</v>
      </c>
      <c r="CL26" s="4">
        <v>0</v>
      </c>
      <c r="CM26" s="4">
        <v>14586</v>
      </c>
      <c r="CN26" s="4">
        <v>0</v>
      </c>
      <c r="CO26" s="93">
        <v>38.141414141414145</v>
      </c>
      <c r="CP26" s="4">
        <v>0</v>
      </c>
      <c r="CQ26" s="4">
        <v>333088.96969696973</v>
      </c>
      <c r="CS26" s="4">
        <v>30932.686868686869</v>
      </c>
      <c r="CU26" s="4">
        <v>0</v>
      </c>
      <c r="CW26" s="4">
        <v>30932.686868686869</v>
      </c>
      <c r="CY26" s="4">
        <v>0</v>
      </c>
      <c r="DA26" s="93">
        <v>34.851351351351347</v>
      </c>
      <c r="DB26" s="4">
        <v>0</v>
      </c>
      <c r="DC26" s="4">
        <v>326454</v>
      </c>
      <c r="DD26" s="4">
        <v>0</v>
      </c>
      <c r="DE26" s="4">
        <v>29588</v>
      </c>
      <c r="DF26" s="4">
        <v>0</v>
      </c>
      <c r="DG26" s="4">
        <v>0</v>
      </c>
      <c r="DH26" s="4">
        <v>0</v>
      </c>
      <c r="DI26" s="4">
        <v>29588</v>
      </c>
      <c r="DJ26" s="4">
        <v>0</v>
      </c>
      <c r="DK26" s="4">
        <v>0</v>
      </c>
      <c r="DL26" s="4">
        <v>0</v>
      </c>
      <c r="DM26" s="93">
        <v>33</v>
      </c>
      <c r="DN26" s="4">
        <v>0</v>
      </c>
      <c r="DO26" s="4">
        <v>356400</v>
      </c>
      <c r="DQ26" s="4">
        <v>29469</v>
      </c>
      <c r="DS26" s="4">
        <v>0</v>
      </c>
      <c r="DU26" s="4">
        <v>29469</v>
      </c>
      <c r="DW26" s="4">
        <v>29946</v>
      </c>
      <c r="DY26" s="93">
        <v>30.573893295369807</v>
      </c>
      <c r="DZ26" s="4">
        <v>0</v>
      </c>
      <c r="EA26" s="4">
        <v>341847</v>
      </c>
      <c r="EC26" s="4">
        <v>27302</v>
      </c>
      <c r="EE26" s="4">
        <v>0</v>
      </c>
      <c r="EG26" s="4">
        <v>27302</v>
      </c>
      <c r="EI26" s="4">
        <v>17967.599999999999</v>
      </c>
      <c r="EK26" s="93">
        <v>35.783199725148876</v>
      </c>
      <c r="EL26" s="4">
        <v>0</v>
      </c>
      <c r="EM26" s="4">
        <v>386220</v>
      </c>
      <c r="EN26" s="4">
        <v>0</v>
      </c>
      <c r="EO26" s="4">
        <v>31955</v>
      </c>
      <c r="EP26" s="4">
        <v>0</v>
      </c>
      <c r="EQ26" s="4">
        <v>0</v>
      </c>
      <c r="ER26" s="4">
        <v>0</v>
      </c>
      <c r="ES26" s="4">
        <v>31955</v>
      </c>
      <c r="ET26" s="4">
        <v>0</v>
      </c>
      <c r="EU26" s="4">
        <v>56351.4</v>
      </c>
      <c r="EV26" s="4">
        <v>0</v>
      </c>
      <c r="EW26" s="93">
        <v>33</v>
      </c>
      <c r="EX26" s="4">
        <v>0</v>
      </c>
      <c r="EY26" s="4">
        <v>365907</v>
      </c>
      <c r="EZ26" s="4">
        <v>0</v>
      </c>
      <c r="FA26" s="4">
        <v>29345</v>
      </c>
      <c r="FB26" s="4">
        <v>0</v>
      </c>
      <c r="FC26" s="4">
        <v>0</v>
      </c>
      <c r="FD26" s="4">
        <v>0</v>
      </c>
      <c r="FE26" s="4">
        <v>29345</v>
      </c>
      <c r="FF26" s="4">
        <v>0</v>
      </c>
      <c r="FG26" s="4">
        <v>11093.25</v>
      </c>
      <c r="FH26" s="4">
        <v>0</v>
      </c>
      <c r="FI26" s="93">
        <v>23.265993265993266</v>
      </c>
      <c r="FJ26" s="4">
        <v>0</v>
      </c>
      <c r="FK26" s="4">
        <v>259274</v>
      </c>
      <c r="FL26" s="4">
        <v>0</v>
      </c>
      <c r="FM26" s="4">
        <v>20773</v>
      </c>
      <c r="FN26" s="4">
        <v>0</v>
      </c>
      <c r="FO26" s="4">
        <v>0</v>
      </c>
      <c r="FQ26" s="4">
        <v>20773</v>
      </c>
      <c r="FS26" s="4">
        <v>10616.86194456112</v>
      </c>
      <c r="FU26" s="93">
        <v>25.75422005287777</v>
      </c>
      <c r="FV26" s="4">
        <v>0</v>
      </c>
      <c r="FW26" s="4">
        <v>322163</v>
      </c>
      <c r="FX26" s="4">
        <v>0</v>
      </c>
      <c r="FY26" s="4">
        <v>22951</v>
      </c>
      <c r="FZ26" s="4">
        <v>0</v>
      </c>
      <c r="GA26" s="4">
        <v>0</v>
      </c>
      <c r="GB26" s="4">
        <v>0</v>
      </c>
      <c r="GC26" s="4">
        <v>22951</v>
      </c>
      <c r="GE26" s="4">
        <v>72028.329119134462</v>
      </c>
      <c r="GG26" s="93">
        <v>21.498305084745763</v>
      </c>
      <c r="GH26" s="4">
        <v>0</v>
      </c>
      <c r="GI26" s="4">
        <v>281880</v>
      </c>
      <c r="GJ26" s="4">
        <v>0</v>
      </c>
      <c r="GK26" s="4">
        <v>19142</v>
      </c>
      <c r="GL26" s="4">
        <v>0</v>
      </c>
      <c r="GM26" s="4">
        <v>0</v>
      </c>
      <c r="GN26" s="4">
        <v>0</v>
      </c>
      <c r="GO26" s="4">
        <v>19142</v>
      </c>
      <c r="GP26" s="4">
        <v>0</v>
      </c>
      <c r="GQ26" s="4">
        <v>0</v>
      </c>
      <c r="GR26" s="4">
        <v>0</v>
      </c>
      <c r="GS26" s="93">
        <v>15.442567567567567</v>
      </c>
      <c r="GT26" s="4">
        <v>0</v>
      </c>
      <c r="GU26" s="4">
        <v>210790</v>
      </c>
      <c r="GV26" s="4">
        <v>0</v>
      </c>
      <c r="GW26" s="4">
        <v>13772</v>
      </c>
      <c r="GX26" s="4">
        <v>0</v>
      </c>
      <c r="GY26" s="4">
        <v>0</v>
      </c>
      <c r="GZ26" s="4">
        <v>0</v>
      </c>
      <c r="HA26" s="160">
        <v>13772</v>
      </c>
      <c r="HB26" s="160">
        <v>0</v>
      </c>
      <c r="HC26" s="160">
        <v>0</v>
      </c>
      <c r="HD26" s="4">
        <v>0</v>
      </c>
      <c r="HE26" s="93">
        <v>14</v>
      </c>
      <c r="HF26" s="4">
        <v>0</v>
      </c>
      <c r="HG26" s="4">
        <v>0</v>
      </c>
      <c r="HH26" s="4">
        <v>191206</v>
      </c>
      <c r="HI26" s="4">
        <v>0</v>
      </c>
      <c r="HJ26" s="4">
        <v>12823</v>
      </c>
      <c r="HK26" s="4">
        <v>0</v>
      </c>
      <c r="HL26" s="4">
        <v>0</v>
      </c>
      <c r="HM26" s="4">
        <v>0</v>
      </c>
      <c r="HN26" s="4">
        <v>12823</v>
      </c>
      <c r="HO26" s="4">
        <v>0</v>
      </c>
      <c r="HP26" s="4">
        <v>0</v>
      </c>
      <c r="HQ26" s="4">
        <v>0</v>
      </c>
      <c r="HR26" s="93">
        <v>16.010000000000002</v>
      </c>
      <c r="HS26" s="4">
        <v>0</v>
      </c>
      <c r="HT26" s="4">
        <v>0</v>
      </c>
      <c r="HU26" s="4">
        <v>223248</v>
      </c>
      <c r="HV26" s="4">
        <v>0</v>
      </c>
      <c r="HW26" s="4">
        <v>0</v>
      </c>
      <c r="HX26" s="176">
        <v>0</v>
      </c>
      <c r="HY26" s="4">
        <v>14297</v>
      </c>
      <c r="HZ26" s="176">
        <v>0</v>
      </c>
      <c r="IA26" s="4">
        <v>0</v>
      </c>
      <c r="IB26" s="176">
        <v>0</v>
      </c>
      <c r="IC26" s="4">
        <v>14297</v>
      </c>
      <c r="ID26" s="176">
        <v>0</v>
      </c>
      <c r="IE26" s="4">
        <v>21115.750366618198</v>
      </c>
      <c r="IF26" s="4">
        <v>113.89773695219264</v>
      </c>
      <c r="IG26" s="5">
        <v>15.96</v>
      </c>
      <c r="IH26" s="3">
        <v>0</v>
      </c>
      <c r="II26" s="3">
        <v>0</v>
      </c>
      <c r="IJ26" s="3">
        <v>222473</v>
      </c>
      <c r="IK26" s="3">
        <v>0</v>
      </c>
      <c r="IL26" s="3">
        <v>0</v>
      </c>
      <c r="IM26" s="3">
        <v>0</v>
      </c>
      <c r="IN26" s="3">
        <v>14252</v>
      </c>
      <c r="IO26" s="3">
        <v>0</v>
      </c>
      <c r="IP26" s="3">
        <v>0</v>
      </c>
      <c r="IQ26" s="3"/>
      <c r="IR26" s="3">
        <v>14252</v>
      </c>
      <c r="IS26" s="3"/>
      <c r="IT26" s="3">
        <v>93.443382646067661</v>
      </c>
      <c r="IU26" s="3"/>
      <c r="IV26" s="93">
        <v>10.690000000000001</v>
      </c>
      <c r="IW26" s="4">
        <v>0</v>
      </c>
      <c r="IX26" s="4">
        <v>0</v>
      </c>
      <c r="IY26" s="4">
        <v>152821</v>
      </c>
      <c r="IZ26" s="4">
        <v>0</v>
      </c>
      <c r="JA26" s="4">
        <v>0</v>
      </c>
      <c r="JB26" s="4">
        <v>0</v>
      </c>
      <c r="JC26" s="4">
        <v>10020</v>
      </c>
      <c r="JD26" s="4">
        <v>0</v>
      </c>
      <c r="JE26" s="4">
        <v>0</v>
      </c>
      <c r="JG26" s="4">
        <v>10020</v>
      </c>
      <c r="JI26" s="4">
        <v>11.21447216600933</v>
      </c>
      <c r="JK26" s="93">
        <v>8.44</v>
      </c>
      <c r="JL26" s="4">
        <v>0</v>
      </c>
      <c r="JM26" s="4">
        <v>0</v>
      </c>
      <c r="JN26" s="4">
        <v>138431</v>
      </c>
      <c r="JO26" s="4">
        <v>0</v>
      </c>
      <c r="JP26" s="4">
        <v>0</v>
      </c>
      <c r="JQ26" s="4">
        <v>0</v>
      </c>
      <c r="JR26" s="4">
        <v>7909</v>
      </c>
      <c r="JS26" s="4">
        <v>0</v>
      </c>
      <c r="JT26" s="4">
        <v>0</v>
      </c>
      <c r="JV26" s="4">
        <v>7909</v>
      </c>
      <c r="JW26" s="4">
        <v>0</v>
      </c>
      <c r="JX26" s="4">
        <v>0</v>
      </c>
      <c r="JY26" s="4">
        <v>0</v>
      </c>
      <c r="JZ26" s="93">
        <v>7</v>
      </c>
      <c r="KA26" s="4">
        <v>0</v>
      </c>
      <c r="KB26" s="4">
        <v>0</v>
      </c>
      <c r="KC26" s="4">
        <v>128853</v>
      </c>
      <c r="KD26" s="4">
        <v>0</v>
      </c>
      <c r="KE26" s="4">
        <v>0</v>
      </c>
      <c r="KF26" s="4">
        <v>0</v>
      </c>
      <c r="KG26" s="4">
        <v>6563</v>
      </c>
      <c r="KH26" s="4">
        <v>0</v>
      </c>
      <c r="KI26" s="4">
        <v>0</v>
      </c>
      <c r="KJ26" s="4">
        <v>0</v>
      </c>
      <c r="KK26" s="4">
        <v>6563</v>
      </c>
      <c r="KM26" s="4">
        <v>0</v>
      </c>
      <c r="KN26" s="4">
        <v>0</v>
      </c>
      <c r="KO26" s="4">
        <v>4</v>
      </c>
      <c r="KP26" s="4">
        <v>0</v>
      </c>
      <c r="KQ26" s="4">
        <v>0</v>
      </c>
      <c r="KR26" s="4">
        <v>80444</v>
      </c>
      <c r="KS26" s="4">
        <v>0</v>
      </c>
      <c r="KT26" s="4">
        <v>0</v>
      </c>
      <c r="KU26" s="4">
        <v>0</v>
      </c>
      <c r="KV26" s="4">
        <v>4352</v>
      </c>
      <c r="KW26" s="4">
        <v>0</v>
      </c>
      <c r="KX26" s="4">
        <v>0</v>
      </c>
      <c r="KY26" s="4">
        <v>0</v>
      </c>
      <c r="KZ26" s="4">
        <v>4352</v>
      </c>
      <c r="LA26" s="4">
        <v>0</v>
      </c>
      <c r="LB26" s="4">
        <v>0</v>
      </c>
      <c r="LC26" s="4">
        <v>0</v>
      </c>
      <c r="LD26" s="4">
        <v>6</v>
      </c>
      <c r="LE26" s="4">
        <v>0</v>
      </c>
      <c r="LF26" s="4">
        <v>0</v>
      </c>
      <c r="LG26" s="4">
        <v>118325</v>
      </c>
      <c r="LH26" s="4">
        <v>0</v>
      </c>
      <c r="LI26" s="4">
        <v>0</v>
      </c>
      <c r="LJ26" s="4">
        <v>0</v>
      </c>
      <c r="LK26" s="4">
        <v>7049</v>
      </c>
      <c r="LL26" s="4">
        <v>0</v>
      </c>
      <c r="LM26" s="4">
        <v>0</v>
      </c>
      <c r="LO26" s="4">
        <v>7049</v>
      </c>
      <c r="LQ26" s="4">
        <v>37881</v>
      </c>
      <c r="MI26" s="115">
        <f t="shared" si="0"/>
        <v>-17</v>
      </c>
      <c r="MJ26" s="3"/>
      <c r="MK26" s="3"/>
      <c r="ML26" s="176"/>
      <c r="MM26" s="176"/>
      <c r="MN26" s="176"/>
      <c r="MO26" s="176"/>
      <c r="MP26" s="176"/>
      <c r="MQ26" s="176"/>
      <c r="MR26" s="176"/>
      <c r="MS26" s="176"/>
      <c r="MT26" s="176"/>
    </row>
    <row r="27" spans="1:358" s="4" customFormat="1">
      <c r="A27" s="1">
        <v>18</v>
      </c>
      <c r="B27" t="s">
        <v>59</v>
      </c>
      <c r="C27" s="93"/>
      <c r="E27" s="4">
        <v>0</v>
      </c>
      <c r="F27" s="4">
        <v>0</v>
      </c>
      <c r="I27" s="93"/>
      <c r="J27" s="4">
        <v>0</v>
      </c>
      <c r="K27" s="4">
        <v>0</v>
      </c>
      <c r="L27" s="4">
        <v>0</v>
      </c>
      <c r="O27" s="93"/>
      <c r="Q27" s="4">
        <v>0</v>
      </c>
      <c r="R27" s="4">
        <v>0</v>
      </c>
      <c r="S27" s="4">
        <v>0</v>
      </c>
      <c r="U27" s="4">
        <v>0</v>
      </c>
      <c r="V27" s="4">
        <v>0</v>
      </c>
      <c r="W27" s="93">
        <v>7</v>
      </c>
      <c r="X27" s="4">
        <v>0</v>
      </c>
      <c r="Y27" s="4">
        <v>26020</v>
      </c>
      <c r="Z27" s="4">
        <v>0</v>
      </c>
      <c r="AA27" s="4">
        <v>10408</v>
      </c>
      <c r="AB27" s="4">
        <v>0</v>
      </c>
      <c r="AC27" s="4">
        <v>26020</v>
      </c>
      <c r="AD27" s="4">
        <v>0</v>
      </c>
      <c r="AE27" s="4">
        <v>0</v>
      </c>
      <c r="AF27" s="4">
        <v>7</v>
      </c>
      <c r="AG27" s="4">
        <v>0</v>
      </c>
      <c r="AH27" s="4">
        <v>38969</v>
      </c>
      <c r="AJ27" s="4">
        <v>0</v>
      </c>
      <c r="AL27" s="4">
        <v>28561</v>
      </c>
      <c r="AN27" s="4">
        <v>0</v>
      </c>
      <c r="AO27" s="93">
        <v>6</v>
      </c>
      <c r="AP27" s="4">
        <v>0</v>
      </c>
      <c r="AQ27" s="4">
        <v>42870</v>
      </c>
      <c r="AR27" s="4">
        <v>0</v>
      </c>
      <c r="AS27" s="4">
        <v>0</v>
      </c>
      <c r="AT27" s="4">
        <v>0</v>
      </c>
      <c r="AU27" s="4">
        <v>22078</v>
      </c>
      <c r="AW27" s="93">
        <v>10</v>
      </c>
      <c r="AY27" s="4">
        <v>79776</v>
      </c>
      <c r="AZ27" s="4">
        <v>0</v>
      </c>
      <c r="BA27" s="4">
        <v>0</v>
      </c>
      <c r="BB27" s="4">
        <v>0</v>
      </c>
      <c r="BC27" s="4">
        <v>39549</v>
      </c>
      <c r="BD27" s="4">
        <v>58</v>
      </c>
      <c r="BE27" s="4">
        <v>9.3800000000000008</v>
      </c>
      <c r="BF27" s="4">
        <v>0</v>
      </c>
      <c r="BG27" s="4">
        <v>75220</v>
      </c>
      <c r="BH27" s="4">
        <v>0</v>
      </c>
      <c r="BI27" s="4">
        <v>6</v>
      </c>
      <c r="BJ27" s="4">
        <v>0</v>
      </c>
      <c r="BK27" s="4">
        <v>46812</v>
      </c>
      <c r="BL27" s="4">
        <v>0</v>
      </c>
      <c r="BM27" s="4">
        <v>0</v>
      </c>
      <c r="BN27" s="4">
        <v>0</v>
      </c>
      <c r="BO27" s="4">
        <v>4515.3826571002328</v>
      </c>
      <c r="BP27" s="4">
        <v>2.9409185063877885</v>
      </c>
      <c r="BQ27" s="93">
        <v>7</v>
      </c>
      <c r="BR27" s="4">
        <v>0</v>
      </c>
      <c r="BS27" s="4">
        <v>83004.826413739458</v>
      </c>
      <c r="BT27" s="4">
        <v>0</v>
      </c>
      <c r="BU27" s="4">
        <v>5236</v>
      </c>
      <c r="BW27" s="4">
        <v>0</v>
      </c>
      <c r="BY27" s="4">
        <v>5236</v>
      </c>
      <c r="CA27" s="4">
        <v>36192.826413739458</v>
      </c>
      <c r="CC27" s="93">
        <v>7</v>
      </c>
      <c r="CD27" s="4">
        <v>0</v>
      </c>
      <c r="CE27" s="4">
        <v>78960</v>
      </c>
      <c r="CF27" s="4">
        <v>0</v>
      </c>
      <c r="CG27" s="4">
        <v>5432</v>
      </c>
      <c r="CH27" s="4">
        <v>0</v>
      </c>
      <c r="CI27" s="4">
        <v>0</v>
      </c>
      <c r="CJ27" s="4">
        <v>0</v>
      </c>
      <c r="CK27" s="4">
        <v>5432</v>
      </c>
      <c r="CL27" s="4">
        <v>0</v>
      </c>
      <c r="CM27" s="4">
        <v>21716</v>
      </c>
      <c r="CN27" s="4">
        <v>0</v>
      </c>
      <c r="CO27" s="93">
        <v>6</v>
      </c>
      <c r="CP27" s="4">
        <v>0</v>
      </c>
      <c r="CQ27" s="4">
        <v>70992</v>
      </c>
      <c r="CS27" s="4">
        <v>4866</v>
      </c>
      <c r="CU27" s="4">
        <v>0</v>
      </c>
      <c r="CW27" s="4">
        <v>4866</v>
      </c>
      <c r="CY27" s="4">
        <v>14477</v>
      </c>
      <c r="DA27" s="93">
        <v>3</v>
      </c>
      <c r="DB27" s="4">
        <v>0</v>
      </c>
      <c r="DC27" s="4">
        <v>36789</v>
      </c>
      <c r="DD27" s="4">
        <v>0</v>
      </c>
      <c r="DE27" s="4">
        <v>2547</v>
      </c>
      <c r="DF27" s="4">
        <v>0</v>
      </c>
      <c r="DG27" s="4">
        <v>0</v>
      </c>
      <c r="DH27" s="4">
        <v>0</v>
      </c>
      <c r="DI27" s="4">
        <v>2547</v>
      </c>
      <c r="DJ27" s="4">
        <v>0</v>
      </c>
      <c r="DK27" s="4">
        <v>0</v>
      </c>
      <c r="DL27" s="4">
        <v>0</v>
      </c>
      <c r="DM27" s="93">
        <v>2</v>
      </c>
      <c r="DN27" s="4">
        <v>0</v>
      </c>
      <c r="DO27" s="4">
        <v>30978</v>
      </c>
      <c r="DQ27" s="4">
        <v>1786</v>
      </c>
      <c r="DS27" s="4">
        <v>0</v>
      </c>
      <c r="DU27" s="4">
        <v>1786</v>
      </c>
      <c r="DW27" s="4">
        <v>0</v>
      </c>
      <c r="DY27" s="93"/>
      <c r="EG27" s="4">
        <v>0</v>
      </c>
      <c r="EI27" s="4">
        <v>0</v>
      </c>
      <c r="EK27" s="93">
        <v>1</v>
      </c>
      <c r="EL27" s="4">
        <v>0</v>
      </c>
      <c r="EM27" s="4">
        <v>17032</v>
      </c>
      <c r="EN27" s="4">
        <v>0</v>
      </c>
      <c r="EO27" s="4">
        <v>893</v>
      </c>
      <c r="EP27" s="4">
        <v>0</v>
      </c>
      <c r="EQ27" s="4">
        <v>0</v>
      </c>
      <c r="ER27" s="4">
        <v>0</v>
      </c>
      <c r="ES27" s="4">
        <v>893</v>
      </c>
      <c r="ET27" s="4">
        <v>0</v>
      </c>
      <c r="EU27" s="4">
        <v>17032</v>
      </c>
      <c r="EV27" s="4">
        <v>0</v>
      </c>
      <c r="EW27" s="93">
        <v>1</v>
      </c>
      <c r="EX27" s="4">
        <v>0</v>
      </c>
      <c r="EY27" s="4">
        <v>13178</v>
      </c>
      <c r="EZ27" s="4">
        <v>0</v>
      </c>
      <c r="FA27" s="4">
        <v>890</v>
      </c>
      <c r="FB27" s="4">
        <v>0</v>
      </c>
      <c r="FC27" s="4">
        <v>0</v>
      </c>
      <c r="FD27" s="4">
        <v>0</v>
      </c>
      <c r="FE27" s="4">
        <v>890</v>
      </c>
      <c r="FF27" s="4">
        <v>0</v>
      </c>
      <c r="FG27" s="4">
        <v>4258</v>
      </c>
      <c r="FH27" s="4">
        <v>0</v>
      </c>
      <c r="FI27" s="93">
        <v>0</v>
      </c>
      <c r="FJ27" s="4">
        <v>0</v>
      </c>
      <c r="FK27" s="4">
        <v>0</v>
      </c>
      <c r="FL27" s="4">
        <v>0</v>
      </c>
      <c r="FM27" s="4">
        <v>0</v>
      </c>
      <c r="FN27" s="4">
        <v>0</v>
      </c>
      <c r="FO27" s="4">
        <v>0</v>
      </c>
      <c r="FQ27" s="4">
        <v>0</v>
      </c>
      <c r="FS27" s="4">
        <v>4075.1446293864515</v>
      </c>
      <c r="FU27" s="93">
        <v>1.8062283737024223</v>
      </c>
      <c r="FV27" s="4">
        <v>0</v>
      </c>
      <c r="FW27" s="4">
        <v>27458</v>
      </c>
      <c r="FX27" s="4">
        <v>0</v>
      </c>
      <c r="FY27" s="4">
        <v>1613</v>
      </c>
      <c r="FZ27" s="4">
        <v>0</v>
      </c>
      <c r="GA27" s="4">
        <v>0</v>
      </c>
      <c r="GB27" s="4">
        <v>0</v>
      </c>
      <c r="GC27" s="4">
        <v>1613</v>
      </c>
      <c r="GE27" s="4">
        <v>30878.359151586606</v>
      </c>
      <c r="GG27" s="93">
        <v>2</v>
      </c>
      <c r="GH27" s="4">
        <v>0</v>
      </c>
      <c r="GI27" s="4">
        <v>26214</v>
      </c>
      <c r="GJ27" s="4">
        <v>0</v>
      </c>
      <c r="GK27" s="4">
        <v>1786</v>
      </c>
      <c r="GL27" s="4">
        <v>0</v>
      </c>
      <c r="GM27" s="4">
        <v>0</v>
      </c>
      <c r="GN27" s="4">
        <v>0</v>
      </c>
      <c r="GO27" s="4">
        <v>1786</v>
      </c>
      <c r="GP27" s="4">
        <v>0</v>
      </c>
      <c r="GQ27" s="4">
        <v>0</v>
      </c>
      <c r="GR27" s="4">
        <v>0</v>
      </c>
      <c r="GS27" s="93">
        <v>8.8517241379310345</v>
      </c>
      <c r="GT27" s="4">
        <v>0</v>
      </c>
      <c r="GU27" s="4">
        <v>115860</v>
      </c>
      <c r="GV27" s="4">
        <v>0</v>
      </c>
      <c r="GW27" s="4">
        <v>7011</v>
      </c>
      <c r="GX27" s="4">
        <v>0</v>
      </c>
      <c r="GY27" s="4">
        <v>15649</v>
      </c>
      <c r="GZ27" s="4">
        <v>0</v>
      </c>
      <c r="HA27" s="160">
        <v>7011</v>
      </c>
      <c r="HB27" s="160">
        <v>0</v>
      </c>
      <c r="HC27" s="160">
        <v>79531.010979004233</v>
      </c>
      <c r="HD27" s="4">
        <v>-58</v>
      </c>
      <c r="HE27" s="93">
        <v>11</v>
      </c>
      <c r="HF27" s="4">
        <v>0</v>
      </c>
      <c r="HG27" s="4">
        <v>0</v>
      </c>
      <c r="HH27" s="4">
        <v>178955</v>
      </c>
      <c r="HI27" s="4">
        <v>0</v>
      </c>
      <c r="HJ27" s="4">
        <v>8930</v>
      </c>
      <c r="HK27" s="4">
        <v>0</v>
      </c>
      <c r="HL27" s="4">
        <v>18839</v>
      </c>
      <c r="HM27" s="4">
        <v>0</v>
      </c>
      <c r="HN27" s="4">
        <v>8930</v>
      </c>
      <c r="HO27" s="4">
        <v>0</v>
      </c>
      <c r="HP27" s="4">
        <v>55383</v>
      </c>
      <c r="HQ27" s="4">
        <v>-962.22006137158314</v>
      </c>
      <c r="HR27" s="93">
        <v>9.5500000000000007</v>
      </c>
      <c r="HS27" s="4">
        <v>0</v>
      </c>
      <c r="HT27" s="4">
        <v>0</v>
      </c>
      <c r="HU27" s="4">
        <v>205151</v>
      </c>
      <c r="HV27" s="4">
        <v>0</v>
      </c>
      <c r="HW27" s="4">
        <v>0</v>
      </c>
      <c r="HX27" s="176">
        <v>0</v>
      </c>
      <c r="HY27" s="4">
        <v>8528</v>
      </c>
      <c r="HZ27" s="176">
        <v>0</v>
      </c>
      <c r="IA27" s="4">
        <v>0</v>
      </c>
      <c r="IB27" s="176">
        <v>0</v>
      </c>
      <c r="IC27" s="4">
        <v>8528</v>
      </c>
      <c r="ID27" s="176">
        <v>0</v>
      </c>
      <c r="IE27" s="4">
        <v>16629.117969860057</v>
      </c>
      <c r="IF27" s="4">
        <v>89.696973652062297</v>
      </c>
      <c r="IG27" s="5">
        <v>9.5</v>
      </c>
      <c r="IH27" s="3">
        <v>0</v>
      </c>
      <c r="II27" s="3">
        <v>0</v>
      </c>
      <c r="IJ27" s="3">
        <v>179858</v>
      </c>
      <c r="IK27" s="3">
        <v>0</v>
      </c>
      <c r="IL27" s="3">
        <v>0</v>
      </c>
      <c r="IM27" s="3">
        <v>0</v>
      </c>
      <c r="IN27" s="3">
        <v>8483</v>
      </c>
      <c r="IO27" s="3">
        <v>0</v>
      </c>
      <c r="IP27" s="3">
        <v>0</v>
      </c>
      <c r="IQ27" s="3"/>
      <c r="IR27" s="3">
        <v>8483</v>
      </c>
      <c r="IS27" s="3"/>
      <c r="IT27" s="3">
        <v>73.588719630856133</v>
      </c>
      <c r="IU27" s="3"/>
      <c r="IV27" s="93">
        <v>16</v>
      </c>
      <c r="IW27" s="4">
        <v>0</v>
      </c>
      <c r="IX27" s="4">
        <v>0</v>
      </c>
      <c r="IY27" s="4">
        <v>328712</v>
      </c>
      <c r="IZ27" s="4">
        <v>0</v>
      </c>
      <c r="JA27" s="4">
        <v>0</v>
      </c>
      <c r="JB27" s="4">
        <v>0</v>
      </c>
      <c r="JC27" s="4">
        <v>15008</v>
      </c>
      <c r="JD27" s="4">
        <v>0</v>
      </c>
      <c r="JE27" s="4">
        <v>0</v>
      </c>
      <c r="JG27" s="4">
        <v>15008</v>
      </c>
      <c r="JI27" s="4">
        <v>123580.09910832343</v>
      </c>
      <c r="JK27" s="93">
        <v>18.55</v>
      </c>
      <c r="JL27" s="4">
        <v>0</v>
      </c>
      <c r="JM27" s="4">
        <v>0</v>
      </c>
      <c r="JN27" s="4">
        <v>384359</v>
      </c>
      <c r="JO27" s="4">
        <v>0</v>
      </c>
      <c r="JP27" s="4">
        <v>0</v>
      </c>
      <c r="JQ27" s="4">
        <v>0</v>
      </c>
      <c r="JR27" s="4">
        <v>17350</v>
      </c>
      <c r="JS27" s="4">
        <v>0</v>
      </c>
      <c r="JT27" s="4">
        <v>0</v>
      </c>
      <c r="JV27" s="4">
        <v>17350</v>
      </c>
      <c r="JW27" s="4">
        <v>0</v>
      </c>
      <c r="JX27" s="4">
        <v>78590.266899502574</v>
      </c>
      <c r="JY27" s="4">
        <v>-29.181075881060679</v>
      </c>
      <c r="JZ27" s="93">
        <v>16.54</v>
      </c>
      <c r="KA27" s="4">
        <v>0</v>
      </c>
      <c r="KB27" s="4">
        <v>0</v>
      </c>
      <c r="KC27" s="4">
        <v>358408</v>
      </c>
      <c r="KD27" s="4">
        <v>0</v>
      </c>
      <c r="KE27" s="4">
        <v>0</v>
      </c>
      <c r="KF27" s="4">
        <v>0</v>
      </c>
      <c r="KG27" s="4">
        <v>15515</v>
      </c>
      <c r="KH27" s="4">
        <v>0</v>
      </c>
      <c r="KI27" s="4">
        <v>0</v>
      </c>
      <c r="KJ27" s="4">
        <v>0</v>
      </c>
      <c r="KK27" s="4">
        <v>15515</v>
      </c>
      <c r="KM27" s="4">
        <v>53165.098679032322</v>
      </c>
      <c r="KN27" s="4">
        <v>-159.38980698001978</v>
      </c>
      <c r="KO27" s="4">
        <v>23.65</v>
      </c>
      <c r="KP27" s="4">
        <v>0</v>
      </c>
      <c r="KQ27" s="4">
        <v>0</v>
      </c>
      <c r="KR27" s="4">
        <v>493569</v>
      </c>
      <c r="KS27" s="4">
        <v>0</v>
      </c>
      <c r="KT27" s="4">
        <v>0</v>
      </c>
      <c r="KU27" s="4">
        <v>0</v>
      </c>
      <c r="KV27" s="4">
        <v>25706</v>
      </c>
      <c r="KW27" s="4">
        <v>0</v>
      </c>
      <c r="KX27" s="4">
        <v>0</v>
      </c>
      <c r="KY27" s="4">
        <v>0</v>
      </c>
      <c r="KZ27" s="4">
        <v>25706</v>
      </c>
      <c r="LA27" s="4">
        <v>0</v>
      </c>
      <c r="LB27" s="4">
        <v>156370.05819302</v>
      </c>
      <c r="LC27" s="4">
        <v>0</v>
      </c>
      <c r="LD27" s="4">
        <v>12</v>
      </c>
      <c r="LE27" s="4">
        <v>0</v>
      </c>
      <c r="LF27" s="4">
        <v>0</v>
      </c>
      <c r="LG27" s="4">
        <v>271620</v>
      </c>
      <c r="LH27" s="4">
        <v>0</v>
      </c>
      <c r="LI27" s="4">
        <v>0</v>
      </c>
      <c r="LJ27" s="4">
        <v>0</v>
      </c>
      <c r="LK27" s="4">
        <v>14256</v>
      </c>
      <c r="LL27" s="4">
        <v>0</v>
      </c>
      <c r="LM27" s="4">
        <v>0</v>
      </c>
      <c r="LO27" s="4">
        <v>14256</v>
      </c>
      <c r="LQ27" s="4">
        <v>81096.599999999991</v>
      </c>
      <c r="MI27" s="115">
        <f t="shared" si="0"/>
        <v>-18</v>
      </c>
      <c r="MJ27" s="3"/>
      <c r="MK27" s="3"/>
      <c r="ML27" s="176"/>
      <c r="MM27" s="176"/>
      <c r="MN27" s="176"/>
      <c r="MO27" s="176"/>
      <c r="MP27" s="176"/>
      <c r="MQ27" s="176"/>
      <c r="MR27" s="176"/>
      <c r="MS27" s="176"/>
      <c r="MT27" s="176"/>
    </row>
    <row r="28" spans="1:358" s="4" customFormat="1">
      <c r="A28" s="1">
        <v>19</v>
      </c>
      <c r="B28" t="s">
        <v>60</v>
      </c>
      <c r="C28" s="93">
        <v>1</v>
      </c>
      <c r="D28" s="4">
        <v>7436</v>
      </c>
      <c r="E28" s="4">
        <v>0</v>
      </c>
      <c r="F28" s="4">
        <v>0</v>
      </c>
      <c r="G28" s="4">
        <v>3718</v>
      </c>
      <c r="I28" s="93">
        <v>5</v>
      </c>
      <c r="J28" s="4">
        <v>35035</v>
      </c>
      <c r="K28" s="4">
        <v>0</v>
      </c>
      <c r="L28" s="4">
        <v>0</v>
      </c>
      <c r="M28" s="4">
        <v>14015</v>
      </c>
      <c r="O28" s="93">
        <v>5.6</v>
      </c>
      <c r="P28" s="4">
        <v>0</v>
      </c>
      <c r="Q28" s="4">
        <v>43064</v>
      </c>
      <c r="R28" s="4">
        <v>0</v>
      </c>
      <c r="S28" s="4">
        <v>0</v>
      </c>
      <c r="U28" s="4">
        <v>0</v>
      </c>
      <c r="V28" s="4">
        <v>17226</v>
      </c>
      <c r="W28" s="93">
        <v>6.51</v>
      </c>
      <c r="X28" s="4">
        <v>0</v>
      </c>
      <c r="Y28" s="4">
        <v>40069</v>
      </c>
      <c r="Z28" s="4">
        <v>0</v>
      </c>
      <c r="AA28" s="4">
        <v>7272</v>
      </c>
      <c r="AB28" s="4">
        <v>0</v>
      </c>
      <c r="AC28" s="4">
        <v>0</v>
      </c>
      <c r="AD28" s="4">
        <v>0</v>
      </c>
      <c r="AE28" s="4">
        <v>0</v>
      </c>
      <c r="AF28" s="4">
        <v>15</v>
      </c>
      <c r="AG28" s="4">
        <v>0</v>
      </c>
      <c r="AH28" s="4">
        <v>114555</v>
      </c>
      <c r="AJ28" s="4">
        <v>0</v>
      </c>
      <c r="AL28" s="4">
        <v>74486</v>
      </c>
      <c r="AN28" s="4">
        <v>0</v>
      </c>
      <c r="AO28" s="93">
        <v>17</v>
      </c>
      <c r="AP28" s="4">
        <v>0</v>
      </c>
      <c r="AQ28" s="4">
        <v>140556</v>
      </c>
      <c r="AR28" s="4">
        <v>0</v>
      </c>
      <c r="AS28" s="4">
        <v>0</v>
      </c>
      <c r="AT28" s="4">
        <v>0</v>
      </c>
      <c r="AU28" s="4">
        <v>70693</v>
      </c>
      <c r="AW28" s="93">
        <v>31</v>
      </c>
      <c r="AY28" s="4">
        <v>256389</v>
      </c>
      <c r="AZ28" s="4">
        <v>0</v>
      </c>
      <c r="BA28" s="4">
        <v>17682</v>
      </c>
      <c r="BB28" s="4">
        <v>0</v>
      </c>
      <c r="BC28" s="4">
        <v>143529</v>
      </c>
      <c r="BD28" s="4">
        <v>210</v>
      </c>
      <c r="BE28" s="4">
        <v>26.11</v>
      </c>
      <c r="BF28" s="4">
        <v>0</v>
      </c>
      <c r="BG28" s="4">
        <v>240175</v>
      </c>
      <c r="BH28" s="4">
        <v>0</v>
      </c>
      <c r="BI28" s="4">
        <v>22.96</v>
      </c>
      <c r="BJ28" s="4">
        <v>0</v>
      </c>
      <c r="BK28" s="4">
        <v>180006</v>
      </c>
      <c r="BL28" s="4">
        <v>0</v>
      </c>
      <c r="BM28" s="4">
        <v>0</v>
      </c>
      <c r="BN28" s="4">
        <v>0</v>
      </c>
      <c r="BO28" s="4">
        <v>14171.959012623727</v>
      </c>
      <c r="BP28" s="4">
        <v>9.230353149903749</v>
      </c>
      <c r="BQ28" s="93">
        <v>23</v>
      </c>
      <c r="BR28" s="4">
        <v>0</v>
      </c>
      <c r="BS28" s="4">
        <v>213406.20746760073</v>
      </c>
      <c r="BT28" s="4">
        <v>0</v>
      </c>
      <c r="BU28" s="4">
        <v>17204</v>
      </c>
      <c r="BW28" s="4">
        <v>0</v>
      </c>
      <c r="BY28" s="4">
        <v>17204</v>
      </c>
      <c r="CA28" s="4">
        <v>33400.207467600732</v>
      </c>
      <c r="CC28" s="93">
        <v>19.518644067796611</v>
      </c>
      <c r="CD28" s="4">
        <v>0</v>
      </c>
      <c r="CE28" s="4">
        <v>182325.74576271186</v>
      </c>
      <c r="CF28" s="4">
        <v>0</v>
      </c>
      <c r="CG28" s="4">
        <v>15146.46779661017</v>
      </c>
      <c r="CH28" s="4">
        <v>0</v>
      </c>
      <c r="CI28" s="4">
        <v>0</v>
      </c>
      <c r="CJ28" s="4">
        <v>0</v>
      </c>
      <c r="CK28" s="4">
        <v>15146.46779661017</v>
      </c>
      <c r="CL28" s="4">
        <v>0</v>
      </c>
      <c r="CM28" s="4">
        <v>20040</v>
      </c>
      <c r="CN28" s="4">
        <v>0</v>
      </c>
      <c r="CO28" s="93">
        <v>23</v>
      </c>
      <c r="CP28" s="4">
        <v>0</v>
      </c>
      <c r="CQ28" s="4">
        <v>198880</v>
      </c>
      <c r="CS28" s="4">
        <v>17842</v>
      </c>
      <c r="CU28" s="4">
        <v>9851</v>
      </c>
      <c r="CW28" s="4">
        <v>17842</v>
      </c>
      <c r="CY28" s="4">
        <v>29914.254237288143</v>
      </c>
      <c r="DA28" s="93">
        <v>25</v>
      </c>
      <c r="DB28" s="4">
        <v>0</v>
      </c>
      <c r="DC28" s="4">
        <v>225355</v>
      </c>
      <c r="DD28" s="4">
        <v>0</v>
      </c>
      <c r="DE28" s="4">
        <v>21081</v>
      </c>
      <c r="DF28" s="4">
        <v>0</v>
      </c>
      <c r="DG28" s="4">
        <v>0</v>
      </c>
      <c r="DH28" s="4">
        <v>0</v>
      </c>
      <c r="DI28" s="4">
        <v>21081</v>
      </c>
      <c r="DJ28" s="4">
        <v>0</v>
      </c>
      <c r="DK28" s="4">
        <v>36408</v>
      </c>
      <c r="DL28" s="4">
        <v>0</v>
      </c>
      <c r="DM28" s="93">
        <v>32</v>
      </c>
      <c r="DN28" s="4">
        <v>0</v>
      </c>
      <c r="DO28" s="4">
        <v>311527</v>
      </c>
      <c r="DQ28" s="4">
        <v>27683</v>
      </c>
      <c r="DS28" s="4">
        <v>10980</v>
      </c>
      <c r="DU28" s="4">
        <v>27683</v>
      </c>
      <c r="DW28" s="4">
        <v>108678.70169491526</v>
      </c>
      <c r="DY28" s="93">
        <v>35.938775510204081</v>
      </c>
      <c r="DZ28" s="4">
        <v>0</v>
      </c>
      <c r="EA28" s="4">
        <v>372490</v>
      </c>
      <c r="EC28" s="4">
        <v>32093</v>
      </c>
      <c r="EE28" s="4">
        <v>0</v>
      </c>
      <c r="EG28" s="4">
        <v>32093</v>
      </c>
      <c r="EI28" s="4">
        <v>123256.2</v>
      </c>
      <c r="EK28" s="93">
        <v>40.01748251748252</v>
      </c>
      <c r="EL28" s="4">
        <v>0</v>
      </c>
      <c r="EM28" s="4">
        <v>439023</v>
      </c>
      <c r="EN28" s="4">
        <v>0</v>
      </c>
      <c r="EO28" s="4">
        <v>35617</v>
      </c>
      <c r="EP28" s="4">
        <v>0</v>
      </c>
      <c r="EQ28" s="4">
        <v>1580</v>
      </c>
      <c r="ER28" s="4">
        <v>0</v>
      </c>
      <c r="ES28" s="4">
        <v>35617</v>
      </c>
      <c r="ET28" s="4">
        <v>0</v>
      </c>
      <c r="EU28" s="4">
        <v>137579.6</v>
      </c>
      <c r="EV28" s="4">
        <v>0</v>
      </c>
      <c r="EW28" s="93">
        <v>0</v>
      </c>
      <c r="EX28" s="4">
        <v>0</v>
      </c>
      <c r="EY28" s="4">
        <v>0</v>
      </c>
      <c r="EZ28" s="4">
        <v>0</v>
      </c>
      <c r="FA28" s="4">
        <v>0</v>
      </c>
      <c r="FB28" s="4">
        <v>0</v>
      </c>
      <c r="FC28" s="4">
        <v>0</v>
      </c>
      <c r="FD28" s="4">
        <v>0</v>
      </c>
      <c r="FE28" s="4">
        <v>0</v>
      </c>
      <c r="FF28" s="4">
        <v>0</v>
      </c>
      <c r="FG28" s="4">
        <v>0</v>
      </c>
      <c r="FH28" s="4">
        <v>0</v>
      </c>
      <c r="FI28" s="93">
        <v>0</v>
      </c>
      <c r="FJ28" s="4">
        <v>0</v>
      </c>
      <c r="FK28" s="4">
        <v>0</v>
      </c>
      <c r="FL28" s="4">
        <v>0</v>
      </c>
      <c r="FM28" s="4">
        <v>0</v>
      </c>
      <c r="FN28" s="4">
        <v>0</v>
      </c>
      <c r="FO28" s="4">
        <v>0</v>
      </c>
      <c r="FQ28" s="4">
        <v>0</v>
      </c>
      <c r="FS28" s="4">
        <v>0</v>
      </c>
      <c r="FU28" s="93">
        <v>0</v>
      </c>
      <c r="FV28" s="4">
        <v>0</v>
      </c>
      <c r="FW28" s="4">
        <v>0</v>
      </c>
      <c r="FX28" s="4">
        <v>0</v>
      </c>
      <c r="FY28" s="4">
        <v>0</v>
      </c>
      <c r="FZ28" s="4">
        <v>0</v>
      </c>
      <c r="GA28" s="4">
        <v>0</v>
      </c>
      <c r="GB28" s="4">
        <v>0</v>
      </c>
      <c r="GC28" s="4">
        <v>0</v>
      </c>
      <c r="GE28" s="4">
        <v>0</v>
      </c>
      <c r="GG28" s="93">
        <v>0</v>
      </c>
      <c r="GH28" s="4">
        <v>0</v>
      </c>
      <c r="GI28" s="4">
        <v>0</v>
      </c>
      <c r="GJ28" s="4">
        <v>0</v>
      </c>
      <c r="GK28" s="4">
        <v>0</v>
      </c>
      <c r="GL28" s="4">
        <v>0</v>
      </c>
      <c r="GM28" s="4">
        <v>0</v>
      </c>
      <c r="GN28" s="4">
        <v>0</v>
      </c>
      <c r="GO28" s="4">
        <v>0</v>
      </c>
      <c r="GP28" s="4">
        <v>0</v>
      </c>
      <c r="GQ28" s="4">
        <v>0</v>
      </c>
      <c r="GR28" s="4">
        <v>0</v>
      </c>
      <c r="GS28" s="93">
        <v>0</v>
      </c>
      <c r="GT28" s="4">
        <v>0</v>
      </c>
      <c r="GU28" s="4">
        <v>0</v>
      </c>
      <c r="GV28" s="4">
        <v>0</v>
      </c>
      <c r="GW28" s="4">
        <v>0</v>
      </c>
      <c r="GX28" s="4">
        <v>0</v>
      </c>
      <c r="GY28" s="4">
        <v>0</v>
      </c>
      <c r="GZ28" s="4">
        <v>0</v>
      </c>
      <c r="HA28" s="160">
        <v>0</v>
      </c>
      <c r="HB28" s="160">
        <v>0</v>
      </c>
      <c r="HC28" s="160">
        <v>0</v>
      </c>
      <c r="HD28" s="4">
        <v>0</v>
      </c>
      <c r="HE28" s="93">
        <v>0</v>
      </c>
      <c r="HF28" s="4">
        <v>0</v>
      </c>
      <c r="HG28" s="4">
        <v>0</v>
      </c>
      <c r="HH28" s="4">
        <v>0</v>
      </c>
      <c r="HI28" s="4">
        <v>0</v>
      </c>
      <c r="HJ28" s="4">
        <v>0</v>
      </c>
      <c r="HK28" s="4">
        <v>0</v>
      </c>
      <c r="HL28" s="4">
        <v>0</v>
      </c>
      <c r="HM28" s="4">
        <v>0</v>
      </c>
      <c r="HN28" s="4">
        <v>0</v>
      </c>
      <c r="HO28" s="4">
        <v>0</v>
      </c>
      <c r="HP28" s="4">
        <v>0</v>
      </c>
      <c r="HQ28" s="4">
        <v>0</v>
      </c>
      <c r="HR28" s="93">
        <v>0</v>
      </c>
      <c r="HS28" s="4">
        <v>0</v>
      </c>
      <c r="HT28" s="4">
        <v>0</v>
      </c>
      <c r="HU28" s="4">
        <v>0</v>
      </c>
      <c r="HV28" s="4">
        <v>0</v>
      </c>
      <c r="HW28" s="4">
        <v>0</v>
      </c>
      <c r="HX28" s="176">
        <v>0</v>
      </c>
      <c r="HY28" s="4">
        <v>0</v>
      </c>
      <c r="HZ28" s="176">
        <v>0</v>
      </c>
      <c r="IA28" s="4">
        <v>0</v>
      </c>
      <c r="IB28" s="176">
        <v>0</v>
      </c>
      <c r="IC28" s="4">
        <v>0</v>
      </c>
      <c r="ID28" s="176">
        <v>0</v>
      </c>
      <c r="IE28" s="4">
        <v>0</v>
      </c>
      <c r="IF28" s="4">
        <v>0</v>
      </c>
      <c r="IG28" s="5">
        <v>0</v>
      </c>
      <c r="IH28" s="3">
        <v>0</v>
      </c>
      <c r="II28" s="3">
        <v>0</v>
      </c>
      <c r="IJ28" s="3">
        <v>0</v>
      </c>
      <c r="IK28" s="3">
        <v>0</v>
      </c>
      <c r="IL28" s="3">
        <v>0</v>
      </c>
      <c r="IM28" s="3">
        <v>0</v>
      </c>
      <c r="IN28" s="3">
        <v>0</v>
      </c>
      <c r="IO28" s="3">
        <v>0</v>
      </c>
      <c r="IP28" s="3">
        <v>0</v>
      </c>
      <c r="IQ28" s="3"/>
      <c r="IR28" s="3">
        <v>0</v>
      </c>
      <c r="IS28" s="3"/>
      <c r="IT28" s="3">
        <v>0</v>
      </c>
      <c r="IU28" s="3"/>
      <c r="IV28" s="93">
        <v>0</v>
      </c>
      <c r="IW28" s="4">
        <v>0</v>
      </c>
      <c r="IX28" s="4">
        <v>0</v>
      </c>
      <c r="IY28" s="4">
        <v>0</v>
      </c>
      <c r="IZ28" s="4">
        <v>0</v>
      </c>
      <c r="JA28" s="4">
        <v>0</v>
      </c>
      <c r="JB28" s="4">
        <v>0</v>
      </c>
      <c r="JC28" s="4">
        <v>0</v>
      </c>
      <c r="JD28" s="4">
        <v>0</v>
      </c>
      <c r="JE28" s="4">
        <v>0</v>
      </c>
      <c r="JG28" s="4">
        <v>0</v>
      </c>
      <c r="JI28" s="4">
        <v>0</v>
      </c>
      <c r="JK28" s="93">
        <v>0</v>
      </c>
      <c r="JL28" s="4">
        <v>0</v>
      </c>
      <c r="JM28" s="4">
        <v>0</v>
      </c>
      <c r="JN28" s="4">
        <v>0</v>
      </c>
      <c r="JO28" s="4">
        <v>0</v>
      </c>
      <c r="JP28" s="4">
        <v>0</v>
      </c>
      <c r="JQ28" s="4">
        <v>0</v>
      </c>
      <c r="JR28" s="4">
        <v>0</v>
      </c>
      <c r="JS28" s="4">
        <v>0</v>
      </c>
      <c r="JT28" s="4">
        <v>0</v>
      </c>
      <c r="JV28" s="4">
        <v>0</v>
      </c>
      <c r="JW28" s="4">
        <v>0</v>
      </c>
      <c r="JX28" s="4">
        <v>0</v>
      </c>
      <c r="JY28" s="4">
        <v>0</v>
      </c>
      <c r="JZ28" s="93">
        <v>0</v>
      </c>
      <c r="KA28" s="4">
        <v>0</v>
      </c>
      <c r="KB28" s="4">
        <v>0</v>
      </c>
      <c r="KC28" s="4">
        <v>0</v>
      </c>
      <c r="KD28" s="4">
        <v>0</v>
      </c>
      <c r="KE28" s="4">
        <v>0</v>
      </c>
      <c r="KF28" s="4">
        <v>0</v>
      </c>
      <c r="KG28" s="4">
        <v>0</v>
      </c>
      <c r="KH28" s="4">
        <v>0</v>
      </c>
      <c r="KI28" s="4">
        <v>0</v>
      </c>
      <c r="KJ28" s="4">
        <v>0</v>
      </c>
      <c r="KK28" s="4">
        <v>0</v>
      </c>
      <c r="KM28" s="4">
        <v>0</v>
      </c>
      <c r="KN28" s="4">
        <v>0</v>
      </c>
      <c r="KO28" s="4">
        <v>0</v>
      </c>
      <c r="KP28" s="4">
        <v>0</v>
      </c>
      <c r="KQ28" s="4">
        <v>0</v>
      </c>
      <c r="KR28" s="4">
        <v>0</v>
      </c>
      <c r="KS28" s="4">
        <v>0</v>
      </c>
      <c r="KT28" s="4">
        <v>0</v>
      </c>
      <c r="KU28" s="4">
        <v>0</v>
      </c>
      <c r="KV28" s="4">
        <v>0</v>
      </c>
      <c r="KW28" s="4">
        <v>0</v>
      </c>
      <c r="KX28" s="4">
        <v>0</v>
      </c>
      <c r="KY28" s="4">
        <v>0</v>
      </c>
      <c r="KZ28" s="4">
        <v>0</v>
      </c>
      <c r="LA28" s="4">
        <v>0</v>
      </c>
      <c r="LB28" s="4">
        <v>0</v>
      </c>
      <c r="LC28" s="4">
        <v>0</v>
      </c>
      <c r="LD28" s="4">
        <v>0</v>
      </c>
      <c r="LE28" s="4">
        <v>0</v>
      </c>
      <c r="LF28" s="4">
        <v>0</v>
      </c>
      <c r="LG28" s="4">
        <v>0</v>
      </c>
      <c r="LH28" s="4">
        <v>0</v>
      </c>
      <c r="LI28" s="4">
        <v>0</v>
      </c>
      <c r="LJ28" s="4">
        <v>0</v>
      </c>
      <c r="LK28" s="4">
        <v>0</v>
      </c>
      <c r="LL28" s="4">
        <v>0</v>
      </c>
      <c r="LM28" s="4">
        <v>0</v>
      </c>
      <c r="LO28" s="4">
        <v>0</v>
      </c>
      <c r="LQ28" s="4">
        <v>0</v>
      </c>
      <c r="MI28" s="115">
        <f t="shared" si="0"/>
        <v>-19</v>
      </c>
      <c r="MJ28" s="3"/>
      <c r="MK28" s="3"/>
      <c r="ML28" s="176"/>
      <c r="MM28" s="176"/>
      <c r="MN28" s="176"/>
      <c r="MO28" s="176"/>
      <c r="MP28" s="176"/>
      <c r="MQ28" s="176"/>
      <c r="MR28" s="176"/>
      <c r="MS28" s="176"/>
      <c r="MT28" s="176"/>
    </row>
    <row r="29" spans="1:358" s="4" customFormat="1">
      <c r="A29" s="1">
        <v>20</v>
      </c>
      <c r="B29" t="s">
        <v>61</v>
      </c>
      <c r="C29" s="93">
        <v>1.05</v>
      </c>
      <c r="D29" s="4">
        <v>5207</v>
      </c>
      <c r="E29" s="4">
        <v>0</v>
      </c>
      <c r="F29" s="4">
        <v>0</v>
      </c>
      <c r="G29" s="4">
        <v>0</v>
      </c>
      <c r="I29" s="93">
        <v>3</v>
      </c>
      <c r="J29" s="4">
        <v>14925</v>
      </c>
      <c r="K29" s="4">
        <v>0</v>
      </c>
      <c r="L29" s="4">
        <v>15783</v>
      </c>
      <c r="M29" s="4">
        <v>0</v>
      </c>
      <c r="O29" s="93">
        <v>2</v>
      </c>
      <c r="P29" s="4">
        <v>0</v>
      </c>
      <c r="Q29" s="4">
        <v>12582</v>
      </c>
      <c r="R29" s="4">
        <v>0</v>
      </c>
      <c r="S29" s="4">
        <v>0</v>
      </c>
      <c r="U29" s="4">
        <v>0</v>
      </c>
      <c r="V29" s="4">
        <v>0</v>
      </c>
      <c r="W29" s="93">
        <v>86.02</v>
      </c>
      <c r="X29" s="4">
        <v>0</v>
      </c>
      <c r="Y29" s="4">
        <v>441565</v>
      </c>
      <c r="Z29" s="4">
        <v>0</v>
      </c>
      <c r="AA29" s="4">
        <v>41009</v>
      </c>
      <c r="AB29" s="4">
        <v>0</v>
      </c>
      <c r="AC29" s="4">
        <v>428983</v>
      </c>
      <c r="AD29" s="4">
        <v>0</v>
      </c>
      <c r="AE29" s="4">
        <v>0</v>
      </c>
      <c r="AF29" s="4">
        <v>89.74</v>
      </c>
      <c r="AG29" s="4">
        <v>0</v>
      </c>
      <c r="AH29" s="4">
        <v>564495</v>
      </c>
      <c r="AJ29" s="4">
        <v>55248</v>
      </c>
      <c r="AL29" s="4">
        <v>380320</v>
      </c>
      <c r="AN29" s="4">
        <v>0</v>
      </c>
      <c r="AO29" s="93">
        <v>96.89</v>
      </c>
      <c r="AP29" s="4">
        <v>0</v>
      </c>
      <c r="AQ29" s="4">
        <v>731091</v>
      </c>
      <c r="AR29" s="4">
        <v>0</v>
      </c>
      <c r="AS29" s="4">
        <v>27074</v>
      </c>
      <c r="AT29" s="4">
        <v>0</v>
      </c>
      <c r="AU29" s="4">
        <v>411947</v>
      </c>
      <c r="AW29" s="93">
        <v>116.12</v>
      </c>
      <c r="AY29" s="4">
        <v>871344</v>
      </c>
      <c r="AZ29" s="4">
        <v>0</v>
      </c>
      <c r="BA29" s="4">
        <v>47508</v>
      </c>
      <c r="BB29" s="4">
        <v>0</v>
      </c>
      <c r="BC29" s="4">
        <v>257615</v>
      </c>
      <c r="BD29" s="4">
        <v>377</v>
      </c>
      <c r="BE29" s="4">
        <v>105.97</v>
      </c>
      <c r="BF29" s="4">
        <v>0</v>
      </c>
      <c r="BG29" s="4">
        <v>852529</v>
      </c>
      <c r="BH29" s="4">
        <v>0</v>
      </c>
      <c r="BI29" s="4">
        <v>114.98</v>
      </c>
      <c r="BJ29" s="4">
        <v>0</v>
      </c>
      <c r="BK29" s="4">
        <v>947513</v>
      </c>
      <c r="BL29" s="4">
        <v>0</v>
      </c>
      <c r="BM29" s="4">
        <v>51433</v>
      </c>
      <c r="BN29" s="4">
        <v>0</v>
      </c>
      <c r="BO29" s="4">
        <v>46212.505542765415</v>
      </c>
      <c r="BP29" s="4">
        <v>30.098714350053342</v>
      </c>
      <c r="BQ29" s="93">
        <v>118.83108108108107</v>
      </c>
      <c r="BR29" s="4">
        <v>0</v>
      </c>
      <c r="BS29" s="4">
        <v>875800.37788630824</v>
      </c>
      <c r="BT29" s="4">
        <v>0</v>
      </c>
      <c r="BU29" s="4">
        <v>86141.297297297293</v>
      </c>
      <c r="BW29" s="4">
        <v>30719.885299914946</v>
      </c>
      <c r="BY29" s="4">
        <v>86141.297297297293</v>
      </c>
      <c r="CA29" s="4">
        <v>56990.400000000001</v>
      </c>
      <c r="CC29" s="93">
        <v>108.74747474747474</v>
      </c>
      <c r="CD29" s="4">
        <v>0</v>
      </c>
      <c r="CE29" s="4">
        <v>819884.27272727282</v>
      </c>
      <c r="CF29" s="4">
        <v>0</v>
      </c>
      <c r="CG29" s="4">
        <v>77424.942760942751</v>
      </c>
      <c r="CH29" s="4">
        <v>0</v>
      </c>
      <c r="CI29" s="4">
        <v>80422.279461279468</v>
      </c>
      <c r="CJ29" s="4">
        <v>0</v>
      </c>
      <c r="CK29" s="4">
        <v>77424.942760942751</v>
      </c>
      <c r="CL29" s="4">
        <v>0</v>
      </c>
      <c r="CM29" s="4">
        <v>37994</v>
      </c>
      <c r="CN29" s="4">
        <v>0</v>
      </c>
      <c r="CO29" s="93">
        <v>102.39657355051058</v>
      </c>
      <c r="CP29" s="4">
        <v>0</v>
      </c>
      <c r="CQ29" s="4">
        <v>940356.52384167456</v>
      </c>
      <c r="CS29" s="4">
        <v>78177.621149464117</v>
      </c>
      <c r="CU29" s="4">
        <v>64596</v>
      </c>
      <c r="CW29" s="4">
        <v>78177.621149464117</v>
      </c>
      <c r="CY29" s="4">
        <v>120472.25111440173</v>
      </c>
      <c r="DA29" s="93">
        <v>98.081355932203394</v>
      </c>
      <c r="DB29" s="4">
        <v>0</v>
      </c>
      <c r="DC29" s="4">
        <v>928249</v>
      </c>
      <c r="DD29" s="4">
        <v>0</v>
      </c>
      <c r="DE29" s="4">
        <v>79011</v>
      </c>
      <c r="DF29" s="4">
        <v>0</v>
      </c>
      <c r="DG29" s="4">
        <v>55635</v>
      </c>
      <c r="DH29" s="4">
        <v>0</v>
      </c>
      <c r="DI29" s="4">
        <v>79011</v>
      </c>
      <c r="DJ29" s="4">
        <v>0</v>
      </c>
      <c r="DK29" s="4">
        <v>72283</v>
      </c>
      <c r="DL29" s="4">
        <v>0</v>
      </c>
      <c r="DM29" s="93">
        <v>94.203448275862087</v>
      </c>
      <c r="DN29" s="4">
        <v>0</v>
      </c>
      <c r="DO29" s="4">
        <v>1007931</v>
      </c>
      <c r="DQ29" s="4">
        <v>81444</v>
      </c>
      <c r="DS29" s="4">
        <v>34632</v>
      </c>
      <c r="DU29" s="4">
        <v>81444</v>
      </c>
      <c r="DW29" s="4">
        <v>127870.90044576069</v>
      </c>
      <c r="DY29" s="93">
        <v>101.83611822146378</v>
      </c>
      <c r="DZ29" s="4">
        <v>0</v>
      </c>
      <c r="EA29" s="4">
        <v>922564</v>
      </c>
      <c r="EC29" s="4">
        <v>82010</v>
      </c>
      <c r="EE29" s="4">
        <v>114126</v>
      </c>
      <c r="EG29" s="4">
        <v>82010</v>
      </c>
      <c r="EI29" s="4">
        <v>47809.2</v>
      </c>
      <c r="EK29" s="93">
        <v>99.782932045367176</v>
      </c>
      <c r="EL29" s="4">
        <v>0</v>
      </c>
      <c r="EM29" s="4">
        <v>971031</v>
      </c>
      <c r="EN29" s="4">
        <v>0</v>
      </c>
      <c r="EO29" s="4">
        <v>87321</v>
      </c>
      <c r="EP29" s="4">
        <v>0</v>
      </c>
      <c r="EQ29" s="4">
        <v>23164</v>
      </c>
      <c r="ER29" s="4">
        <v>0</v>
      </c>
      <c r="ES29" s="4">
        <v>87321</v>
      </c>
      <c r="ET29" s="4">
        <v>0</v>
      </c>
      <c r="EU29" s="4">
        <v>80339.8</v>
      </c>
      <c r="EV29" s="4">
        <v>0</v>
      </c>
      <c r="EW29" s="93">
        <v>159.36363636363635</v>
      </c>
      <c r="EX29" s="4">
        <v>0</v>
      </c>
      <c r="EY29" s="4">
        <v>1467284</v>
      </c>
      <c r="EZ29" s="4">
        <v>0</v>
      </c>
      <c r="FA29" s="4">
        <v>126086</v>
      </c>
      <c r="FB29" s="4">
        <v>0</v>
      </c>
      <c r="FC29" s="4">
        <v>215876</v>
      </c>
      <c r="FD29" s="4">
        <v>0</v>
      </c>
      <c r="FE29" s="4">
        <v>126086</v>
      </c>
      <c r="FF29" s="4">
        <v>0</v>
      </c>
      <c r="FG29" s="4">
        <v>508369.75</v>
      </c>
      <c r="FH29" s="4">
        <v>0</v>
      </c>
      <c r="FI29" s="93">
        <v>183.35497250663633</v>
      </c>
      <c r="FJ29" s="4">
        <v>0</v>
      </c>
      <c r="FK29" s="4">
        <v>1789196</v>
      </c>
      <c r="FL29" s="4">
        <v>0</v>
      </c>
      <c r="FM29" s="4">
        <v>153914</v>
      </c>
      <c r="FN29" s="4">
        <v>0</v>
      </c>
      <c r="FO29" s="4">
        <v>128491</v>
      </c>
      <c r="FQ29" s="4">
        <v>153914</v>
      </c>
      <c r="FS29" s="4">
        <v>438419.71666625136</v>
      </c>
      <c r="FU29" s="93">
        <v>212.1456251466104</v>
      </c>
      <c r="FV29" s="4">
        <v>0</v>
      </c>
      <c r="FW29" s="4">
        <v>2102077</v>
      </c>
      <c r="FX29" s="4">
        <v>0</v>
      </c>
      <c r="FY29" s="4">
        <v>175152</v>
      </c>
      <c r="FZ29" s="4">
        <v>0</v>
      </c>
      <c r="GA29" s="4">
        <v>178849</v>
      </c>
      <c r="GB29" s="4">
        <v>0</v>
      </c>
      <c r="GC29" s="4">
        <v>175152</v>
      </c>
      <c r="GE29" s="4">
        <v>515553.51957283454</v>
      </c>
      <c r="GG29" s="93">
        <v>228.12585034013608</v>
      </c>
      <c r="GH29" s="4">
        <v>0</v>
      </c>
      <c r="GI29" s="4">
        <v>2419979</v>
      </c>
      <c r="GJ29" s="4">
        <v>0</v>
      </c>
      <c r="GK29" s="4">
        <v>189875</v>
      </c>
      <c r="GL29" s="4">
        <v>0</v>
      </c>
      <c r="GM29" s="4">
        <v>178019</v>
      </c>
      <c r="GN29" s="4">
        <v>0</v>
      </c>
      <c r="GO29" s="4">
        <v>189875</v>
      </c>
      <c r="GP29" s="4">
        <v>0</v>
      </c>
      <c r="GQ29" s="4">
        <v>305848.58262213651</v>
      </c>
      <c r="GR29" s="4">
        <v>-267.35015175893204</v>
      </c>
      <c r="GS29" s="93">
        <v>233.53456067741786</v>
      </c>
      <c r="GT29" s="4">
        <v>0</v>
      </c>
      <c r="GU29" s="4">
        <v>2595732</v>
      </c>
      <c r="GV29" s="4">
        <v>0</v>
      </c>
      <c r="GW29" s="4">
        <v>195564</v>
      </c>
      <c r="GX29" s="4">
        <v>0</v>
      </c>
      <c r="GY29" s="4">
        <v>173675</v>
      </c>
      <c r="GZ29" s="4">
        <v>0</v>
      </c>
      <c r="HA29" s="160">
        <v>195564</v>
      </c>
      <c r="HB29" s="160">
        <v>0</v>
      </c>
      <c r="HC29" s="160">
        <v>155654.98628927502</v>
      </c>
      <c r="HD29" s="4">
        <v>-114</v>
      </c>
      <c r="HE29" s="93">
        <v>223</v>
      </c>
      <c r="HF29" s="4">
        <v>0</v>
      </c>
      <c r="HG29" s="4">
        <v>0</v>
      </c>
      <c r="HH29" s="4">
        <v>2689966</v>
      </c>
      <c r="HI29" s="4">
        <v>0</v>
      </c>
      <c r="HJ29" s="4">
        <v>192172</v>
      </c>
      <c r="HK29" s="4">
        <v>0</v>
      </c>
      <c r="HL29" s="4">
        <v>92901</v>
      </c>
      <c r="HM29" s="4">
        <v>0</v>
      </c>
      <c r="HN29" s="4">
        <v>192172</v>
      </c>
      <c r="HO29" s="4">
        <v>0</v>
      </c>
      <c r="HP29" s="4">
        <v>82716</v>
      </c>
      <c r="HQ29" s="4">
        <v>-1437.1003290797962</v>
      </c>
      <c r="HR29" s="93">
        <v>222.28000000000006</v>
      </c>
      <c r="HS29" s="4">
        <v>0</v>
      </c>
      <c r="HT29" s="4">
        <v>0</v>
      </c>
      <c r="HU29" s="4">
        <v>2691916</v>
      </c>
      <c r="HV29" s="4">
        <v>0</v>
      </c>
      <c r="HW29" s="4">
        <v>0</v>
      </c>
      <c r="HX29" s="176">
        <v>0</v>
      </c>
      <c r="HY29" s="4">
        <v>185991</v>
      </c>
      <c r="HZ29" s="176">
        <v>0</v>
      </c>
      <c r="IA29" s="4">
        <v>201908</v>
      </c>
      <c r="IB29" s="176">
        <v>0</v>
      </c>
      <c r="IC29" s="4">
        <v>185991</v>
      </c>
      <c r="ID29" s="176">
        <v>0</v>
      </c>
      <c r="IE29" s="4">
        <v>338.00204151649854</v>
      </c>
      <c r="IF29" s="4">
        <v>1.823173079125354</v>
      </c>
      <c r="IG29" s="5">
        <v>241.52999999999997</v>
      </c>
      <c r="IH29" s="3">
        <v>0</v>
      </c>
      <c r="II29" s="3">
        <v>0</v>
      </c>
      <c r="IJ29" s="3">
        <v>2934623</v>
      </c>
      <c r="IK29" s="3">
        <v>0</v>
      </c>
      <c r="IL29" s="3">
        <v>0</v>
      </c>
      <c r="IM29" s="3">
        <v>0</v>
      </c>
      <c r="IN29" s="3">
        <v>201058</v>
      </c>
      <c r="IO29" s="3">
        <v>0</v>
      </c>
      <c r="IP29" s="3">
        <v>187500</v>
      </c>
      <c r="IQ29" s="3"/>
      <c r="IR29" s="3">
        <v>213455</v>
      </c>
      <c r="IS29" s="3"/>
      <c r="IT29" s="3">
        <v>199121.89690703247</v>
      </c>
      <c r="IU29" s="3"/>
      <c r="IV29" s="93">
        <v>266.95999999999998</v>
      </c>
      <c r="IW29" s="4">
        <v>0</v>
      </c>
      <c r="IX29" s="4">
        <v>0</v>
      </c>
      <c r="IY29" s="4">
        <v>3395466</v>
      </c>
      <c r="IZ29" s="4">
        <v>0</v>
      </c>
      <c r="JA29" s="4">
        <v>0</v>
      </c>
      <c r="JB29" s="4">
        <v>0</v>
      </c>
      <c r="JC29" s="4">
        <v>230699</v>
      </c>
      <c r="JD29" s="4">
        <v>0</v>
      </c>
      <c r="JE29" s="4">
        <v>312404</v>
      </c>
      <c r="JG29" s="4">
        <v>230699</v>
      </c>
      <c r="JI29" s="4">
        <v>406466.51191982988</v>
      </c>
      <c r="JK29" s="93">
        <v>304.45</v>
      </c>
      <c r="JL29" s="4">
        <v>0</v>
      </c>
      <c r="JM29" s="4">
        <v>0</v>
      </c>
      <c r="JN29" s="4">
        <v>4151695</v>
      </c>
      <c r="JO29" s="4">
        <v>0</v>
      </c>
      <c r="JP29" s="4">
        <v>0</v>
      </c>
      <c r="JQ29" s="4">
        <v>0</v>
      </c>
      <c r="JR29" s="4">
        <v>273229</v>
      </c>
      <c r="JS29" s="4">
        <v>0</v>
      </c>
      <c r="JT29" s="4">
        <v>189445</v>
      </c>
      <c r="JV29" s="4">
        <v>273229</v>
      </c>
      <c r="JW29" s="4">
        <v>0</v>
      </c>
      <c r="JX29" s="4">
        <v>827259.96959280549</v>
      </c>
      <c r="JY29" s="4">
        <v>-90.342849720269442</v>
      </c>
      <c r="JZ29" s="93">
        <v>327.66999999999996</v>
      </c>
      <c r="KA29" s="4">
        <v>0</v>
      </c>
      <c r="KB29" s="4">
        <v>0</v>
      </c>
      <c r="KC29" s="4">
        <v>4723038</v>
      </c>
      <c r="KD29" s="4">
        <v>0</v>
      </c>
      <c r="KE29" s="4">
        <v>0</v>
      </c>
      <c r="KF29" s="4">
        <v>0</v>
      </c>
      <c r="KG29" s="4">
        <v>289413</v>
      </c>
      <c r="KH29" s="4">
        <v>0</v>
      </c>
      <c r="KI29" s="4">
        <v>315255</v>
      </c>
      <c r="KJ29" s="4">
        <v>0</v>
      </c>
      <c r="KK29" s="4">
        <v>289413</v>
      </c>
      <c r="KM29" s="4">
        <v>1086308.4846866142</v>
      </c>
      <c r="KN29" s="4">
        <v>-493.46122252731584</v>
      </c>
      <c r="KO29" s="4">
        <v>328.03000000000003</v>
      </c>
      <c r="KP29" s="4">
        <v>0</v>
      </c>
      <c r="KQ29" s="4">
        <v>0</v>
      </c>
      <c r="KR29" s="4">
        <v>5045484</v>
      </c>
      <c r="KS29" s="4">
        <v>0</v>
      </c>
      <c r="KT29" s="4">
        <v>0</v>
      </c>
      <c r="KU29" s="4">
        <v>0</v>
      </c>
      <c r="KV29" s="4">
        <v>340132</v>
      </c>
      <c r="KW29" s="4">
        <v>0</v>
      </c>
      <c r="KX29" s="4">
        <v>268622</v>
      </c>
      <c r="KY29" s="4">
        <v>0</v>
      </c>
      <c r="KZ29" s="4">
        <v>340132</v>
      </c>
      <c r="LA29" s="4">
        <v>0</v>
      </c>
      <c r="LB29" s="4">
        <v>955150.27477747272</v>
      </c>
      <c r="LC29" s="4">
        <v>0</v>
      </c>
      <c r="LD29" s="4">
        <v>371</v>
      </c>
      <c r="LE29" s="4">
        <v>0</v>
      </c>
      <c r="LF29" s="4">
        <v>0</v>
      </c>
      <c r="LG29" s="4">
        <v>6079920</v>
      </c>
      <c r="LH29" s="4">
        <v>0</v>
      </c>
      <c r="LI29" s="4">
        <v>0</v>
      </c>
      <c r="LJ29" s="4">
        <v>0</v>
      </c>
      <c r="LK29" s="4">
        <v>439446</v>
      </c>
      <c r="LL29" s="4">
        <v>0</v>
      </c>
      <c r="LM29" s="4">
        <v>0</v>
      </c>
      <c r="LO29" s="4">
        <v>439446</v>
      </c>
      <c r="LQ29" s="4">
        <v>1456440.8</v>
      </c>
      <c r="MI29" s="115">
        <f t="shared" si="0"/>
        <v>-20</v>
      </c>
      <c r="MJ29" s="3"/>
      <c r="MK29" s="3"/>
      <c r="ML29" s="176"/>
      <c r="MM29" s="176"/>
      <c r="MN29" s="176"/>
      <c r="MO29" s="176"/>
      <c r="MP29" s="176"/>
      <c r="MQ29" s="176"/>
      <c r="MR29" s="176"/>
      <c r="MS29" s="176"/>
      <c r="MT29" s="176"/>
    </row>
    <row r="30" spans="1:358" s="4" customFormat="1">
      <c r="A30" s="1">
        <v>21</v>
      </c>
      <c r="B30" t="s">
        <v>62</v>
      </c>
      <c r="C30" s="93"/>
      <c r="E30" s="4">
        <v>0</v>
      </c>
      <c r="F30" s="4">
        <v>0</v>
      </c>
      <c r="I30" s="93"/>
      <c r="J30" s="4">
        <v>0</v>
      </c>
      <c r="K30" s="4">
        <v>0</v>
      </c>
      <c r="L30" s="4">
        <v>0</v>
      </c>
      <c r="O30" s="93"/>
      <c r="Q30" s="4">
        <v>0</v>
      </c>
      <c r="R30" s="4">
        <v>0</v>
      </c>
      <c r="S30" s="4">
        <v>0</v>
      </c>
      <c r="U30" s="4">
        <v>0</v>
      </c>
      <c r="V30" s="4">
        <v>0</v>
      </c>
      <c r="W30" s="93"/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L30" s="4">
        <v>0</v>
      </c>
      <c r="AO30" s="93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W30" s="93"/>
      <c r="AZ30" s="4">
        <v>0</v>
      </c>
      <c r="BB30" s="4">
        <v>0</v>
      </c>
      <c r="BC30" s="4">
        <v>0</v>
      </c>
      <c r="BD30" s="4">
        <v>0</v>
      </c>
      <c r="BH30" s="4">
        <v>0</v>
      </c>
      <c r="BL30" s="4">
        <v>0</v>
      </c>
      <c r="BN30" s="4">
        <v>0</v>
      </c>
      <c r="BO30" s="4">
        <v>0</v>
      </c>
      <c r="BP30" s="4">
        <v>0</v>
      </c>
      <c r="BQ30" s="93">
        <v>0</v>
      </c>
      <c r="BR30" s="4">
        <v>0</v>
      </c>
      <c r="BS30" s="4">
        <v>0</v>
      </c>
      <c r="BT30" s="4">
        <v>0</v>
      </c>
      <c r="BU30" s="4">
        <v>0</v>
      </c>
      <c r="BW30" s="4">
        <v>0</v>
      </c>
      <c r="BY30" s="4">
        <v>0</v>
      </c>
      <c r="CA30" s="4">
        <v>0</v>
      </c>
      <c r="CC30" s="93"/>
      <c r="CE30" s="4">
        <v>0</v>
      </c>
      <c r="CF30" s="4">
        <v>0</v>
      </c>
      <c r="CH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93"/>
      <c r="CS30" s="4">
        <v>0</v>
      </c>
      <c r="CW30" s="4">
        <v>0</v>
      </c>
      <c r="CY30" s="4">
        <v>0</v>
      </c>
      <c r="DA30" s="93"/>
      <c r="DD30" s="4">
        <v>0</v>
      </c>
      <c r="DF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93"/>
      <c r="DU30" s="4">
        <v>0</v>
      </c>
      <c r="DW30" s="4">
        <v>0</v>
      </c>
      <c r="DY30" s="93"/>
      <c r="EG30" s="4">
        <v>0</v>
      </c>
      <c r="EI30" s="4">
        <v>0</v>
      </c>
      <c r="EK30" s="93">
        <v>0</v>
      </c>
      <c r="EM30" s="4">
        <v>0</v>
      </c>
      <c r="EN30" s="4">
        <v>0</v>
      </c>
      <c r="EO30" s="4">
        <v>0</v>
      </c>
      <c r="EP30" s="4">
        <v>0</v>
      </c>
      <c r="EQ30" s="4">
        <v>0</v>
      </c>
      <c r="ER30" s="4">
        <v>0</v>
      </c>
      <c r="ES30" s="4">
        <v>0</v>
      </c>
      <c r="ET30" s="4">
        <v>0</v>
      </c>
      <c r="EU30" s="4">
        <v>0</v>
      </c>
      <c r="EV30" s="4">
        <v>0</v>
      </c>
      <c r="EW30" s="93">
        <v>0</v>
      </c>
      <c r="EX30" s="4">
        <v>0</v>
      </c>
      <c r="EY30" s="4">
        <v>0</v>
      </c>
      <c r="EZ30" s="4">
        <v>0</v>
      </c>
      <c r="FA30" s="4">
        <v>0</v>
      </c>
      <c r="FB30" s="4">
        <v>0</v>
      </c>
      <c r="FC30" s="4">
        <v>0</v>
      </c>
      <c r="FD30" s="4">
        <v>0</v>
      </c>
      <c r="FE30" s="4">
        <v>0</v>
      </c>
      <c r="FF30" s="4">
        <v>0</v>
      </c>
      <c r="FG30" s="4">
        <v>0</v>
      </c>
      <c r="FH30" s="4">
        <v>0</v>
      </c>
      <c r="FI30" s="93">
        <v>0</v>
      </c>
      <c r="FJ30" s="4">
        <v>0</v>
      </c>
      <c r="FK30" s="4">
        <v>0</v>
      </c>
      <c r="FL30" s="4">
        <v>0</v>
      </c>
      <c r="FM30" s="4">
        <v>0</v>
      </c>
      <c r="FN30" s="4">
        <v>0</v>
      </c>
      <c r="FO30" s="4">
        <v>0</v>
      </c>
      <c r="FQ30" s="4">
        <v>0</v>
      </c>
      <c r="FS30" s="4">
        <v>0</v>
      </c>
      <c r="FU30" s="93">
        <v>0</v>
      </c>
      <c r="FV30" s="4">
        <v>0</v>
      </c>
      <c r="FW30" s="4">
        <v>0</v>
      </c>
      <c r="FX30" s="4">
        <v>0</v>
      </c>
      <c r="FY30" s="4">
        <v>0</v>
      </c>
      <c r="FZ30" s="4">
        <v>0</v>
      </c>
      <c r="GA30" s="4">
        <v>0</v>
      </c>
      <c r="GB30" s="4">
        <v>0</v>
      </c>
      <c r="GC30" s="4">
        <v>0</v>
      </c>
      <c r="GE30" s="4">
        <v>0</v>
      </c>
      <c r="GG30" s="93">
        <v>0</v>
      </c>
      <c r="GH30" s="4">
        <v>0</v>
      </c>
      <c r="GI30" s="4">
        <v>0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0</v>
      </c>
      <c r="GS30" s="93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  <c r="GZ30" s="4">
        <v>0</v>
      </c>
      <c r="HA30" s="160">
        <v>0</v>
      </c>
      <c r="HB30" s="160">
        <v>0</v>
      </c>
      <c r="HC30" s="160">
        <v>0</v>
      </c>
      <c r="HD30" s="4">
        <v>0</v>
      </c>
      <c r="HE30" s="93">
        <v>0</v>
      </c>
      <c r="HF30" s="4">
        <v>0</v>
      </c>
      <c r="HG30" s="4">
        <v>0</v>
      </c>
      <c r="HH30" s="4">
        <v>0</v>
      </c>
      <c r="HI30" s="4">
        <v>0</v>
      </c>
      <c r="HJ30" s="4">
        <v>0</v>
      </c>
      <c r="HK30" s="4">
        <v>0</v>
      </c>
      <c r="HL30" s="4">
        <v>0</v>
      </c>
      <c r="HM30" s="4">
        <v>0</v>
      </c>
      <c r="HN30" s="4">
        <v>0</v>
      </c>
      <c r="HO30" s="4">
        <v>0</v>
      </c>
      <c r="HP30" s="4">
        <v>0</v>
      </c>
      <c r="HQ30" s="4">
        <v>0</v>
      </c>
      <c r="HR30" s="93">
        <v>0</v>
      </c>
      <c r="HS30" s="4">
        <v>0</v>
      </c>
      <c r="HT30" s="4">
        <v>0</v>
      </c>
      <c r="HU30" s="4">
        <v>0</v>
      </c>
      <c r="HV30" s="4">
        <v>0</v>
      </c>
      <c r="HW30" s="4">
        <v>0</v>
      </c>
      <c r="HX30" s="176">
        <v>0</v>
      </c>
      <c r="HY30" s="4">
        <v>0</v>
      </c>
      <c r="HZ30" s="176">
        <v>0</v>
      </c>
      <c r="IA30" s="4">
        <v>0</v>
      </c>
      <c r="IB30" s="176">
        <v>0</v>
      </c>
      <c r="IC30" s="4">
        <v>0</v>
      </c>
      <c r="ID30" s="176">
        <v>0</v>
      </c>
      <c r="IE30" s="4">
        <v>0</v>
      </c>
      <c r="IF30" s="4">
        <v>0</v>
      </c>
      <c r="IG30" s="5">
        <v>0</v>
      </c>
      <c r="IH30" s="3">
        <v>0</v>
      </c>
      <c r="II30" s="3">
        <v>0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/>
      <c r="IR30" s="3">
        <v>0</v>
      </c>
      <c r="IS30" s="3"/>
      <c r="IT30" s="3">
        <v>0</v>
      </c>
      <c r="IU30" s="3"/>
      <c r="IV30" s="93">
        <v>0</v>
      </c>
      <c r="IW30" s="4">
        <v>0</v>
      </c>
      <c r="IX30" s="4">
        <v>0</v>
      </c>
      <c r="IY30" s="4">
        <v>0</v>
      </c>
      <c r="IZ30" s="4">
        <v>0</v>
      </c>
      <c r="JA30" s="4">
        <v>0</v>
      </c>
      <c r="JB30" s="4">
        <v>0</v>
      </c>
      <c r="JC30" s="4">
        <v>0</v>
      </c>
      <c r="JD30" s="4">
        <v>0</v>
      </c>
      <c r="JE30" s="4">
        <v>0</v>
      </c>
      <c r="JG30" s="4">
        <v>0</v>
      </c>
      <c r="JI30" s="4">
        <v>0</v>
      </c>
      <c r="JK30" s="93">
        <v>0</v>
      </c>
      <c r="JL30" s="4">
        <v>0</v>
      </c>
      <c r="JM30" s="4">
        <v>0</v>
      </c>
      <c r="JN30" s="4">
        <v>0</v>
      </c>
      <c r="JO30" s="4">
        <v>0</v>
      </c>
      <c r="JP30" s="4">
        <v>0</v>
      </c>
      <c r="JQ30" s="4">
        <v>0</v>
      </c>
      <c r="JR30" s="4">
        <v>0</v>
      </c>
      <c r="JS30" s="4">
        <v>0</v>
      </c>
      <c r="JT30" s="4">
        <v>0</v>
      </c>
      <c r="JV30" s="4">
        <v>0</v>
      </c>
      <c r="JW30" s="4">
        <v>0</v>
      </c>
      <c r="JX30" s="4">
        <v>0</v>
      </c>
      <c r="JY30" s="4">
        <v>0</v>
      </c>
      <c r="JZ30" s="93">
        <v>0</v>
      </c>
      <c r="KA30" s="4">
        <v>0</v>
      </c>
      <c r="KB30" s="4">
        <v>0</v>
      </c>
      <c r="KC30" s="4">
        <v>0</v>
      </c>
      <c r="KD30" s="4">
        <v>0</v>
      </c>
      <c r="KE30" s="4">
        <v>0</v>
      </c>
      <c r="KF30" s="4">
        <v>0</v>
      </c>
      <c r="KG30" s="4">
        <v>0</v>
      </c>
      <c r="KH30" s="4">
        <v>0</v>
      </c>
      <c r="KI30" s="4">
        <v>0</v>
      </c>
      <c r="KJ30" s="4">
        <v>0</v>
      </c>
      <c r="KK30" s="4">
        <v>0</v>
      </c>
      <c r="KM30" s="4">
        <v>0</v>
      </c>
      <c r="KN30" s="4">
        <v>0</v>
      </c>
      <c r="KO30" s="4">
        <v>0</v>
      </c>
      <c r="KP30" s="4">
        <v>0</v>
      </c>
      <c r="KQ30" s="4">
        <v>0</v>
      </c>
      <c r="KR30" s="4">
        <v>0</v>
      </c>
      <c r="KS30" s="4">
        <v>0</v>
      </c>
      <c r="KT30" s="4">
        <v>0</v>
      </c>
      <c r="KU30" s="4">
        <v>0</v>
      </c>
      <c r="KV30" s="4">
        <v>0</v>
      </c>
      <c r="KW30" s="4">
        <v>0</v>
      </c>
      <c r="KX30" s="4">
        <v>0</v>
      </c>
      <c r="KY30" s="4">
        <v>0</v>
      </c>
      <c r="KZ30" s="4">
        <v>0</v>
      </c>
      <c r="LA30" s="4">
        <v>0</v>
      </c>
      <c r="LB30" s="4">
        <v>0</v>
      </c>
      <c r="LC30" s="4">
        <v>0</v>
      </c>
      <c r="LD30" s="4">
        <v>0</v>
      </c>
      <c r="LE30" s="4">
        <v>0</v>
      </c>
      <c r="LF30" s="4">
        <v>0</v>
      </c>
      <c r="LG30" s="4">
        <v>0</v>
      </c>
      <c r="LH30" s="4">
        <v>0</v>
      </c>
      <c r="LI30" s="4">
        <v>0</v>
      </c>
      <c r="LJ30" s="4">
        <v>0</v>
      </c>
      <c r="LK30" s="4">
        <v>0</v>
      </c>
      <c r="LL30" s="4">
        <v>0</v>
      </c>
      <c r="LM30" s="4">
        <v>0</v>
      </c>
      <c r="LO30" s="4">
        <v>0</v>
      </c>
      <c r="LQ30" s="4">
        <v>0</v>
      </c>
      <c r="MI30" s="115">
        <f t="shared" si="0"/>
        <v>-21</v>
      </c>
      <c r="MJ30" s="3"/>
      <c r="MK30" s="3"/>
      <c r="ML30" s="176"/>
      <c r="MM30" s="176"/>
      <c r="MN30" s="176"/>
      <c r="MO30" s="176"/>
      <c r="MP30" s="176"/>
      <c r="MQ30" s="176"/>
      <c r="MR30" s="176"/>
      <c r="MS30" s="176"/>
      <c r="MT30" s="176"/>
    </row>
    <row r="31" spans="1:358" s="4" customFormat="1">
      <c r="A31" s="1">
        <v>22</v>
      </c>
      <c r="B31" t="s">
        <v>63</v>
      </c>
      <c r="C31" s="93"/>
      <c r="E31" s="4">
        <v>0</v>
      </c>
      <c r="F31" s="4">
        <v>0</v>
      </c>
      <c r="I31" s="93"/>
      <c r="J31" s="4">
        <v>0</v>
      </c>
      <c r="K31" s="4">
        <v>0</v>
      </c>
      <c r="L31" s="4">
        <v>0</v>
      </c>
      <c r="O31" s="93"/>
      <c r="Q31" s="4">
        <v>0</v>
      </c>
      <c r="R31" s="4">
        <v>0</v>
      </c>
      <c r="S31" s="4">
        <v>0</v>
      </c>
      <c r="U31" s="4">
        <v>0</v>
      </c>
      <c r="V31" s="4">
        <v>0</v>
      </c>
      <c r="W31" s="93"/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L31" s="4">
        <v>0</v>
      </c>
      <c r="AO31" s="93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W31" s="93"/>
      <c r="AZ31" s="4">
        <v>0</v>
      </c>
      <c r="BB31" s="4">
        <v>0</v>
      </c>
      <c r="BC31" s="4">
        <v>0</v>
      </c>
      <c r="BD31" s="4">
        <v>0</v>
      </c>
      <c r="BH31" s="4">
        <v>0</v>
      </c>
      <c r="BL31" s="4">
        <v>0</v>
      </c>
      <c r="BN31" s="4">
        <v>0</v>
      </c>
      <c r="BO31" s="4">
        <v>0</v>
      </c>
      <c r="BP31" s="4">
        <v>0</v>
      </c>
      <c r="BQ31" s="93">
        <v>0</v>
      </c>
      <c r="BR31" s="4">
        <v>0</v>
      </c>
      <c r="BS31" s="4">
        <v>0</v>
      </c>
      <c r="BT31" s="4">
        <v>0</v>
      </c>
      <c r="BU31" s="4">
        <v>0</v>
      </c>
      <c r="BW31" s="4">
        <v>0</v>
      </c>
      <c r="BY31" s="4">
        <v>0</v>
      </c>
      <c r="CA31" s="4">
        <v>0</v>
      </c>
      <c r="CC31" s="93"/>
      <c r="CE31" s="4">
        <v>0</v>
      </c>
      <c r="CF31" s="4">
        <v>0</v>
      </c>
      <c r="CH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93"/>
      <c r="CS31" s="4">
        <v>0</v>
      </c>
      <c r="CW31" s="4">
        <v>0</v>
      </c>
      <c r="CY31" s="4">
        <v>0</v>
      </c>
      <c r="DA31" s="93"/>
      <c r="DD31" s="4">
        <v>0</v>
      </c>
      <c r="DF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93"/>
      <c r="DU31" s="4">
        <v>0</v>
      </c>
      <c r="DW31" s="4">
        <v>0</v>
      </c>
      <c r="DY31" s="93"/>
      <c r="EG31" s="4">
        <v>0</v>
      </c>
      <c r="EI31" s="4">
        <v>0</v>
      </c>
      <c r="EK31" s="93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93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4">
        <v>0</v>
      </c>
      <c r="FF31" s="4">
        <v>0</v>
      </c>
      <c r="FG31" s="4">
        <v>0</v>
      </c>
      <c r="FH31" s="4">
        <v>0</v>
      </c>
      <c r="FI31" s="93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4">
        <v>0</v>
      </c>
      <c r="FQ31" s="4">
        <v>0</v>
      </c>
      <c r="FS31" s="4">
        <v>0</v>
      </c>
      <c r="FU31" s="93">
        <v>0</v>
      </c>
      <c r="FV31" s="4">
        <v>0</v>
      </c>
      <c r="FW31" s="4">
        <v>0</v>
      </c>
      <c r="FX31" s="4">
        <v>0</v>
      </c>
      <c r="FY31" s="4">
        <v>0</v>
      </c>
      <c r="FZ31" s="4">
        <v>0</v>
      </c>
      <c r="GA31" s="4">
        <v>0</v>
      </c>
      <c r="GB31" s="4">
        <v>0</v>
      </c>
      <c r="GC31" s="4">
        <v>0</v>
      </c>
      <c r="GE31" s="4">
        <v>0</v>
      </c>
      <c r="GG31" s="93">
        <v>0</v>
      </c>
      <c r="GH31" s="4">
        <v>0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93">
        <v>0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160">
        <v>0</v>
      </c>
      <c r="HB31" s="160">
        <v>0</v>
      </c>
      <c r="HC31" s="160">
        <v>0</v>
      </c>
      <c r="HD31" s="4">
        <v>0</v>
      </c>
      <c r="HE31" s="93">
        <v>0</v>
      </c>
      <c r="HF31" s="4">
        <v>0</v>
      </c>
      <c r="HG31" s="4">
        <v>0</v>
      </c>
      <c r="HH31" s="4">
        <v>0</v>
      </c>
      <c r="HI31" s="4">
        <v>0</v>
      </c>
      <c r="HJ31" s="4">
        <v>0</v>
      </c>
      <c r="HK31" s="4">
        <v>0</v>
      </c>
      <c r="HL31" s="4">
        <v>0</v>
      </c>
      <c r="HM31" s="4">
        <v>0</v>
      </c>
      <c r="HN31" s="4">
        <v>0</v>
      </c>
      <c r="HO31" s="4">
        <v>0</v>
      </c>
      <c r="HP31" s="4">
        <v>0</v>
      </c>
      <c r="HQ31" s="4">
        <v>0</v>
      </c>
      <c r="HR31" s="93">
        <v>0</v>
      </c>
      <c r="HS31" s="4">
        <v>0</v>
      </c>
      <c r="HT31" s="4">
        <v>0</v>
      </c>
      <c r="HU31" s="4">
        <v>0</v>
      </c>
      <c r="HV31" s="4">
        <v>0</v>
      </c>
      <c r="HW31" s="4">
        <v>0</v>
      </c>
      <c r="HX31" s="176">
        <v>0</v>
      </c>
      <c r="HY31" s="4">
        <v>0</v>
      </c>
      <c r="HZ31" s="176">
        <v>0</v>
      </c>
      <c r="IA31" s="4">
        <v>0</v>
      </c>
      <c r="IB31" s="176">
        <v>0</v>
      </c>
      <c r="IC31" s="4">
        <v>0</v>
      </c>
      <c r="ID31" s="176">
        <v>0</v>
      </c>
      <c r="IE31" s="4">
        <v>0</v>
      </c>
      <c r="IF31" s="4">
        <v>0</v>
      </c>
      <c r="IG31" s="5">
        <v>0</v>
      </c>
      <c r="IH31" s="3">
        <v>0</v>
      </c>
      <c r="II31" s="3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3"/>
      <c r="IR31" s="3">
        <v>0</v>
      </c>
      <c r="IS31" s="3"/>
      <c r="IT31" s="3">
        <v>0</v>
      </c>
      <c r="IU31" s="3"/>
      <c r="IV31" s="93">
        <v>0</v>
      </c>
      <c r="IW31" s="4">
        <v>0</v>
      </c>
      <c r="IX31" s="4">
        <v>0</v>
      </c>
      <c r="IY31" s="4">
        <v>0</v>
      </c>
      <c r="IZ31" s="4">
        <v>0</v>
      </c>
      <c r="JA31" s="4">
        <v>0</v>
      </c>
      <c r="JB31" s="4">
        <v>0</v>
      </c>
      <c r="JC31" s="4">
        <v>0</v>
      </c>
      <c r="JD31" s="4">
        <v>0</v>
      </c>
      <c r="JE31" s="4">
        <v>0</v>
      </c>
      <c r="JG31" s="4">
        <v>0</v>
      </c>
      <c r="JI31" s="4">
        <v>0</v>
      </c>
      <c r="JK31" s="93">
        <v>0</v>
      </c>
      <c r="JL31" s="4">
        <v>0</v>
      </c>
      <c r="JM31" s="4">
        <v>0</v>
      </c>
      <c r="JN31" s="4">
        <v>0</v>
      </c>
      <c r="JO31" s="4">
        <v>0</v>
      </c>
      <c r="JP31" s="4">
        <v>0</v>
      </c>
      <c r="JQ31" s="4">
        <v>0</v>
      </c>
      <c r="JR31" s="4">
        <v>0</v>
      </c>
      <c r="JS31" s="4">
        <v>0</v>
      </c>
      <c r="JT31" s="4">
        <v>0</v>
      </c>
      <c r="JV31" s="4">
        <v>0</v>
      </c>
      <c r="JW31" s="4">
        <v>0</v>
      </c>
      <c r="JX31" s="4">
        <v>0</v>
      </c>
      <c r="JY31" s="4">
        <v>0</v>
      </c>
      <c r="JZ31" s="93">
        <v>0</v>
      </c>
      <c r="KA31" s="4">
        <v>0</v>
      </c>
      <c r="KB31" s="4">
        <v>0</v>
      </c>
      <c r="KC31" s="4">
        <v>0</v>
      </c>
      <c r="KD31" s="4">
        <v>0</v>
      </c>
      <c r="KE31" s="4">
        <v>0</v>
      </c>
      <c r="KF31" s="4">
        <v>0</v>
      </c>
      <c r="KG31" s="4">
        <v>0</v>
      </c>
      <c r="KH31" s="4">
        <v>0</v>
      </c>
      <c r="KI31" s="4">
        <v>0</v>
      </c>
      <c r="KJ31" s="4">
        <v>0</v>
      </c>
      <c r="KK31" s="4">
        <v>0</v>
      </c>
      <c r="KM31" s="4">
        <v>0</v>
      </c>
      <c r="KN31" s="4">
        <v>0</v>
      </c>
      <c r="KO31" s="4">
        <v>0</v>
      </c>
      <c r="KP31" s="4">
        <v>0</v>
      </c>
      <c r="KQ31" s="4">
        <v>0</v>
      </c>
      <c r="KR31" s="4">
        <v>0</v>
      </c>
      <c r="KS31" s="4">
        <v>0</v>
      </c>
      <c r="KT31" s="4">
        <v>0</v>
      </c>
      <c r="KU31" s="4">
        <v>0</v>
      </c>
      <c r="KV31" s="4">
        <v>0</v>
      </c>
      <c r="KW31" s="4">
        <v>0</v>
      </c>
      <c r="KX31" s="4">
        <v>0</v>
      </c>
      <c r="KY31" s="4">
        <v>0</v>
      </c>
      <c r="KZ31" s="4">
        <v>0</v>
      </c>
      <c r="LA31" s="4">
        <v>0</v>
      </c>
      <c r="LB31" s="4">
        <v>0</v>
      </c>
      <c r="LC31" s="4">
        <v>0</v>
      </c>
      <c r="LD31" s="4">
        <v>0</v>
      </c>
      <c r="LE31" s="4">
        <v>0</v>
      </c>
      <c r="LF31" s="4">
        <v>0</v>
      </c>
      <c r="LG31" s="4">
        <v>0</v>
      </c>
      <c r="LH31" s="4">
        <v>0</v>
      </c>
      <c r="LI31" s="4">
        <v>0</v>
      </c>
      <c r="LJ31" s="4">
        <v>0</v>
      </c>
      <c r="LK31" s="4">
        <v>0</v>
      </c>
      <c r="LL31" s="4">
        <v>0</v>
      </c>
      <c r="LM31" s="4">
        <v>0</v>
      </c>
      <c r="LO31" s="4">
        <v>0</v>
      </c>
      <c r="LQ31" s="4">
        <v>0</v>
      </c>
      <c r="MI31" s="115">
        <f t="shared" si="0"/>
        <v>-22</v>
      </c>
      <c r="MJ31" s="3"/>
      <c r="MK31" s="3"/>
      <c r="ML31" s="176"/>
      <c r="MM31" s="176"/>
      <c r="MN31" s="176"/>
      <c r="MO31" s="176"/>
      <c r="MP31" s="176"/>
      <c r="MQ31" s="176"/>
      <c r="MR31" s="176"/>
      <c r="MS31" s="176"/>
      <c r="MT31" s="176"/>
    </row>
    <row r="32" spans="1:358" s="4" customFormat="1">
      <c r="A32" s="1">
        <v>23</v>
      </c>
      <c r="B32" t="s">
        <v>64</v>
      </c>
      <c r="C32" s="93">
        <v>1</v>
      </c>
      <c r="D32" s="4">
        <v>7372</v>
      </c>
      <c r="E32" s="4">
        <v>0</v>
      </c>
      <c r="F32" s="4">
        <v>0</v>
      </c>
      <c r="G32" s="4">
        <v>3686</v>
      </c>
      <c r="I32" s="93">
        <v>2</v>
      </c>
      <c r="J32" s="4">
        <v>15532</v>
      </c>
      <c r="K32" s="4">
        <v>0</v>
      </c>
      <c r="L32" s="4">
        <v>0</v>
      </c>
      <c r="M32" s="4">
        <v>6212</v>
      </c>
      <c r="O32" s="93">
        <v>2.72</v>
      </c>
      <c r="P32" s="4">
        <v>0</v>
      </c>
      <c r="Q32" s="4">
        <v>21910</v>
      </c>
      <c r="R32" s="4">
        <v>0</v>
      </c>
      <c r="S32" s="4">
        <v>0</v>
      </c>
      <c r="U32" s="4">
        <v>0</v>
      </c>
      <c r="V32" s="4">
        <v>8764</v>
      </c>
      <c r="W32" s="93">
        <v>4</v>
      </c>
      <c r="X32" s="4">
        <v>0</v>
      </c>
      <c r="Y32" s="4">
        <v>32616</v>
      </c>
      <c r="Z32" s="4">
        <v>0</v>
      </c>
      <c r="AA32" s="4">
        <v>0</v>
      </c>
      <c r="AB32" s="4">
        <v>0</v>
      </c>
      <c r="AC32" s="4">
        <v>10706</v>
      </c>
      <c r="AD32" s="4">
        <v>0</v>
      </c>
      <c r="AE32" s="4">
        <v>6524</v>
      </c>
      <c r="AF32" s="4">
        <v>4</v>
      </c>
      <c r="AG32" s="4">
        <v>0</v>
      </c>
      <c r="AH32" s="4">
        <v>38212</v>
      </c>
      <c r="AJ32" s="4">
        <v>0</v>
      </c>
      <c r="AL32" s="4">
        <v>12020</v>
      </c>
      <c r="AN32" s="4">
        <v>0</v>
      </c>
      <c r="AO32" s="93">
        <v>2</v>
      </c>
      <c r="AP32" s="4">
        <v>0</v>
      </c>
      <c r="AQ32" s="4">
        <v>19146</v>
      </c>
      <c r="AR32" s="4">
        <v>0</v>
      </c>
      <c r="AS32" s="4">
        <v>0</v>
      </c>
      <c r="AT32" s="4">
        <v>0</v>
      </c>
      <c r="AU32" s="4">
        <v>7641</v>
      </c>
      <c r="AW32" s="93">
        <v>0.89</v>
      </c>
      <c r="AY32" s="4">
        <v>9243</v>
      </c>
      <c r="AZ32" s="4">
        <v>0</v>
      </c>
      <c r="BA32" s="4">
        <v>0</v>
      </c>
      <c r="BB32" s="4">
        <v>0</v>
      </c>
      <c r="BC32" s="4">
        <v>1993</v>
      </c>
      <c r="BD32" s="4">
        <v>3</v>
      </c>
      <c r="BE32" s="4">
        <v>4</v>
      </c>
      <c r="BF32" s="4">
        <v>0</v>
      </c>
      <c r="BG32" s="4">
        <v>42528</v>
      </c>
      <c r="BH32" s="4">
        <v>-10632</v>
      </c>
      <c r="BL32" s="4">
        <v>0</v>
      </c>
      <c r="BN32" s="4">
        <v>0</v>
      </c>
      <c r="BO32" s="4">
        <v>6108.5397391310871</v>
      </c>
      <c r="BP32" s="4">
        <v>3.9785592783728134</v>
      </c>
      <c r="BQ32" s="93">
        <v>0</v>
      </c>
      <c r="BR32" s="4">
        <v>0</v>
      </c>
      <c r="BS32" s="4">
        <v>0</v>
      </c>
      <c r="BT32" s="4">
        <v>0</v>
      </c>
      <c r="BU32" s="4">
        <v>0</v>
      </c>
      <c r="BW32" s="4">
        <v>0</v>
      </c>
      <c r="BY32" s="4">
        <v>0</v>
      </c>
      <c r="CA32" s="4">
        <v>13314</v>
      </c>
      <c r="CC32" s="93"/>
      <c r="CE32" s="4">
        <v>0</v>
      </c>
      <c r="CF32" s="4">
        <v>0</v>
      </c>
      <c r="CH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93"/>
      <c r="CS32" s="4">
        <v>0</v>
      </c>
      <c r="CW32" s="4">
        <v>0</v>
      </c>
      <c r="CY32" s="4">
        <v>0</v>
      </c>
      <c r="DA32" s="93"/>
      <c r="DD32" s="4">
        <v>0</v>
      </c>
      <c r="DF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93">
        <v>0.12297734627831715</v>
      </c>
      <c r="DN32" s="4">
        <v>0</v>
      </c>
      <c r="DO32" s="4">
        <v>1602</v>
      </c>
      <c r="DQ32" s="4">
        <v>109</v>
      </c>
      <c r="DS32" s="4">
        <v>0</v>
      </c>
      <c r="DU32" s="4">
        <v>109</v>
      </c>
      <c r="DW32" s="4">
        <v>1602</v>
      </c>
      <c r="DY32" s="93"/>
      <c r="EG32" s="4">
        <v>0</v>
      </c>
      <c r="EI32" s="4">
        <v>961.2</v>
      </c>
      <c r="EK32" s="93">
        <v>0</v>
      </c>
      <c r="EM32" s="4">
        <v>0</v>
      </c>
      <c r="EN32" s="4">
        <v>0</v>
      </c>
      <c r="EO32" s="4">
        <v>0</v>
      </c>
      <c r="EP32" s="4">
        <v>0</v>
      </c>
      <c r="EQ32" s="4">
        <v>0</v>
      </c>
      <c r="ER32" s="4">
        <v>0</v>
      </c>
      <c r="ES32" s="4">
        <v>0</v>
      </c>
      <c r="ET32" s="4">
        <v>0</v>
      </c>
      <c r="EU32" s="4">
        <v>640.79999999999995</v>
      </c>
      <c r="EV32" s="4">
        <v>0</v>
      </c>
      <c r="EW32" s="93">
        <v>0</v>
      </c>
      <c r="EX32" s="4">
        <v>0</v>
      </c>
      <c r="EY32" s="4">
        <v>0</v>
      </c>
      <c r="EZ32" s="4">
        <v>0</v>
      </c>
      <c r="FA32" s="4">
        <v>0</v>
      </c>
      <c r="FB32" s="4">
        <v>0</v>
      </c>
      <c r="FC32" s="4">
        <v>0</v>
      </c>
      <c r="FD32" s="4">
        <v>0</v>
      </c>
      <c r="FE32" s="4">
        <v>0</v>
      </c>
      <c r="FF32" s="4">
        <v>0</v>
      </c>
      <c r="FG32" s="4">
        <v>0</v>
      </c>
      <c r="FH32" s="4">
        <v>0</v>
      </c>
      <c r="FI32" s="93">
        <v>3</v>
      </c>
      <c r="FJ32" s="4">
        <v>0</v>
      </c>
      <c r="FK32" s="4">
        <v>41796</v>
      </c>
      <c r="FL32" s="4">
        <v>0</v>
      </c>
      <c r="FM32" s="4">
        <v>2667</v>
      </c>
      <c r="FN32" s="4">
        <v>0</v>
      </c>
      <c r="FO32" s="4">
        <v>0</v>
      </c>
      <c r="FQ32" s="4">
        <v>2667</v>
      </c>
      <c r="FS32" s="4">
        <v>40001.114356466918</v>
      </c>
      <c r="FU32" s="93">
        <v>3</v>
      </c>
      <c r="FV32" s="4">
        <v>0</v>
      </c>
      <c r="FW32" s="4">
        <v>39440</v>
      </c>
      <c r="FX32" s="4">
        <v>0</v>
      </c>
      <c r="FY32" s="4">
        <v>2677</v>
      </c>
      <c r="FZ32" s="4">
        <v>0</v>
      </c>
      <c r="GA32" s="4">
        <v>0</v>
      </c>
      <c r="GB32" s="4">
        <v>0</v>
      </c>
      <c r="GC32" s="4">
        <v>2677</v>
      </c>
      <c r="GE32" s="4">
        <v>10173.034896422263</v>
      </c>
      <c r="GG32" s="93">
        <v>2.2524916943521593</v>
      </c>
      <c r="GH32" s="4">
        <v>0</v>
      </c>
      <c r="GI32" s="4">
        <v>29752</v>
      </c>
      <c r="GJ32" s="4">
        <v>0</v>
      </c>
      <c r="GK32" s="4">
        <v>2011</v>
      </c>
      <c r="GL32" s="4">
        <v>0</v>
      </c>
      <c r="GM32" s="4">
        <v>0</v>
      </c>
      <c r="GN32" s="4">
        <v>0</v>
      </c>
      <c r="GO32" s="4">
        <v>2011</v>
      </c>
      <c r="GP32" s="4">
        <v>0</v>
      </c>
      <c r="GQ32" s="4">
        <v>0</v>
      </c>
      <c r="GR32" s="4">
        <v>0</v>
      </c>
      <c r="GS32" s="93">
        <v>2</v>
      </c>
      <c r="GT32" s="4">
        <v>0</v>
      </c>
      <c r="GU32" s="4">
        <v>27182</v>
      </c>
      <c r="GV32" s="4">
        <v>0</v>
      </c>
      <c r="GW32" s="4">
        <v>1786</v>
      </c>
      <c r="GX32" s="4">
        <v>0</v>
      </c>
      <c r="GY32" s="4">
        <v>0</v>
      </c>
      <c r="GZ32" s="4">
        <v>0</v>
      </c>
      <c r="HA32" s="160">
        <v>1786</v>
      </c>
      <c r="HB32" s="160">
        <v>0</v>
      </c>
      <c r="HC32" s="160">
        <v>0</v>
      </c>
      <c r="HD32" s="4">
        <v>0</v>
      </c>
      <c r="HE32" s="93">
        <v>0</v>
      </c>
      <c r="HF32" s="4">
        <v>0</v>
      </c>
      <c r="HG32" s="4">
        <v>0</v>
      </c>
      <c r="HH32" s="4">
        <v>0</v>
      </c>
      <c r="HI32" s="4">
        <v>0</v>
      </c>
      <c r="HJ32" s="4">
        <v>0</v>
      </c>
      <c r="HK32" s="4">
        <v>0</v>
      </c>
      <c r="HL32" s="4">
        <v>0</v>
      </c>
      <c r="HM32" s="4">
        <v>0</v>
      </c>
      <c r="HN32" s="4">
        <v>0</v>
      </c>
      <c r="HO32" s="4">
        <v>0</v>
      </c>
      <c r="HP32" s="4">
        <v>0</v>
      </c>
      <c r="HQ32" s="4">
        <v>0</v>
      </c>
      <c r="HR32" s="93">
        <v>0</v>
      </c>
      <c r="HS32" s="4">
        <v>0</v>
      </c>
      <c r="HT32" s="4">
        <v>0</v>
      </c>
      <c r="HU32" s="4">
        <v>0</v>
      </c>
      <c r="HV32" s="4">
        <v>0</v>
      </c>
      <c r="HW32" s="4">
        <v>0</v>
      </c>
      <c r="HX32" s="176">
        <v>0</v>
      </c>
      <c r="HY32" s="4">
        <v>0</v>
      </c>
      <c r="HZ32" s="176">
        <v>0</v>
      </c>
      <c r="IA32" s="4">
        <v>0</v>
      </c>
      <c r="IB32" s="176">
        <v>0</v>
      </c>
      <c r="IC32" s="4">
        <v>0</v>
      </c>
      <c r="ID32" s="176">
        <v>0</v>
      </c>
      <c r="IE32" s="4">
        <v>0</v>
      </c>
      <c r="IF32" s="4">
        <v>0</v>
      </c>
      <c r="IG32" s="5">
        <v>1</v>
      </c>
      <c r="IH32" s="3">
        <v>0</v>
      </c>
      <c r="II32" s="3">
        <v>0</v>
      </c>
      <c r="IJ32" s="3">
        <v>17147</v>
      </c>
      <c r="IK32" s="3">
        <v>0</v>
      </c>
      <c r="IL32" s="3">
        <v>0</v>
      </c>
      <c r="IM32" s="3">
        <v>0</v>
      </c>
      <c r="IN32" s="3">
        <v>893</v>
      </c>
      <c r="IO32" s="3">
        <v>0</v>
      </c>
      <c r="IP32" s="3">
        <v>0</v>
      </c>
      <c r="IQ32" s="3"/>
      <c r="IR32" s="3">
        <v>893</v>
      </c>
      <c r="IS32" s="3"/>
      <c r="IT32" s="3">
        <v>14067.651606674674</v>
      </c>
      <c r="IU32" s="3"/>
      <c r="IV32" s="93">
        <v>1</v>
      </c>
      <c r="IW32" s="4">
        <v>0</v>
      </c>
      <c r="IX32" s="4">
        <v>0</v>
      </c>
      <c r="IY32" s="4">
        <v>6928</v>
      </c>
      <c r="IZ32" s="4">
        <v>0</v>
      </c>
      <c r="JA32" s="4">
        <v>0</v>
      </c>
      <c r="JB32" s="4">
        <v>0</v>
      </c>
      <c r="JC32" s="4">
        <v>938</v>
      </c>
      <c r="JD32" s="4">
        <v>0</v>
      </c>
      <c r="JE32" s="4">
        <v>0</v>
      </c>
      <c r="JG32" s="4">
        <v>938</v>
      </c>
      <c r="JI32" s="4">
        <v>1688.3088231267975</v>
      </c>
      <c r="JK32" s="93">
        <v>1.65</v>
      </c>
      <c r="JL32" s="4">
        <v>0</v>
      </c>
      <c r="JM32" s="4">
        <v>0</v>
      </c>
      <c r="JN32" s="4">
        <v>18456</v>
      </c>
      <c r="JO32" s="4">
        <v>0</v>
      </c>
      <c r="JP32" s="4">
        <v>0</v>
      </c>
      <c r="JQ32" s="4">
        <v>0</v>
      </c>
      <c r="JR32" s="4">
        <v>994</v>
      </c>
      <c r="JS32" s="4">
        <v>0</v>
      </c>
      <c r="JT32" s="4">
        <v>10887</v>
      </c>
      <c r="JV32" s="4">
        <v>994</v>
      </c>
      <c r="JW32" s="4">
        <v>0</v>
      </c>
      <c r="JX32" s="4">
        <v>11528</v>
      </c>
      <c r="JY32" s="4">
        <v>0</v>
      </c>
      <c r="JZ32" s="93">
        <v>1.1299999999999999</v>
      </c>
      <c r="KA32" s="4">
        <v>0</v>
      </c>
      <c r="KB32" s="4">
        <v>0</v>
      </c>
      <c r="KC32" s="4">
        <v>24676</v>
      </c>
      <c r="KD32" s="4">
        <v>0</v>
      </c>
      <c r="KE32" s="4">
        <v>0</v>
      </c>
      <c r="KF32" s="4">
        <v>0</v>
      </c>
      <c r="KG32" s="4">
        <v>1060</v>
      </c>
      <c r="KH32" s="4">
        <v>0</v>
      </c>
      <c r="KI32" s="4">
        <v>0</v>
      </c>
      <c r="KJ32" s="4">
        <v>0</v>
      </c>
      <c r="KK32" s="4">
        <v>1060</v>
      </c>
      <c r="KM32" s="4">
        <v>13136.8</v>
      </c>
      <c r="KN32" s="4">
        <v>0</v>
      </c>
      <c r="KO32" s="4">
        <v>1</v>
      </c>
      <c r="KP32" s="4">
        <v>0</v>
      </c>
      <c r="KQ32" s="4">
        <v>0</v>
      </c>
      <c r="KR32" s="4">
        <v>19262</v>
      </c>
      <c r="KS32" s="4">
        <v>0</v>
      </c>
      <c r="KT32" s="4">
        <v>0</v>
      </c>
      <c r="KU32" s="4">
        <v>0</v>
      </c>
      <c r="KV32" s="4">
        <v>1088</v>
      </c>
      <c r="KW32" s="4">
        <v>0</v>
      </c>
      <c r="KX32" s="4">
        <v>0</v>
      </c>
      <c r="KY32" s="4">
        <v>0</v>
      </c>
      <c r="KZ32" s="4">
        <v>1088</v>
      </c>
      <c r="LA32" s="4">
        <v>0</v>
      </c>
      <c r="LB32" s="4">
        <v>8158.7520000000004</v>
      </c>
      <c r="LC32" s="4">
        <v>0</v>
      </c>
      <c r="LD32" s="4">
        <v>0</v>
      </c>
      <c r="LE32" s="4">
        <v>0</v>
      </c>
      <c r="LF32" s="4">
        <v>0</v>
      </c>
      <c r="LG32" s="4">
        <v>0</v>
      </c>
      <c r="LH32" s="4">
        <v>0</v>
      </c>
      <c r="LI32" s="4">
        <v>0</v>
      </c>
      <c r="LJ32" s="4">
        <v>0</v>
      </c>
      <c r="LK32" s="4">
        <v>0</v>
      </c>
      <c r="LL32" s="4">
        <v>0</v>
      </c>
      <c r="LM32" s="4">
        <v>0</v>
      </c>
      <c r="LO32" s="4">
        <v>0</v>
      </c>
      <c r="LQ32" s="4">
        <v>2488</v>
      </c>
      <c r="MI32" s="115">
        <f t="shared" si="0"/>
        <v>-23</v>
      </c>
      <c r="MJ32" s="3"/>
      <c r="MK32" s="3"/>
      <c r="ML32" s="176"/>
      <c r="MM32" s="176"/>
      <c r="MN32" s="176"/>
      <c r="MO32" s="176"/>
      <c r="MP32" s="176"/>
      <c r="MQ32" s="176"/>
      <c r="MR32" s="176"/>
      <c r="MS32" s="176"/>
      <c r="MT32" s="176"/>
    </row>
    <row r="33" spans="1:358" s="4" customFormat="1">
      <c r="A33" s="1">
        <v>24</v>
      </c>
      <c r="B33" t="s">
        <v>65</v>
      </c>
      <c r="C33" s="93"/>
      <c r="E33" s="4">
        <v>0</v>
      </c>
      <c r="F33" s="4">
        <v>0</v>
      </c>
      <c r="I33" s="93">
        <v>0.5</v>
      </c>
      <c r="J33" s="4">
        <v>2363</v>
      </c>
      <c r="K33" s="4">
        <v>0</v>
      </c>
      <c r="L33" s="4">
        <v>0</v>
      </c>
      <c r="M33" s="4">
        <v>0</v>
      </c>
      <c r="O33" s="93">
        <v>3.72</v>
      </c>
      <c r="P33" s="4">
        <v>0</v>
      </c>
      <c r="Q33" s="4">
        <v>20742</v>
      </c>
      <c r="R33" s="4">
        <v>0</v>
      </c>
      <c r="S33" s="4">
        <v>0</v>
      </c>
      <c r="U33" s="4">
        <v>7087</v>
      </c>
      <c r="V33" s="4">
        <v>0</v>
      </c>
      <c r="W33" s="93">
        <v>8.73</v>
      </c>
      <c r="X33" s="4">
        <v>0</v>
      </c>
      <c r="Y33" s="4">
        <v>47501</v>
      </c>
      <c r="Z33" s="4">
        <v>0</v>
      </c>
      <c r="AA33" s="4">
        <v>0</v>
      </c>
      <c r="AB33" s="4">
        <v>0</v>
      </c>
      <c r="AC33" s="4">
        <v>26759</v>
      </c>
      <c r="AD33" s="4">
        <v>0</v>
      </c>
      <c r="AE33" s="4">
        <v>0</v>
      </c>
      <c r="AF33" s="4">
        <v>7.93</v>
      </c>
      <c r="AG33" s="4">
        <v>0</v>
      </c>
      <c r="AH33" s="4">
        <v>40908</v>
      </c>
      <c r="AJ33" s="4">
        <v>5903</v>
      </c>
      <c r="AL33" s="4">
        <v>16055</v>
      </c>
      <c r="AN33" s="4">
        <v>0</v>
      </c>
      <c r="AO33" s="93">
        <v>13.22</v>
      </c>
      <c r="AP33" s="4">
        <v>0</v>
      </c>
      <c r="AQ33" s="4">
        <v>79589</v>
      </c>
      <c r="AR33" s="4">
        <v>0</v>
      </c>
      <c r="AS33" s="4">
        <v>6513</v>
      </c>
      <c r="AT33" s="4">
        <v>0</v>
      </c>
      <c r="AU33" s="4">
        <v>49384</v>
      </c>
      <c r="AW33" s="93">
        <v>12</v>
      </c>
      <c r="AY33" s="4">
        <v>74640</v>
      </c>
      <c r="AZ33" s="4">
        <v>-6220</v>
      </c>
      <c r="BA33" s="4">
        <v>0</v>
      </c>
      <c r="BB33" s="4">
        <v>6220</v>
      </c>
      <c r="BC33" s="4">
        <v>20661</v>
      </c>
      <c r="BD33" s="4">
        <v>30</v>
      </c>
      <c r="BE33" s="4">
        <v>10</v>
      </c>
      <c r="BF33" s="4">
        <v>0</v>
      </c>
      <c r="BG33" s="4">
        <v>72300</v>
      </c>
      <c r="BH33" s="4">
        <v>0</v>
      </c>
      <c r="BI33" s="4">
        <v>20.51</v>
      </c>
      <c r="BJ33" s="4">
        <v>0</v>
      </c>
      <c r="BK33" s="4">
        <v>143301</v>
      </c>
      <c r="BL33" s="4">
        <v>0</v>
      </c>
      <c r="BM33" s="4">
        <v>7374</v>
      </c>
      <c r="BN33" s="4">
        <v>0</v>
      </c>
      <c r="BO33" s="4">
        <v>23619.625817207034</v>
      </c>
      <c r="BP33" s="4">
        <v>15.38372269968022</v>
      </c>
      <c r="BQ33" s="93">
        <v>15</v>
      </c>
      <c r="BR33" s="4">
        <v>0</v>
      </c>
      <c r="BS33" s="4">
        <v>110705.86055477071</v>
      </c>
      <c r="BT33" s="4">
        <v>0</v>
      </c>
      <c r="BU33" s="4">
        <v>11146.391149338475</v>
      </c>
      <c r="BW33" s="4">
        <v>0</v>
      </c>
      <c r="BY33" s="4">
        <v>11146.391149338475</v>
      </c>
      <c r="CA33" s="4">
        <v>46332.6</v>
      </c>
      <c r="CC33" s="93">
        <v>19</v>
      </c>
      <c r="CD33" s="4">
        <v>0</v>
      </c>
      <c r="CE33" s="4">
        <v>138041.30556566027</v>
      </c>
      <c r="CF33" s="4">
        <v>0</v>
      </c>
      <c r="CG33" s="4">
        <v>13901.663150236445</v>
      </c>
      <c r="CH33" s="4">
        <v>0</v>
      </c>
      <c r="CI33" s="4">
        <v>8560.9312477264448</v>
      </c>
      <c r="CJ33" s="4">
        <v>0</v>
      </c>
      <c r="CK33" s="4">
        <v>13901.663150236445</v>
      </c>
      <c r="CL33" s="4">
        <v>0</v>
      </c>
      <c r="CM33" s="4">
        <v>58223.445010889554</v>
      </c>
      <c r="CN33" s="4">
        <v>0</v>
      </c>
      <c r="CO33" s="93">
        <v>20</v>
      </c>
      <c r="CP33" s="4">
        <v>0</v>
      </c>
      <c r="CQ33" s="4">
        <v>159879.94082112118</v>
      </c>
      <c r="CS33" s="4">
        <v>16185.268505559947</v>
      </c>
      <c r="CU33" s="4">
        <v>0</v>
      </c>
      <c r="CW33" s="4">
        <v>16185.268505559947</v>
      </c>
      <c r="CY33" s="4">
        <v>38239.635255460918</v>
      </c>
      <c r="DA33" s="93">
        <v>26.422670475659608</v>
      </c>
      <c r="DB33" s="4">
        <v>0</v>
      </c>
      <c r="DC33" s="4">
        <v>233481</v>
      </c>
      <c r="DD33" s="4">
        <v>0</v>
      </c>
      <c r="DE33" s="4">
        <v>22083</v>
      </c>
      <c r="DF33" s="4">
        <v>0</v>
      </c>
      <c r="DG33" s="4">
        <v>0</v>
      </c>
      <c r="DH33" s="4">
        <v>0</v>
      </c>
      <c r="DI33" s="4">
        <v>22083</v>
      </c>
      <c r="DJ33" s="4">
        <v>0</v>
      </c>
      <c r="DK33" s="4">
        <v>97638</v>
      </c>
      <c r="DL33" s="4">
        <v>0</v>
      </c>
      <c r="DM33" s="93">
        <v>29.955932203389832</v>
      </c>
      <c r="DN33" s="4">
        <v>0</v>
      </c>
      <c r="DO33" s="4">
        <v>262657</v>
      </c>
      <c r="DQ33" s="4">
        <v>25498</v>
      </c>
      <c r="DS33" s="4">
        <v>10147</v>
      </c>
      <c r="DU33" s="4">
        <v>25498</v>
      </c>
      <c r="DW33" s="4">
        <v>82072.089609511648</v>
      </c>
      <c r="DY33" s="93">
        <v>26.795221843003411</v>
      </c>
      <c r="DZ33" s="4">
        <v>0</v>
      </c>
      <c r="EA33" s="4">
        <v>244383</v>
      </c>
      <c r="EC33" s="4">
        <v>23733</v>
      </c>
      <c r="EE33" s="4">
        <v>0</v>
      </c>
      <c r="EG33" s="4">
        <v>23733</v>
      </c>
      <c r="EI33" s="4">
        <v>46946.023671551528</v>
      </c>
      <c r="EK33" s="93">
        <v>23.4428428714143</v>
      </c>
      <c r="EL33" s="4">
        <v>0</v>
      </c>
      <c r="EM33" s="4">
        <v>206229</v>
      </c>
      <c r="EN33" s="4">
        <v>0</v>
      </c>
      <c r="EO33" s="4">
        <v>19832</v>
      </c>
      <c r="EP33" s="4">
        <v>0</v>
      </c>
      <c r="EQ33" s="4">
        <v>10258</v>
      </c>
      <c r="ER33" s="4">
        <v>0</v>
      </c>
      <c r="ES33" s="4">
        <v>19832</v>
      </c>
      <c r="ET33" s="4">
        <v>0</v>
      </c>
      <c r="EU33" s="4">
        <v>11670.4</v>
      </c>
      <c r="EV33" s="4">
        <v>0</v>
      </c>
      <c r="EW33" s="93">
        <v>29.914675767918087</v>
      </c>
      <c r="EX33" s="4">
        <v>0</v>
      </c>
      <c r="EY33" s="4">
        <v>240680</v>
      </c>
      <c r="EZ33" s="4">
        <v>0</v>
      </c>
      <c r="FA33" s="4">
        <v>24117</v>
      </c>
      <c r="FB33" s="4">
        <v>0</v>
      </c>
      <c r="FC33" s="4">
        <v>29695</v>
      </c>
      <c r="FD33" s="4">
        <v>0</v>
      </c>
      <c r="FE33" s="4">
        <v>24117</v>
      </c>
      <c r="FF33" s="4">
        <v>0</v>
      </c>
      <c r="FG33" s="4">
        <v>34451</v>
      </c>
      <c r="FH33" s="4">
        <v>0</v>
      </c>
      <c r="FI33" s="93">
        <v>32</v>
      </c>
      <c r="FJ33" s="4">
        <v>0</v>
      </c>
      <c r="FK33" s="4">
        <v>274670</v>
      </c>
      <c r="FL33" s="4">
        <v>0</v>
      </c>
      <c r="FM33" s="4">
        <v>26530</v>
      </c>
      <c r="FN33" s="4">
        <v>0</v>
      </c>
      <c r="FO33" s="4">
        <v>20060</v>
      </c>
      <c r="FQ33" s="4">
        <v>26530</v>
      </c>
      <c r="FS33" s="4">
        <v>40773.219318833639</v>
      </c>
      <c r="FU33" s="93">
        <v>43.837217758489231</v>
      </c>
      <c r="FV33" s="4">
        <v>0</v>
      </c>
      <c r="FW33" s="4">
        <v>406105</v>
      </c>
      <c r="FX33" s="4">
        <v>0</v>
      </c>
      <c r="FY33" s="4">
        <v>38058</v>
      </c>
      <c r="FZ33" s="4">
        <v>0</v>
      </c>
      <c r="GA33" s="4">
        <v>10272</v>
      </c>
      <c r="GB33" s="4">
        <v>0</v>
      </c>
      <c r="GC33" s="4">
        <v>38058</v>
      </c>
      <c r="GE33" s="4">
        <v>144622.0702409579</v>
      </c>
      <c r="GG33" s="93">
        <v>49.585335840820974</v>
      </c>
      <c r="GH33" s="4">
        <v>0</v>
      </c>
      <c r="GI33" s="4">
        <v>479612</v>
      </c>
      <c r="GJ33" s="4">
        <v>0</v>
      </c>
      <c r="GK33" s="4">
        <v>42283</v>
      </c>
      <c r="GL33" s="4">
        <v>0</v>
      </c>
      <c r="GM33" s="4">
        <v>22290</v>
      </c>
      <c r="GN33" s="4">
        <v>0</v>
      </c>
      <c r="GO33" s="4">
        <v>42283</v>
      </c>
      <c r="GP33" s="4">
        <v>0</v>
      </c>
      <c r="GQ33" s="4">
        <v>70719.944394201331</v>
      </c>
      <c r="GR33" s="4">
        <v>-61.818131390638882</v>
      </c>
      <c r="GS33" s="93">
        <v>48.162068965517243</v>
      </c>
      <c r="GT33" s="4">
        <v>0</v>
      </c>
      <c r="GU33" s="4">
        <v>523773</v>
      </c>
      <c r="GV33" s="4">
        <v>0</v>
      </c>
      <c r="GW33" s="4">
        <v>41939</v>
      </c>
      <c r="GX33" s="4">
        <v>0</v>
      </c>
      <c r="GY33" s="4">
        <v>12105</v>
      </c>
      <c r="GZ33" s="4">
        <v>0</v>
      </c>
      <c r="HA33" s="160">
        <v>41939</v>
      </c>
      <c r="HB33" s="160">
        <v>0</v>
      </c>
      <c r="HC33" s="160">
        <v>39116.382522780274</v>
      </c>
      <c r="HD33" s="4">
        <v>-29</v>
      </c>
      <c r="HE33" s="93">
        <v>49</v>
      </c>
      <c r="HF33" s="4">
        <v>0</v>
      </c>
      <c r="HG33" s="4">
        <v>0</v>
      </c>
      <c r="HH33" s="4">
        <v>548070</v>
      </c>
      <c r="HI33" s="4">
        <v>0</v>
      </c>
      <c r="HJ33" s="4">
        <v>43207</v>
      </c>
      <c r="HK33" s="4">
        <v>0</v>
      </c>
      <c r="HL33" s="4">
        <v>6248</v>
      </c>
      <c r="HM33" s="4">
        <v>0</v>
      </c>
      <c r="HN33" s="4">
        <v>43207</v>
      </c>
      <c r="HO33" s="4">
        <v>0</v>
      </c>
      <c r="HP33" s="4">
        <v>21327</v>
      </c>
      <c r="HQ33" s="4">
        <v>-370.53745671044453</v>
      </c>
      <c r="HR33" s="93">
        <v>46.33</v>
      </c>
      <c r="HS33" s="4">
        <v>0</v>
      </c>
      <c r="HT33" s="4">
        <v>0</v>
      </c>
      <c r="HU33" s="4">
        <v>536924</v>
      </c>
      <c r="HV33" s="4">
        <v>0</v>
      </c>
      <c r="HW33" s="4">
        <v>0</v>
      </c>
      <c r="HX33" s="176">
        <v>0</v>
      </c>
      <c r="HY33" s="4">
        <v>41288</v>
      </c>
      <c r="HZ33" s="176">
        <v>0</v>
      </c>
      <c r="IA33" s="4">
        <v>0</v>
      </c>
      <c r="IB33" s="176">
        <v>0</v>
      </c>
      <c r="IC33" s="4">
        <v>41288</v>
      </c>
      <c r="ID33" s="176">
        <v>0</v>
      </c>
      <c r="IE33" s="4">
        <v>-244.1850208282674</v>
      </c>
      <c r="IF33" s="4">
        <v>-1.3171268265195692</v>
      </c>
      <c r="IG33" s="5">
        <v>41.8</v>
      </c>
      <c r="IH33" s="3">
        <v>0</v>
      </c>
      <c r="II33" s="3">
        <v>0</v>
      </c>
      <c r="IJ33" s="3">
        <v>493862</v>
      </c>
      <c r="IK33" s="3">
        <v>0</v>
      </c>
      <c r="IL33" s="3">
        <v>0</v>
      </c>
      <c r="IM33" s="3">
        <v>0</v>
      </c>
      <c r="IN33" s="3">
        <v>36436</v>
      </c>
      <c r="IO33" s="3">
        <v>0</v>
      </c>
      <c r="IP33" s="3">
        <v>13218</v>
      </c>
      <c r="IQ33" s="3"/>
      <c r="IR33" s="3">
        <v>37329</v>
      </c>
      <c r="IS33" s="3"/>
      <c r="IT33" s="3">
        <v>-1.0805902675268171</v>
      </c>
      <c r="IU33" s="3"/>
      <c r="IV33" s="93">
        <v>49.000000000000007</v>
      </c>
      <c r="IW33" s="4">
        <v>0</v>
      </c>
      <c r="IX33" s="4">
        <v>0</v>
      </c>
      <c r="IY33" s="4">
        <v>587742</v>
      </c>
      <c r="IZ33" s="4">
        <v>0</v>
      </c>
      <c r="JA33" s="4">
        <v>0</v>
      </c>
      <c r="JB33" s="4">
        <v>0</v>
      </c>
      <c r="JC33" s="4">
        <v>45021</v>
      </c>
      <c r="JD33" s="4">
        <v>0</v>
      </c>
      <c r="JE33" s="4">
        <v>13409</v>
      </c>
      <c r="JG33" s="4">
        <v>45021</v>
      </c>
      <c r="JI33" s="4">
        <v>77934.427596106339</v>
      </c>
      <c r="JK33" s="93">
        <v>47.959999999999994</v>
      </c>
      <c r="JL33" s="4">
        <v>0</v>
      </c>
      <c r="JM33" s="4">
        <v>0</v>
      </c>
      <c r="JN33" s="4">
        <v>588399</v>
      </c>
      <c r="JO33" s="4">
        <v>0</v>
      </c>
      <c r="JP33" s="4">
        <v>0</v>
      </c>
      <c r="JQ33" s="4">
        <v>0</v>
      </c>
      <c r="JR33" s="4">
        <v>43392</v>
      </c>
      <c r="JS33" s="4">
        <v>0</v>
      </c>
      <c r="JT33" s="4">
        <v>23054</v>
      </c>
      <c r="JV33" s="4">
        <v>43392</v>
      </c>
      <c r="JW33" s="4">
        <v>0</v>
      </c>
      <c r="JX33" s="4">
        <v>15126.976598044401</v>
      </c>
      <c r="JY33" s="4">
        <v>-18.404069784573949</v>
      </c>
      <c r="JZ33" s="93">
        <v>45.86</v>
      </c>
      <c r="KA33" s="4">
        <v>0</v>
      </c>
      <c r="KB33" s="4">
        <v>0</v>
      </c>
      <c r="KC33" s="4">
        <v>604832</v>
      </c>
      <c r="KD33" s="4">
        <v>0</v>
      </c>
      <c r="KE33" s="4">
        <v>0</v>
      </c>
      <c r="KF33" s="4">
        <v>0</v>
      </c>
      <c r="KG33" s="4">
        <v>41140</v>
      </c>
      <c r="KH33" s="4">
        <v>0</v>
      </c>
      <c r="KI33" s="4">
        <v>29250</v>
      </c>
      <c r="KJ33" s="4">
        <v>0</v>
      </c>
      <c r="KK33" s="4">
        <v>41140</v>
      </c>
      <c r="KM33" s="4">
        <v>29300.195337629862</v>
      </c>
      <c r="KN33" s="4">
        <v>-100.52477648758941</v>
      </c>
      <c r="KO33" s="4">
        <v>40.39</v>
      </c>
      <c r="KP33" s="4">
        <v>0</v>
      </c>
      <c r="KQ33" s="4">
        <v>0</v>
      </c>
      <c r="KR33" s="4">
        <v>558800</v>
      </c>
      <c r="KS33" s="4">
        <v>0</v>
      </c>
      <c r="KT33" s="4">
        <v>0</v>
      </c>
      <c r="KU33" s="4">
        <v>0</v>
      </c>
      <c r="KV33" s="4">
        <v>41768</v>
      </c>
      <c r="KW33" s="4">
        <v>0</v>
      </c>
      <c r="KX33" s="4">
        <v>30947</v>
      </c>
      <c r="KY33" s="4">
        <v>0</v>
      </c>
      <c r="KZ33" s="4">
        <v>41768</v>
      </c>
      <c r="LA33" s="4">
        <v>0</v>
      </c>
      <c r="LB33" s="4">
        <v>10011.56322351241</v>
      </c>
      <c r="LC33" s="4">
        <v>0</v>
      </c>
      <c r="LD33" s="4">
        <v>35</v>
      </c>
      <c r="LE33" s="4">
        <v>0</v>
      </c>
      <c r="LF33" s="4">
        <v>0</v>
      </c>
      <c r="LG33" s="4">
        <v>520838</v>
      </c>
      <c r="LH33" s="4">
        <v>0</v>
      </c>
      <c r="LI33" s="4">
        <v>0</v>
      </c>
      <c r="LJ33" s="4">
        <v>0</v>
      </c>
      <c r="LK33" s="4">
        <v>41580</v>
      </c>
      <c r="LL33" s="4">
        <v>0</v>
      </c>
      <c r="LM33" s="4">
        <v>0</v>
      </c>
      <c r="LO33" s="4">
        <v>41580</v>
      </c>
      <c r="LQ33" s="4">
        <v>6573.2000000000007</v>
      </c>
      <c r="MI33" s="115">
        <f t="shared" si="0"/>
        <v>-24</v>
      </c>
      <c r="MJ33" s="3"/>
      <c r="MK33" s="3"/>
      <c r="ML33" s="176"/>
      <c r="MM33" s="176"/>
      <c r="MN33" s="176"/>
      <c r="MO33" s="176"/>
      <c r="MP33" s="176"/>
      <c r="MQ33" s="176"/>
      <c r="MR33" s="176"/>
      <c r="MS33" s="176"/>
      <c r="MT33" s="176"/>
    </row>
    <row r="34" spans="1:358" s="4" customFormat="1">
      <c r="A34" s="1">
        <v>25</v>
      </c>
      <c r="B34" t="s">
        <v>66</v>
      </c>
      <c r="C34" s="93">
        <v>2</v>
      </c>
      <c r="D34" s="4">
        <v>9628</v>
      </c>
      <c r="E34" s="4">
        <v>0</v>
      </c>
      <c r="F34" s="4">
        <v>14364</v>
      </c>
      <c r="G34" s="4">
        <v>0</v>
      </c>
      <c r="I34" s="93">
        <v>4</v>
      </c>
      <c r="J34" s="4">
        <v>19512</v>
      </c>
      <c r="K34" s="4">
        <v>0</v>
      </c>
      <c r="L34" s="4">
        <v>8348</v>
      </c>
      <c r="M34" s="4">
        <v>0</v>
      </c>
      <c r="O34" s="93">
        <v>2</v>
      </c>
      <c r="P34" s="4">
        <v>0</v>
      </c>
      <c r="Q34" s="4">
        <v>10670</v>
      </c>
      <c r="R34" s="4">
        <v>0</v>
      </c>
      <c r="S34" s="4">
        <v>0</v>
      </c>
      <c r="U34" s="4">
        <v>0</v>
      </c>
      <c r="V34" s="4">
        <v>0</v>
      </c>
      <c r="W34" s="93">
        <v>3</v>
      </c>
      <c r="X34" s="4">
        <v>0</v>
      </c>
      <c r="Y34" s="4">
        <v>10836</v>
      </c>
      <c r="Z34" s="4">
        <v>0</v>
      </c>
      <c r="AA34" s="4">
        <v>5418</v>
      </c>
      <c r="AB34" s="4">
        <v>0</v>
      </c>
      <c r="AC34" s="4">
        <v>166</v>
      </c>
      <c r="AD34" s="4">
        <v>0</v>
      </c>
      <c r="AE34" s="4">
        <v>0</v>
      </c>
      <c r="AF34" s="4">
        <v>3</v>
      </c>
      <c r="AG34" s="4">
        <v>0</v>
      </c>
      <c r="AH34" s="4">
        <v>16965</v>
      </c>
      <c r="AJ34" s="4">
        <v>0</v>
      </c>
      <c r="AL34" s="4">
        <v>6229</v>
      </c>
      <c r="AN34" s="4">
        <v>0</v>
      </c>
      <c r="AO34" s="93">
        <v>5.26</v>
      </c>
      <c r="AP34" s="4">
        <v>0</v>
      </c>
      <c r="AQ34" s="4">
        <v>29314</v>
      </c>
      <c r="AR34" s="4">
        <v>0</v>
      </c>
      <c r="AS34" s="4">
        <v>0</v>
      </c>
      <c r="AT34" s="4">
        <v>0</v>
      </c>
      <c r="AU34" s="4">
        <v>16093</v>
      </c>
      <c r="AW34" s="93">
        <v>3</v>
      </c>
      <c r="AY34" s="4">
        <v>19599</v>
      </c>
      <c r="AZ34" s="4">
        <v>0</v>
      </c>
      <c r="BA34" s="4">
        <v>0</v>
      </c>
      <c r="BB34" s="4">
        <v>0</v>
      </c>
      <c r="BC34" s="4">
        <v>8779</v>
      </c>
      <c r="BD34" s="4">
        <v>12</v>
      </c>
      <c r="BE34" s="4">
        <v>5.79</v>
      </c>
      <c r="BF34" s="4">
        <v>0</v>
      </c>
      <c r="BG34" s="4">
        <v>41175</v>
      </c>
      <c r="BH34" s="4">
        <v>0</v>
      </c>
      <c r="BI34" s="4">
        <v>8.6199999999999992</v>
      </c>
      <c r="BJ34" s="4">
        <v>0</v>
      </c>
      <c r="BK34" s="4">
        <v>54251</v>
      </c>
      <c r="BL34" s="4">
        <v>0</v>
      </c>
      <c r="BM34" s="4">
        <v>6518</v>
      </c>
      <c r="BN34" s="4">
        <v>0</v>
      </c>
      <c r="BO34" s="4">
        <v>7959.2397814718079</v>
      </c>
      <c r="BP34" s="4">
        <v>5.183940619805071</v>
      </c>
      <c r="BQ34" s="93">
        <v>7</v>
      </c>
      <c r="BR34" s="4">
        <v>0</v>
      </c>
      <c r="BS34" s="4">
        <v>51076.731915815843</v>
      </c>
      <c r="BT34" s="4">
        <v>0</v>
      </c>
      <c r="BU34" s="4">
        <v>5236</v>
      </c>
      <c r="BW34" s="4">
        <v>0</v>
      </c>
      <c r="BY34" s="4">
        <v>5236</v>
      </c>
      <c r="CA34" s="4">
        <v>16476</v>
      </c>
      <c r="CC34" s="93">
        <v>6.4778156996587031</v>
      </c>
      <c r="CD34" s="4">
        <v>0</v>
      </c>
      <c r="CE34" s="4">
        <v>50695.515358361779</v>
      </c>
      <c r="CF34" s="4">
        <v>0</v>
      </c>
      <c r="CG34" s="4">
        <v>5026.7849829351535</v>
      </c>
      <c r="CH34" s="4">
        <v>0</v>
      </c>
      <c r="CI34" s="4">
        <v>0</v>
      </c>
      <c r="CJ34" s="4">
        <v>0</v>
      </c>
      <c r="CK34" s="4">
        <v>5026.7849829351535</v>
      </c>
      <c r="CL34" s="4">
        <v>0</v>
      </c>
      <c r="CM34" s="4">
        <v>5230</v>
      </c>
      <c r="CN34" s="4">
        <v>0</v>
      </c>
      <c r="CO34" s="93">
        <v>8.979094076655052</v>
      </c>
      <c r="CP34" s="4">
        <v>0</v>
      </c>
      <c r="CQ34" s="4">
        <v>73269.502377814439</v>
      </c>
      <c r="CS34" s="4">
        <v>7282.0452961672472</v>
      </c>
      <c r="CU34" s="4">
        <v>0</v>
      </c>
      <c r="CW34" s="4">
        <v>7282.0452961672472</v>
      </c>
      <c r="CY34" s="4">
        <v>22573.987019452659</v>
      </c>
      <c r="DA34" s="93">
        <v>15</v>
      </c>
      <c r="DB34" s="4">
        <v>0</v>
      </c>
      <c r="DC34" s="4">
        <v>120807</v>
      </c>
      <c r="DD34" s="4">
        <v>0</v>
      </c>
      <c r="DE34" s="4">
        <v>11886</v>
      </c>
      <c r="DF34" s="4">
        <v>0</v>
      </c>
      <c r="DG34" s="4">
        <v>9327</v>
      </c>
      <c r="DH34" s="4">
        <v>0</v>
      </c>
      <c r="DI34" s="4">
        <v>11886</v>
      </c>
      <c r="DJ34" s="4">
        <v>0</v>
      </c>
      <c r="DK34" s="4">
        <v>61082</v>
      </c>
      <c r="DL34" s="4">
        <v>0</v>
      </c>
      <c r="DM34" s="93">
        <v>12</v>
      </c>
      <c r="DN34" s="4">
        <v>0</v>
      </c>
      <c r="DO34" s="4">
        <v>106868</v>
      </c>
      <c r="DQ34" s="4">
        <v>10524</v>
      </c>
      <c r="DS34" s="4">
        <v>0</v>
      </c>
      <c r="DU34" s="4">
        <v>10524</v>
      </c>
      <c r="DW34" s="4">
        <v>37552.093381092403</v>
      </c>
      <c r="DY34" s="93">
        <v>11</v>
      </c>
      <c r="DZ34" s="4">
        <v>0</v>
      </c>
      <c r="EA34" s="4">
        <v>93345</v>
      </c>
      <c r="EC34" s="4">
        <v>8930</v>
      </c>
      <c r="EE34" s="4">
        <v>9515</v>
      </c>
      <c r="EG34" s="4">
        <v>8930</v>
      </c>
      <c r="EI34" s="4">
        <v>19014.999048874226</v>
      </c>
      <c r="EK34" s="93">
        <v>12.809363517838094</v>
      </c>
      <c r="EL34" s="4">
        <v>0</v>
      </c>
      <c r="EM34" s="4">
        <v>109863</v>
      </c>
      <c r="EN34" s="4">
        <v>0</v>
      </c>
      <c r="EO34" s="4">
        <v>10545</v>
      </c>
      <c r="EP34" s="4">
        <v>0</v>
      </c>
      <c r="EQ34" s="4">
        <v>10754</v>
      </c>
      <c r="ER34" s="4">
        <v>0</v>
      </c>
      <c r="ES34" s="4">
        <v>10545</v>
      </c>
      <c r="ET34" s="4">
        <v>0</v>
      </c>
      <c r="EU34" s="4">
        <v>16518</v>
      </c>
      <c r="EV34" s="4">
        <v>0</v>
      </c>
      <c r="EW34" s="93">
        <v>11.121148800817256</v>
      </c>
      <c r="EX34" s="4">
        <v>0</v>
      </c>
      <c r="EY34" s="4">
        <v>96436</v>
      </c>
      <c r="EZ34" s="4">
        <v>0</v>
      </c>
      <c r="FA34" s="4">
        <v>9931</v>
      </c>
      <c r="FB34" s="4">
        <v>0</v>
      </c>
      <c r="FC34" s="4">
        <v>0</v>
      </c>
      <c r="FD34" s="4">
        <v>0</v>
      </c>
      <c r="FE34" s="4">
        <v>9931</v>
      </c>
      <c r="FF34" s="4">
        <v>0</v>
      </c>
      <c r="FG34" s="4">
        <v>4129.5</v>
      </c>
      <c r="FH34" s="4">
        <v>0</v>
      </c>
      <c r="FI34" s="93">
        <v>9.9594594594594597</v>
      </c>
      <c r="FJ34" s="4">
        <v>0</v>
      </c>
      <c r="FK34" s="4">
        <v>93306</v>
      </c>
      <c r="FL34" s="4">
        <v>0</v>
      </c>
      <c r="FM34" s="4">
        <v>8890</v>
      </c>
      <c r="FN34" s="4">
        <v>0</v>
      </c>
      <c r="FO34" s="4">
        <v>0</v>
      </c>
      <c r="FQ34" s="4">
        <v>8890</v>
      </c>
      <c r="FS34" s="4">
        <v>3952.1629279124827</v>
      </c>
      <c r="FU34" s="93">
        <v>12.053333333333335</v>
      </c>
      <c r="FV34" s="4">
        <v>0</v>
      </c>
      <c r="FW34" s="4">
        <v>114379</v>
      </c>
      <c r="FX34" s="4">
        <v>0</v>
      </c>
      <c r="FY34" s="4">
        <v>10717</v>
      </c>
      <c r="FZ34" s="4">
        <v>0</v>
      </c>
      <c r="GA34" s="4">
        <v>0</v>
      </c>
      <c r="GB34" s="4">
        <v>0</v>
      </c>
      <c r="GC34" s="4">
        <v>10717</v>
      </c>
      <c r="GE34" s="4">
        <v>24536.885058578053</v>
      </c>
      <c r="GG34" s="93">
        <v>6.4983388704318941</v>
      </c>
      <c r="GH34" s="4">
        <v>0</v>
      </c>
      <c r="GI34" s="4">
        <v>66021</v>
      </c>
      <c r="GJ34" s="4">
        <v>0</v>
      </c>
      <c r="GK34" s="4">
        <v>5764</v>
      </c>
      <c r="GL34" s="4">
        <v>0</v>
      </c>
      <c r="GM34" s="4">
        <v>0</v>
      </c>
      <c r="GN34" s="4">
        <v>0</v>
      </c>
      <c r="GO34" s="4">
        <v>5764</v>
      </c>
      <c r="GP34" s="4">
        <v>0</v>
      </c>
      <c r="GQ34" s="4">
        <v>0</v>
      </c>
      <c r="GR34" s="4">
        <v>0</v>
      </c>
      <c r="GS34" s="93">
        <v>17.313793103448276</v>
      </c>
      <c r="GT34" s="4">
        <v>0</v>
      </c>
      <c r="GU34" s="4">
        <v>164444</v>
      </c>
      <c r="GV34" s="4">
        <v>0</v>
      </c>
      <c r="GW34" s="4">
        <v>14569</v>
      </c>
      <c r="GX34" s="4">
        <v>0</v>
      </c>
      <c r="GY34" s="4">
        <v>10973</v>
      </c>
      <c r="GZ34" s="4">
        <v>0</v>
      </c>
      <c r="HA34" s="160">
        <v>14569</v>
      </c>
      <c r="HB34" s="160">
        <v>0</v>
      </c>
      <c r="HC34" s="160">
        <v>87317.679467979979</v>
      </c>
      <c r="HD34" s="4">
        <v>-64</v>
      </c>
      <c r="HE34" s="93">
        <v>33</v>
      </c>
      <c r="HF34" s="4">
        <v>0</v>
      </c>
      <c r="HG34" s="4">
        <v>0</v>
      </c>
      <c r="HH34" s="4">
        <v>395491</v>
      </c>
      <c r="HI34" s="4">
        <v>0</v>
      </c>
      <c r="HJ34" s="4">
        <v>29487</v>
      </c>
      <c r="HK34" s="4">
        <v>0</v>
      </c>
      <c r="HL34" s="4">
        <v>0</v>
      </c>
      <c r="HM34" s="4">
        <v>0</v>
      </c>
      <c r="HN34" s="4">
        <v>29487</v>
      </c>
      <c r="HO34" s="4">
        <v>0</v>
      </c>
      <c r="HP34" s="4">
        <v>202806</v>
      </c>
      <c r="HQ34" s="4">
        <v>-3523.5447899155552</v>
      </c>
      <c r="HR34" s="93">
        <v>44.05</v>
      </c>
      <c r="HS34" s="4">
        <v>0</v>
      </c>
      <c r="HT34" s="4">
        <v>0</v>
      </c>
      <c r="HU34" s="4">
        <v>573565</v>
      </c>
      <c r="HV34" s="4">
        <v>0</v>
      </c>
      <c r="HW34" s="4">
        <v>0</v>
      </c>
      <c r="HX34" s="176">
        <v>0</v>
      </c>
      <c r="HY34" s="4">
        <v>39315</v>
      </c>
      <c r="HZ34" s="176">
        <v>0</v>
      </c>
      <c r="IA34" s="4">
        <v>0</v>
      </c>
      <c r="IB34" s="176">
        <v>0</v>
      </c>
      <c r="IC34" s="4">
        <v>39315</v>
      </c>
      <c r="ID34" s="176">
        <v>0</v>
      </c>
      <c r="IE34" s="4">
        <v>115029.14420434786</v>
      </c>
      <c r="IF34" s="4">
        <v>620.46382349426858</v>
      </c>
      <c r="IG34" s="5">
        <v>53.489999999999995</v>
      </c>
      <c r="IH34" s="3">
        <v>0</v>
      </c>
      <c r="II34" s="3">
        <v>0</v>
      </c>
      <c r="IJ34" s="3">
        <v>752113</v>
      </c>
      <c r="IK34" s="3">
        <v>0</v>
      </c>
      <c r="IL34" s="3">
        <v>0</v>
      </c>
      <c r="IM34" s="3">
        <v>0</v>
      </c>
      <c r="IN34" s="3">
        <v>47553</v>
      </c>
      <c r="IO34" s="3">
        <v>0</v>
      </c>
      <c r="IP34" s="3">
        <v>0</v>
      </c>
      <c r="IQ34" s="3"/>
      <c r="IR34" s="3">
        <v>47553</v>
      </c>
      <c r="IS34" s="3"/>
      <c r="IT34" s="3">
        <v>146992.44928978902</v>
      </c>
      <c r="IU34" s="3"/>
      <c r="IV34" s="93">
        <v>118.81</v>
      </c>
      <c r="IW34" s="4">
        <v>0</v>
      </c>
      <c r="IX34" s="4">
        <v>0</v>
      </c>
      <c r="IY34" s="4">
        <v>1708046</v>
      </c>
      <c r="IZ34" s="4">
        <v>0</v>
      </c>
      <c r="JA34" s="4">
        <v>0</v>
      </c>
      <c r="JB34" s="4">
        <v>0</v>
      </c>
      <c r="JC34" s="4">
        <v>110391</v>
      </c>
      <c r="JD34" s="4">
        <v>0</v>
      </c>
      <c r="JE34" s="4">
        <v>15401</v>
      </c>
      <c r="JG34" s="4">
        <v>110391</v>
      </c>
      <c r="JI34" s="4">
        <v>858476.79230967851</v>
      </c>
      <c r="JK34" s="93">
        <v>138.99</v>
      </c>
      <c r="JL34" s="4">
        <v>0</v>
      </c>
      <c r="JM34" s="4">
        <v>0</v>
      </c>
      <c r="JN34" s="4">
        <v>2228250</v>
      </c>
      <c r="JO34" s="4">
        <v>0</v>
      </c>
      <c r="JP34" s="4">
        <v>0</v>
      </c>
      <c r="JQ34" s="4">
        <v>0</v>
      </c>
      <c r="JR34" s="4">
        <v>130334</v>
      </c>
      <c r="JS34" s="4">
        <v>0</v>
      </c>
      <c r="JT34" s="4">
        <v>0</v>
      </c>
      <c r="JV34" s="4">
        <v>130334</v>
      </c>
      <c r="JW34" s="4">
        <v>0</v>
      </c>
      <c r="JX34" s="4">
        <v>667544.52129631839</v>
      </c>
      <c r="JY34" s="4">
        <v>-187.39942097757012</v>
      </c>
      <c r="JZ34" s="93">
        <v>164.45</v>
      </c>
      <c r="KA34" s="4">
        <v>0</v>
      </c>
      <c r="KB34" s="4">
        <v>0</v>
      </c>
      <c r="KC34" s="4">
        <v>2625467</v>
      </c>
      <c r="KD34" s="4">
        <v>0</v>
      </c>
      <c r="KE34" s="4">
        <v>0</v>
      </c>
      <c r="KF34" s="4">
        <v>0</v>
      </c>
      <c r="KG34" s="4">
        <v>154252</v>
      </c>
      <c r="KH34" s="4">
        <v>0</v>
      </c>
      <c r="KI34" s="4">
        <v>0</v>
      </c>
      <c r="KJ34" s="4">
        <v>0</v>
      </c>
      <c r="KK34" s="4">
        <v>154252</v>
      </c>
      <c r="KM34" s="4">
        <v>836345.66173931106</v>
      </c>
      <c r="KN34" s="4">
        <v>-1023.5934295069892</v>
      </c>
      <c r="KO34" s="4">
        <v>176.09</v>
      </c>
      <c r="KP34" s="4">
        <v>0</v>
      </c>
      <c r="KQ34" s="4">
        <v>0</v>
      </c>
      <c r="KR34" s="4">
        <v>3013539</v>
      </c>
      <c r="KS34" s="4">
        <v>0</v>
      </c>
      <c r="KT34" s="4">
        <v>0</v>
      </c>
      <c r="KU34" s="4">
        <v>0</v>
      </c>
      <c r="KV34" s="4">
        <v>191586</v>
      </c>
      <c r="KW34" s="4">
        <v>0</v>
      </c>
      <c r="KX34" s="4">
        <v>0</v>
      </c>
      <c r="KY34" s="4">
        <v>0</v>
      </c>
      <c r="KZ34" s="4">
        <v>191586</v>
      </c>
      <c r="LA34" s="4">
        <v>0</v>
      </c>
      <c r="LB34" s="4">
        <v>825136.94257049297</v>
      </c>
      <c r="LC34" s="4">
        <v>0</v>
      </c>
      <c r="LD34" s="4">
        <v>181</v>
      </c>
      <c r="LE34" s="4">
        <v>0</v>
      </c>
      <c r="LF34" s="4">
        <v>0</v>
      </c>
      <c r="LG34" s="4">
        <v>3177637</v>
      </c>
      <c r="LH34" s="4">
        <v>0</v>
      </c>
      <c r="LI34" s="4">
        <v>0</v>
      </c>
      <c r="LJ34" s="4">
        <v>0</v>
      </c>
      <c r="LK34" s="4">
        <v>215028</v>
      </c>
      <c r="LL34" s="4">
        <v>0</v>
      </c>
      <c r="LM34" s="4">
        <v>0</v>
      </c>
      <c r="LO34" s="4">
        <v>215028</v>
      </c>
      <c r="LQ34" s="4">
        <v>555828</v>
      </c>
      <c r="MI34" s="115">
        <f t="shared" si="0"/>
        <v>-25</v>
      </c>
      <c r="MJ34" s="3"/>
      <c r="MK34" s="3"/>
      <c r="ML34" s="176"/>
      <c r="MM34" s="176"/>
      <c r="MN34" s="176"/>
      <c r="MO34" s="176"/>
      <c r="MP34" s="176"/>
      <c r="MQ34" s="176"/>
      <c r="MR34" s="176"/>
      <c r="MS34" s="176"/>
      <c r="MT34" s="176"/>
    </row>
    <row r="35" spans="1:358" s="4" customFormat="1">
      <c r="A35" s="1">
        <v>26</v>
      </c>
      <c r="B35" t="s">
        <v>67</v>
      </c>
      <c r="C35" s="93"/>
      <c r="E35" s="4">
        <v>0</v>
      </c>
      <c r="F35" s="4">
        <v>0</v>
      </c>
      <c r="I35" s="93">
        <v>1</v>
      </c>
      <c r="J35" s="4">
        <v>6210</v>
      </c>
      <c r="K35" s="4">
        <v>0</v>
      </c>
      <c r="L35" s="4">
        <v>0</v>
      </c>
      <c r="M35" s="4">
        <v>3105</v>
      </c>
      <c r="O35" s="93">
        <v>4</v>
      </c>
      <c r="P35" s="4">
        <v>0</v>
      </c>
      <c r="Q35" s="4">
        <v>24192</v>
      </c>
      <c r="R35" s="4">
        <v>0</v>
      </c>
      <c r="S35" s="4">
        <v>0</v>
      </c>
      <c r="U35" s="4">
        <v>0</v>
      </c>
      <c r="V35" s="4">
        <v>9676</v>
      </c>
      <c r="W35" s="93">
        <v>5</v>
      </c>
      <c r="X35" s="4">
        <v>0</v>
      </c>
      <c r="Y35" s="4">
        <v>34485</v>
      </c>
      <c r="Z35" s="4">
        <v>0</v>
      </c>
      <c r="AA35" s="4">
        <v>0</v>
      </c>
      <c r="AB35" s="4">
        <v>0</v>
      </c>
      <c r="AC35" s="4">
        <v>10293</v>
      </c>
      <c r="AD35" s="4">
        <v>0</v>
      </c>
      <c r="AE35" s="4">
        <v>13795</v>
      </c>
      <c r="AL35" s="4">
        <v>6176</v>
      </c>
      <c r="AO35" s="93"/>
      <c r="AQ35" s="4">
        <v>0</v>
      </c>
      <c r="AR35" s="4">
        <v>0</v>
      </c>
      <c r="AS35" s="4">
        <v>0</v>
      </c>
      <c r="AT35" s="4">
        <v>0</v>
      </c>
      <c r="AU35" s="4">
        <v>4117</v>
      </c>
      <c r="AW35" s="93"/>
      <c r="AZ35" s="4">
        <v>0</v>
      </c>
      <c r="BB35" s="4">
        <v>0</v>
      </c>
      <c r="BC35" s="4">
        <v>0</v>
      </c>
      <c r="BD35" s="4">
        <v>0</v>
      </c>
      <c r="BH35" s="4">
        <v>0</v>
      </c>
      <c r="BI35" s="4">
        <v>0.49</v>
      </c>
      <c r="BJ35" s="4">
        <v>0</v>
      </c>
      <c r="BK35" s="4">
        <v>3788</v>
      </c>
      <c r="BL35" s="4">
        <v>0</v>
      </c>
      <c r="BM35" s="4">
        <v>0</v>
      </c>
      <c r="BN35" s="4">
        <v>0</v>
      </c>
      <c r="BO35" s="4">
        <v>1158.6374508952258</v>
      </c>
      <c r="BP35" s="4">
        <v>0.75463334567530183</v>
      </c>
      <c r="BQ35" s="93">
        <v>0</v>
      </c>
      <c r="BR35" s="4">
        <v>0</v>
      </c>
      <c r="BS35" s="4">
        <v>0</v>
      </c>
      <c r="BT35" s="4">
        <v>0</v>
      </c>
      <c r="BU35" s="4">
        <v>0</v>
      </c>
      <c r="BW35" s="4">
        <v>0</v>
      </c>
      <c r="BY35" s="4">
        <v>0</v>
      </c>
      <c r="CA35" s="4">
        <v>2272.8000000000002</v>
      </c>
      <c r="CC35" s="93">
        <v>2</v>
      </c>
      <c r="CD35" s="4">
        <v>0</v>
      </c>
      <c r="CE35" s="4">
        <v>17908</v>
      </c>
      <c r="CF35" s="4">
        <v>0</v>
      </c>
      <c r="CG35" s="4">
        <v>1552</v>
      </c>
      <c r="CH35" s="4">
        <v>0</v>
      </c>
      <c r="CI35" s="4">
        <v>0</v>
      </c>
      <c r="CJ35" s="4">
        <v>0</v>
      </c>
      <c r="CK35" s="4">
        <v>1552</v>
      </c>
      <c r="CL35" s="4">
        <v>0</v>
      </c>
      <c r="CM35" s="4">
        <v>19423</v>
      </c>
      <c r="CN35" s="4">
        <v>0</v>
      </c>
      <c r="CO35" s="93">
        <v>2.56993006993007</v>
      </c>
      <c r="CP35" s="4">
        <v>0</v>
      </c>
      <c r="CQ35" s="4">
        <v>22849.800095727067</v>
      </c>
      <c r="CS35" s="4">
        <v>2084.2132867132868</v>
      </c>
      <c r="CU35" s="4">
        <v>0</v>
      </c>
      <c r="CW35" s="4">
        <v>2084.2132867132868</v>
      </c>
      <c r="CY35" s="4">
        <v>15686.800095727067</v>
      </c>
      <c r="DA35" s="93">
        <v>2</v>
      </c>
      <c r="DB35" s="4">
        <v>0</v>
      </c>
      <c r="DC35" s="4">
        <v>18022</v>
      </c>
      <c r="DD35" s="4">
        <v>0</v>
      </c>
      <c r="DE35" s="4">
        <v>1698</v>
      </c>
      <c r="DF35" s="4">
        <v>0</v>
      </c>
      <c r="DG35" s="4">
        <v>0</v>
      </c>
      <c r="DH35" s="4">
        <v>0</v>
      </c>
      <c r="DI35" s="4">
        <v>1698</v>
      </c>
      <c r="DJ35" s="4">
        <v>0</v>
      </c>
      <c r="DK35" s="4">
        <v>10128</v>
      </c>
      <c r="DL35" s="4">
        <v>0</v>
      </c>
      <c r="DM35" s="93">
        <v>1.4744027303754266</v>
      </c>
      <c r="DN35" s="4">
        <v>0</v>
      </c>
      <c r="DO35" s="4">
        <v>4793</v>
      </c>
      <c r="DQ35" s="4">
        <v>424</v>
      </c>
      <c r="DS35" s="4">
        <v>10996</v>
      </c>
      <c r="DU35" s="4">
        <v>424</v>
      </c>
      <c r="DW35" s="4">
        <v>1976.7200382908268</v>
      </c>
      <c r="DY35" s="93">
        <v>2</v>
      </c>
      <c r="DZ35" s="4">
        <v>0</v>
      </c>
      <c r="EA35" s="4">
        <v>20679</v>
      </c>
      <c r="EC35" s="4">
        <v>1775</v>
      </c>
      <c r="EE35" s="4">
        <v>0</v>
      </c>
      <c r="EG35" s="4">
        <v>1775</v>
      </c>
      <c r="EI35" s="4">
        <v>15886</v>
      </c>
      <c r="EK35" s="93">
        <v>1</v>
      </c>
      <c r="EL35" s="4">
        <v>0</v>
      </c>
      <c r="EM35" s="4">
        <v>14230</v>
      </c>
      <c r="EN35" s="4">
        <v>0</v>
      </c>
      <c r="EO35" s="4">
        <v>893</v>
      </c>
      <c r="EP35" s="4">
        <v>0</v>
      </c>
      <c r="EQ35" s="4">
        <v>0</v>
      </c>
      <c r="ER35" s="4">
        <v>0</v>
      </c>
      <c r="ES35" s="4">
        <v>893</v>
      </c>
      <c r="ET35" s="4">
        <v>0</v>
      </c>
      <c r="EU35" s="4">
        <v>9531.6</v>
      </c>
      <c r="EV35" s="4">
        <v>0</v>
      </c>
      <c r="EW35" s="93">
        <v>1</v>
      </c>
      <c r="EX35" s="4">
        <v>0</v>
      </c>
      <c r="EY35" s="4">
        <v>14886</v>
      </c>
      <c r="EZ35" s="4">
        <v>0</v>
      </c>
      <c r="FA35" s="4">
        <v>893</v>
      </c>
      <c r="FB35" s="4">
        <v>0</v>
      </c>
      <c r="FC35" s="4">
        <v>0</v>
      </c>
      <c r="FD35" s="4">
        <v>0</v>
      </c>
      <c r="FE35" s="4">
        <v>893</v>
      </c>
      <c r="FF35" s="4">
        <v>0</v>
      </c>
      <c r="FG35" s="4">
        <v>7010.4</v>
      </c>
      <c r="FH35" s="4">
        <v>0</v>
      </c>
      <c r="FI35" s="93">
        <v>2</v>
      </c>
      <c r="FJ35" s="4">
        <v>0</v>
      </c>
      <c r="FK35" s="4">
        <v>22585</v>
      </c>
      <c r="FL35" s="4">
        <v>0</v>
      </c>
      <c r="FM35" s="4">
        <v>1755</v>
      </c>
      <c r="FN35" s="4">
        <v>0</v>
      </c>
      <c r="FO35" s="4">
        <v>0</v>
      </c>
      <c r="FQ35" s="4">
        <v>1755</v>
      </c>
      <c r="FS35" s="4">
        <v>7525.3316629557694</v>
      </c>
      <c r="FU35" s="93">
        <v>4.7278911564625847</v>
      </c>
      <c r="FV35" s="4">
        <v>0</v>
      </c>
      <c r="FW35" s="4">
        <v>40758</v>
      </c>
      <c r="FX35" s="4">
        <v>0</v>
      </c>
      <c r="FY35" s="4">
        <v>3329</v>
      </c>
      <c r="FZ35" s="4">
        <v>0</v>
      </c>
      <c r="GA35" s="4">
        <v>0</v>
      </c>
      <c r="GB35" s="4">
        <v>0</v>
      </c>
      <c r="GC35" s="4">
        <v>3329</v>
      </c>
      <c r="GE35" s="4">
        <v>19726.623582408251</v>
      </c>
      <c r="GG35" s="93">
        <v>2</v>
      </c>
      <c r="GH35" s="4">
        <v>0</v>
      </c>
      <c r="GI35" s="4">
        <v>28432</v>
      </c>
      <c r="GJ35" s="4">
        <v>0</v>
      </c>
      <c r="GK35" s="4">
        <v>1786</v>
      </c>
      <c r="GL35" s="4">
        <v>0</v>
      </c>
      <c r="GM35" s="4">
        <v>0</v>
      </c>
      <c r="GN35" s="4">
        <v>0</v>
      </c>
      <c r="GO35" s="4">
        <v>1786</v>
      </c>
      <c r="GP35" s="4">
        <v>0</v>
      </c>
      <c r="GQ35" s="4">
        <v>0</v>
      </c>
      <c r="GR35" s="4">
        <v>0</v>
      </c>
      <c r="GS35" s="93">
        <v>2</v>
      </c>
      <c r="GT35" s="4">
        <v>0</v>
      </c>
      <c r="GU35" s="4">
        <v>31146</v>
      </c>
      <c r="GV35" s="4">
        <v>0</v>
      </c>
      <c r="GW35" s="4">
        <v>1786</v>
      </c>
      <c r="GX35" s="4">
        <v>0</v>
      </c>
      <c r="GY35" s="4">
        <v>0</v>
      </c>
      <c r="GZ35" s="4">
        <v>0</v>
      </c>
      <c r="HA35" s="160">
        <v>1786</v>
      </c>
      <c r="HB35" s="160">
        <v>0</v>
      </c>
      <c r="HC35" s="160">
        <v>2407.7723913729278</v>
      </c>
      <c r="HD35" s="4">
        <v>-2</v>
      </c>
      <c r="HE35" s="93">
        <v>3</v>
      </c>
      <c r="HF35" s="4">
        <v>0</v>
      </c>
      <c r="HG35" s="4">
        <v>0</v>
      </c>
      <c r="HH35" s="4">
        <v>45993</v>
      </c>
      <c r="HI35" s="4">
        <v>0</v>
      </c>
      <c r="HJ35" s="4">
        <v>2656</v>
      </c>
      <c r="HK35" s="4">
        <v>0</v>
      </c>
      <c r="HL35" s="4">
        <v>0</v>
      </c>
      <c r="HM35" s="4">
        <v>0</v>
      </c>
      <c r="HN35" s="4">
        <v>2656</v>
      </c>
      <c r="HO35" s="4">
        <v>0</v>
      </c>
      <c r="HP35" s="4">
        <v>13032</v>
      </c>
      <c r="HQ35" s="4">
        <v>-226.42176481787646</v>
      </c>
      <c r="HR35" s="93">
        <v>2</v>
      </c>
      <c r="HS35" s="4">
        <v>0</v>
      </c>
      <c r="HT35" s="4">
        <v>0</v>
      </c>
      <c r="HU35" s="4">
        <v>34944</v>
      </c>
      <c r="HV35" s="4">
        <v>0</v>
      </c>
      <c r="HW35" s="4">
        <v>0</v>
      </c>
      <c r="HX35" s="176">
        <v>0</v>
      </c>
      <c r="HY35" s="4">
        <v>1782</v>
      </c>
      <c r="HZ35" s="176">
        <v>0</v>
      </c>
      <c r="IA35" s="4">
        <v>0</v>
      </c>
      <c r="IB35" s="176">
        <v>0</v>
      </c>
      <c r="IC35" s="4">
        <v>1782</v>
      </c>
      <c r="ID35" s="176">
        <v>0</v>
      </c>
      <c r="IE35" s="4">
        <v>-149.21245438684898</v>
      </c>
      <c r="IF35" s="4">
        <v>-0.8048475940789217</v>
      </c>
      <c r="IG35" s="5">
        <v>1.97</v>
      </c>
      <c r="IH35" s="3">
        <v>0</v>
      </c>
      <c r="II35" s="3">
        <v>0</v>
      </c>
      <c r="IJ35" s="3">
        <v>29255</v>
      </c>
      <c r="IK35" s="3">
        <v>0</v>
      </c>
      <c r="IL35" s="3">
        <v>0</v>
      </c>
      <c r="IM35" s="3">
        <v>0</v>
      </c>
      <c r="IN35" s="3">
        <v>1759</v>
      </c>
      <c r="IO35" s="3">
        <v>0</v>
      </c>
      <c r="IP35" s="3">
        <v>0</v>
      </c>
      <c r="IQ35" s="3"/>
      <c r="IR35" s="3">
        <v>1759</v>
      </c>
      <c r="IS35" s="3"/>
      <c r="IT35" s="3">
        <v>-0.66030883244722627</v>
      </c>
      <c r="IU35" s="3"/>
      <c r="IV35" s="93">
        <v>2</v>
      </c>
      <c r="IW35" s="4">
        <v>0</v>
      </c>
      <c r="IX35" s="4">
        <v>0</v>
      </c>
      <c r="IY35" s="4">
        <v>31986</v>
      </c>
      <c r="IZ35" s="4">
        <v>0</v>
      </c>
      <c r="JA35" s="4">
        <v>0</v>
      </c>
      <c r="JB35" s="4">
        <v>0</v>
      </c>
      <c r="JC35" s="4">
        <v>1876</v>
      </c>
      <c r="JD35" s="4">
        <v>0</v>
      </c>
      <c r="JE35" s="4">
        <v>0</v>
      </c>
      <c r="JG35" s="4">
        <v>1876</v>
      </c>
      <c r="JI35" s="4">
        <v>2267.0625939581855</v>
      </c>
      <c r="JK35" s="93">
        <v>2.94</v>
      </c>
      <c r="JL35" s="4">
        <v>0</v>
      </c>
      <c r="JM35" s="4">
        <v>0</v>
      </c>
      <c r="JN35" s="4">
        <v>55954</v>
      </c>
      <c r="JO35" s="4">
        <v>0</v>
      </c>
      <c r="JP35" s="4">
        <v>0</v>
      </c>
      <c r="JQ35" s="4">
        <v>0</v>
      </c>
      <c r="JR35" s="4">
        <v>2757</v>
      </c>
      <c r="JS35" s="4">
        <v>0</v>
      </c>
      <c r="JT35" s="4">
        <v>0</v>
      </c>
      <c r="JV35" s="4">
        <v>2757</v>
      </c>
      <c r="JW35" s="4">
        <v>0</v>
      </c>
      <c r="JX35" s="4">
        <v>24388.936366523852</v>
      </c>
      <c r="JY35" s="4">
        <v>-0.53538042800937546</v>
      </c>
      <c r="JZ35" s="93">
        <v>4</v>
      </c>
      <c r="KA35" s="4">
        <v>0</v>
      </c>
      <c r="KB35" s="4">
        <v>0</v>
      </c>
      <c r="KC35" s="4">
        <v>76296</v>
      </c>
      <c r="KD35" s="4">
        <v>0</v>
      </c>
      <c r="KE35" s="4">
        <v>0</v>
      </c>
      <c r="KF35" s="4">
        <v>0</v>
      </c>
      <c r="KG35" s="4">
        <v>3752</v>
      </c>
      <c r="KH35" s="4">
        <v>0</v>
      </c>
      <c r="KI35" s="4">
        <v>0</v>
      </c>
      <c r="KJ35" s="4">
        <v>0</v>
      </c>
      <c r="KK35" s="4">
        <v>3752</v>
      </c>
      <c r="KM35" s="4">
        <v>35085.643526491986</v>
      </c>
      <c r="KN35" s="4">
        <v>-2.9242987280304078</v>
      </c>
      <c r="KO35" s="4">
        <v>7</v>
      </c>
      <c r="KP35" s="4">
        <v>0</v>
      </c>
      <c r="KQ35" s="4">
        <v>0</v>
      </c>
      <c r="KR35" s="4">
        <v>114126</v>
      </c>
      <c r="KS35" s="4">
        <v>0</v>
      </c>
      <c r="KT35" s="4">
        <v>0</v>
      </c>
      <c r="KU35" s="4">
        <v>0</v>
      </c>
      <c r="KV35" s="4">
        <v>7596</v>
      </c>
      <c r="KW35" s="4">
        <v>0</v>
      </c>
      <c r="KX35" s="4">
        <v>0</v>
      </c>
      <c r="KY35" s="4">
        <v>0</v>
      </c>
      <c r="KZ35" s="4">
        <v>7596</v>
      </c>
      <c r="LA35" s="4">
        <v>0</v>
      </c>
      <c r="LB35" s="4">
        <v>59235.987701271966</v>
      </c>
      <c r="LC35" s="4">
        <v>0</v>
      </c>
      <c r="LD35" s="4">
        <v>7</v>
      </c>
      <c r="LE35" s="4">
        <v>0</v>
      </c>
      <c r="LF35" s="4">
        <v>0</v>
      </c>
      <c r="LG35" s="4">
        <v>131997</v>
      </c>
      <c r="LH35" s="4">
        <v>0</v>
      </c>
      <c r="LI35" s="4">
        <v>0</v>
      </c>
      <c r="LJ35" s="4">
        <v>0</v>
      </c>
      <c r="LK35" s="4">
        <v>8316</v>
      </c>
      <c r="LL35" s="4">
        <v>0</v>
      </c>
      <c r="LM35" s="4">
        <v>0</v>
      </c>
      <c r="LO35" s="4">
        <v>8316</v>
      </c>
      <c r="LQ35" s="4">
        <v>48705.8</v>
      </c>
      <c r="MI35" s="115">
        <f t="shared" si="0"/>
        <v>-26</v>
      </c>
      <c r="MJ35" s="3"/>
      <c r="MK35" s="3"/>
      <c r="ML35" s="176"/>
      <c r="MM35" s="176"/>
      <c r="MN35" s="176"/>
      <c r="MO35" s="176"/>
      <c r="MP35" s="176"/>
      <c r="MQ35" s="176"/>
      <c r="MR35" s="176"/>
      <c r="MS35" s="176"/>
      <c r="MT35" s="176"/>
    </row>
    <row r="36" spans="1:358" s="4" customFormat="1">
      <c r="A36" s="1">
        <v>27</v>
      </c>
      <c r="B36" t="s">
        <v>68</v>
      </c>
      <c r="C36" s="93"/>
      <c r="E36" s="4">
        <v>0</v>
      </c>
      <c r="F36" s="4">
        <v>0</v>
      </c>
      <c r="I36" s="93">
        <v>1</v>
      </c>
      <c r="J36" s="4">
        <v>4839</v>
      </c>
      <c r="K36" s="4">
        <v>0</v>
      </c>
      <c r="L36" s="4">
        <v>5341</v>
      </c>
      <c r="M36" s="4">
        <v>0</v>
      </c>
      <c r="O36" s="93">
        <v>2.96</v>
      </c>
      <c r="P36" s="4">
        <v>0</v>
      </c>
      <c r="Q36" s="4">
        <v>15398</v>
      </c>
      <c r="R36" s="4">
        <v>0</v>
      </c>
      <c r="S36" s="4">
        <v>0</v>
      </c>
      <c r="U36" s="4">
        <v>9678</v>
      </c>
      <c r="V36" s="4">
        <v>0</v>
      </c>
      <c r="W36" s="93">
        <v>1</v>
      </c>
      <c r="X36" s="4">
        <v>0</v>
      </c>
      <c r="Y36" s="4">
        <v>5716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5716</v>
      </c>
      <c r="AJ36" s="4">
        <v>0</v>
      </c>
      <c r="AL36" s="4">
        <v>0</v>
      </c>
      <c r="AN36" s="4">
        <v>0</v>
      </c>
      <c r="AO36" s="93">
        <v>1.98</v>
      </c>
      <c r="AP36" s="4">
        <v>0</v>
      </c>
      <c r="AQ36" s="4">
        <v>12777</v>
      </c>
      <c r="AR36" s="4">
        <v>0</v>
      </c>
      <c r="AS36" s="4">
        <v>0</v>
      </c>
      <c r="AT36" s="4">
        <v>0</v>
      </c>
      <c r="AU36" s="4">
        <v>7061</v>
      </c>
      <c r="AW36" s="93">
        <v>2</v>
      </c>
      <c r="AY36" s="4">
        <v>14412</v>
      </c>
      <c r="AZ36" s="4">
        <v>0</v>
      </c>
      <c r="BA36" s="4">
        <v>0</v>
      </c>
      <c r="BB36" s="4">
        <v>0</v>
      </c>
      <c r="BC36" s="4">
        <v>5227</v>
      </c>
      <c r="BD36" s="4">
        <v>8</v>
      </c>
      <c r="BE36" s="4">
        <v>2</v>
      </c>
      <c r="BF36" s="4">
        <v>0</v>
      </c>
      <c r="BG36" s="4">
        <v>13612</v>
      </c>
      <c r="BH36" s="4">
        <v>0</v>
      </c>
      <c r="BI36" s="4">
        <v>3</v>
      </c>
      <c r="BJ36" s="4">
        <v>0</v>
      </c>
      <c r="BK36" s="4">
        <v>18975</v>
      </c>
      <c r="BL36" s="4">
        <v>0</v>
      </c>
      <c r="BM36" s="4">
        <v>0</v>
      </c>
      <c r="BN36" s="4">
        <v>0</v>
      </c>
      <c r="BO36" s="4">
        <v>1840.4227935682616</v>
      </c>
      <c r="BP36" s="4">
        <v>1.1986876559997199</v>
      </c>
      <c r="BQ36" s="93">
        <v>2.8503401360544216</v>
      </c>
      <c r="BR36" s="4">
        <v>0</v>
      </c>
      <c r="BS36" s="4">
        <v>18162.836734693876</v>
      </c>
      <c r="BT36" s="4">
        <v>0</v>
      </c>
      <c r="BU36" s="4">
        <v>2132.0544217687075</v>
      </c>
      <c r="BW36" s="4">
        <v>0</v>
      </c>
      <c r="BY36" s="4">
        <v>2132.0544217687075</v>
      </c>
      <c r="CA36" s="4">
        <v>3217.8</v>
      </c>
      <c r="CC36" s="93">
        <v>1</v>
      </c>
      <c r="CD36" s="4">
        <v>0</v>
      </c>
      <c r="CE36" s="4">
        <v>6640</v>
      </c>
      <c r="CF36" s="4">
        <v>0</v>
      </c>
      <c r="CG36" s="4">
        <v>776</v>
      </c>
      <c r="CH36" s="4">
        <v>0</v>
      </c>
      <c r="CI36" s="4">
        <v>0</v>
      </c>
      <c r="CJ36" s="4">
        <v>0</v>
      </c>
      <c r="CK36" s="4">
        <v>776</v>
      </c>
      <c r="CL36" s="4">
        <v>0</v>
      </c>
      <c r="CM36" s="4">
        <v>2145</v>
      </c>
      <c r="CN36" s="4">
        <v>0</v>
      </c>
      <c r="CO36" s="93">
        <v>1</v>
      </c>
      <c r="CP36" s="4">
        <v>0</v>
      </c>
      <c r="CQ36" s="4">
        <v>7489</v>
      </c>
      <c r="CS36" s="4">
        <v>811</v>
      </c>
      <c r="CU36" s="4">
        <v>0</v>
      </c>
      <c r="CW36" s="4">
        <v>811</v>
      </c>
      <c r="CY36" s="4">
        <v>849</v>
      </c>
      <c r="DA36" s="93">
        <v>1</v>
      </c>
      <c r="DB36" s="4">
        <v>0</v>
      </c>
      <c r="DC36" s="4">
        <v>7679</v>
      </c>
      <c r="DD36" s="4">
        <v>0</v>
      </c>
      <c r="DE36" s="4">
        <v>849</v>
      </c>
      <c r="DF36" s="4">
        <v>0</v>
      </c>
      <c r="DG36" s="4">
        <v>0</v>
      </c>
      <c r="DH36" s="4">
        <v>0</v>
      </c>
      <c r="DI36" s="4">
        <v>849</v>
      </c>
      <c r="DJ36" s="4">
        <v>0</v>
      </c>
      <c r="DK36" s="4">
        <v>699</v>
      </c>
      <c r="DL36" s="4">
        <v>0</v>
      </c>
      <c r="DM36" s="93">
        <v>1</v>
      </c>
      <c r="DN36" s="4">
        <v>0</v>
      </c>
      <c r="DO36" s="4">
        <v>7651</v>
      </c>
      <c r="DQ36" s="4">
        <v>893</v>
      </c>
      <c r="DS36" s="4">
        <v>0</v>
      </c>
      <c r="DU36" s="4">
        <v>893</v>
      </c>
      <c r="DW36" s="4">
        <v>453.6</v>
      </c>
      <c r="DY36" s="93"/>
      <c r="EG36" s="4">
        <v>0</v>
      </c>
      <c r="EI36" s="4">
        <v>76</v>
      </c>
      <c r="EK36" s="93">
        <v>0</v>
      </c>
      <c r="EM36" s="4">
        <v>0</v>
      </c>
      <c r="EN36" s="4">
        <v>0</v>
      </c>
      <c r="EO36" s="4">
        <v>0</v>
      </c>
      <c r="EP36" s="4">
        <v>0</v>
      </c>
      <c r="EQ36" s="4">
        <v>0</v>
      </c>
      <c r="ER36" s="4">
        <v>0</v>
      </c>
      <c r="ES36" s="4">
        <v>0</v>
      </c>
      <c r="ET36" s="4">
        <v>0</v>
      </c>
      <c r="EU36" s="4">
        <v>0</v>
      </c>
      <c r="EV36" s="4">
        <v>0</v>
      </c>
      <c r="EW36" s="93">
        <v>0</v>
      </c>
      <c r="EX36" s="4">
        <v>0</v>
      </c>
      <c r="EY36" s="4">
        <v>0</v>
      </c>
      <c r="EZ36" s="4">
        <v>0</v>
      </c>
      <c r="FA36" s="4">
        <v>0</v>
      </c>
      <c r="FB36" s="4">
        <v>0</v>
      </c>
      <c r="FC36" s="4">
        <v>0</v>
      </c>
      <c r="FD36" s="4">
        <v>0</v>
      </c>
      <c r="FE36" s="4">
        <v>0</v>
      </c>
      <c r="FF36" s="4">
        <v>0</v>
      </c>
      <c r="FG36" s="4">
        <v>0</v>
      </c>
      <c r="FH36" s="4">
        <v>0</v>
      </c>
      <c r="FI36" s="93">
        <v>0</v>
      </c>
      <c r="FJ36" s="4">
        <v>0</v>
      </c>
      <c r="FK36" s="4">
        <v>0</v>
      </c>
      <c r="FL36" s="4">
        <v>0</v>
      </c>
      <c r="FM36" s="4">
        <v>0</v>
      </c>
      <c r="FN36" s="4">
        <v>0</v>
      </c>
      <c r="FO36" s="4">
        <v>0</v>
      </c>
      <c r="FQ36" s="4">
        <v>0</v>
      </c>
      <c r="FS36" s="4">
        <v>0</v>
      </c>
      <c r="FU36" s="93">
        <v>1.9963768115942029</v>
      </c>
      <c r="FV36" s="4">
        <v>0</v>
      </c>
      <c r="FW36" s="4">
        <v>21495</v>
      </c>
      <c r="FX36" s="4">
        <v>0</v>
      </c>
      <c r="FY36" s="4">
        <v>1783</v>
      </c>
      <c r="FZ36" s="4">
        <v>0</v>
      </c>
      <c r="GA36" s="4">
        <v>0</v>
      </c>
      <c r="GB36" s="4">
        <v>0</v>
      </c>
      <c r="GC36" s="4">
        <v>1783</v>
      </c>
      <c r="GE36" s="4">
        <v>20927.30262212619</v>
      </c>
      <c r="GG36" s="93">
        <v>1</v>
      </c>
      <c r="GH36" s="4">
        <v>0</v>
      </c>
      <c r="GI36" s="4">
        <v>11442</v>
      </c>
      <c r="GJ36" s="4">
        <v>0</v>
      </c>
      <c r="GK36" s="4">
        <v>894</v>
      </c>
      <c r="GL36" s="4">
        <v>0</v>
      </c>
      <c r="GM36" s="4">
        <v>0</v>
      </c>
      <c r="GN36" s="4">
        <v>0</v>
      </c>
      <c r="GO36" s="4">
        <v>894</v>
      </c>
      <c r="GP36" s="4">
        <v>0</v>
      </c>
      <c r="GQ36" s="4">
        <v>0</v>
      </c>
      <c r="GR36" s="4">
        <v>0</v>
      </c>
      <c r="GS36" s="93">
        <v>3.3783783783783786E-2</v>
      </c>
      <c r="GT36" s="4">
        <v>0</v>
      </c>
      <c r="GU36" s="4">
        <v>440</v>
      </c>
      <c r="GV36" s="4">
        <v>0</v>
      </c>
      <c r="GW36" s="4">
        <v>30</v>
      </c>
      <c r="GX36" s="4">
        <v>0</v>
      </c>
      <c r="GY36" s="4">
        <v>0</v>
      </c>
      <c r="GZ36" s="4">
        <v>0</v>
      </c>
      <c r="HA36" s="160">
        <v>30</v>
      </c>
      <c r="HB36" s="160">
        <v>0</v>
      </c>
      <c r="HC36" s="160">
        <v>0</v>
      </c>
      <c r="HD36" s="4">
        <v>0</v>
      </c>
      <c r="HE36" s="93">
        <v>0</v>
      </c>
      <c r="HF36" s="4">
        <v>0</v>
      </c>
      <c r="HG36" s="4">
        <v>0</v>
      </c>
      <c r="HH36" s="4">
        <v>0</v>
      </c>
      <c r="HI36" s="4">
        <v>0</v>
      </c>
      <c r="HJ36" s="4">
        <v>0</v>
      </c>
      <c r="HK36" s="4">
        <v>0</v>
      </c>
      <c r="HL36" s="4">
        <v>0</v>
      </c>
      <c r="HM36" s="4">
        <v>0</v>
      </c>
      <c r="HN36" s="4">
        <v>0</v>
      </c>
      <c r="HO36" s="4">
        <v>0</v>
      </c>
      <c r="HP36" s="4">
        <v>0</v>
      </c>
      <c r="HQ36" s="4">
        <v>0</v>
      </c>
      <c r="HR36" s="93">
        <v>0</v>
      </c>
      <c r="HS36" s="4">
        <v>0</v>
      </c>
      <c r="HT36" s="4">
        <v>0</v>
      </c>
      <c r="HU36" s="4">
        <v>0</v>
      </c>
      <c r="HV36" s="4">
        <v>0</v>
      </c>
      <c r="HW36" s="4">
        <v>0</v>
      </c>
      <c r="HX36" s="176">
        <v>0</v>
      </c>
      <c r="HY36" s="4">
        <v>0</v>
      </c>
      <c r="HZ36" s="176">
        <v>0</v>
      </c>
      <c r="IA36" s="4">
        <v>0</v>
      </c>
      <c r="IB36" s="176">
        <v>0</v>
      </c>
      <c r="IC36" s="4">
        <v>0</v>
      </c>
      <c r="ID36" s="176">
        <v>0</v>
      </c>
      <c r="IE36" s="4">
        <v>0</v>
      </c>
      <c r="IF36" s="4">
        <v>0</v>
      </c>
      <c r="IG36" s="5">
        <v>0</v>
      </c>
      <c r="IH36" s="3">
        <v>0</v>
      </c>
      <c r="II36" s="3">
        <v>0</v>
      </c>
      <c r="IJ36" s="3">
        <v>0</v>
      </c>
      <c r="IK36" s="3">
        <v>0</v>
      </c>
      <c r="IL36" s="3">
        <v>0</v>
      </c>
      <c r="IM36" s="3">
        <v>0</v>
      </c>
      <c r="IN36" s="3">
        <v>0</v>
      </c>
      <c r="IO36" s="3">
        <v>0</v>
      </c>
      <c r="IP36" s="3">
        <v>0</v>
      </c>
      <c r="IQ36" s="3"/>
      <c r="IR36" s="3">
        <v>0</v>
      </c>
      <c r="IS36" s="3"/>
      <c r="IT36" s="3">
        <v>0</v>
      </c>
      <c r="IU36" s="3"/>
      <c r="IV36" s="93">
        <v>0</v>
      </c>
      <c r="IW36" s="4">
        <v>0</v>
      </c>
      <c r="IX36" s="4">
        <v>0</v>
      </c>
      <c r="IY36" s="4">
        <v>0</v>
      </c>
      <c r="IZ36" s="4">
        <v>0</v>
      </c>
      <c r="JA36" s="4">
        <v>0</v>
      </c>
      <c r="JB36" s="4">
        <v>0</v>
      </c>
      <c r="JC36" s="4">
        <v>0</v>
      </c>
      <c r="JD36" s="4">
        <v>0</v>
      </c>
      <c r="JE36" s="4">
        <v>0</v>
      </c>
      <c r="JG36" s="4">
        <v>0</v>
      </c>
      <c r="JI36" s="4">
        <v>0</v>
      </c>
      <c r="JK36" s="93">
        <v>2</v>
      </c>
      <c r="JL36" s="4">
        <v>0</v>
      </c>
      <c r="JM36" s="4">
        <v>0</v>
      </c>
      <c r="JN36" s="4">
        <v>24421</v>
      </c>
      <c r="JO36" s="4">
        <v>0</v>
      </c>
      <c r="JP36" s="4">
        <v>0</v>
      </c>
      <c r="JQ36" s="4">
        <v>0</v>
      </c>
      <c r="JR36" s="4">
        <v>1873</v>
      </c>
      <c r="JS36" s="4">
        <v>0</v>
      </c>
      <c r="JT36" s="4">
        <v>0</v>
      </c>
      <c r="JV36" s="4">
        <v>1873</v>
      </c>
      <c r="JW36" s="4">
        <v>0</v>
      </c>
      <c r="JX36" s="4">
        <v>24421</v>
      </c>
      <c r="JY36" s="4">
        <v>0</v>
      </c>
      <c r="JZ36" s="93">
        <v>1</v>
      </c>
      <c r="KA36" s="4">
        <v>0</v>
      </c>
      <c r="KB36" s="4">
        <v>0</v>
      </c>
      <c r="KC36" s="4">
        <v>12022</v>
      </c>
      <c r="KD36" s="4">
        <v>0</v>
      </c>
      <c r="KE36" s="4">
        <v>0</v>
      </c>
      <c r="KF36" s="4">
        <v>0</v>
      </c>
      <c r="KG36" s="4">
        <v>938</v>
      </c>
      <c r="KH36" s="4">
        <v>0</v>
      </c>
      <c r="KI36" s="4">
        <v>0</v>
      </c>
      <c r="KJ36" s="4">
        <v>0</v>
      </c>
      <c r="KK36" s="4">
        <v>938</v>
      </c>
      <c r="KM36" s="4">
        <v>14652.6</v>
      </c>
      <c r="KN36" s="4">
        <v>0</v>
      </c>
      <c r="KO36" s="4">
        <v>0</v>
      </c>
      <c r="KP36" s="4">
        <v>0</v>
      </c>
      <c r="KQ36" s="4">
        <v>0</v>
      </c>
      <c r="KR36" s="4">
        <v>0</v>
      </c>
      <c r="KS36" s="4">
        <v>0</v>
      </c>
      <c r="KT36" s="4">
        <v>0</v>
      </c>
      <c r="KU36" s="4">
        <v>0</v>
      </c>
      <c r="KV36" s="4">
        <v>0</v>
      </c>
      <c r="KW36" s="4">
        <v>0</v>
      </c>
      <c r="KX36" s="4">
        <v>0</v>
      </c>
      <c r="KY36" s="4">
        <v>0</v>
      </c>
      <c r="KZ36" s="4">
        <v>0</v>
      </c>
      <c r="LA36" s="4">
        <v>0</v>
      </c>
      <c r="LB36" s="4">
        <v>9377.6640000000025</v>
      </c>
      <c r="LC36" s="4">
        <v>0</v>
      </c>
      <c r="LD36" s="4">
        <v>0</v>
      </c>
      <c r="LE36" s="4">
        <v>0</v>
      </c>
      <c r="LF36" s="4">
        <v>0</v>
      </c>
      <c r="LG36" s="4">
        <v>0</v>
      </c>
      <c r="LH36" s="4">
        <v>0</v>
      </c>
      <c r="LI36" s="4">
        <v>0</v>
      </c>
      <c r="LJ36" s="4">
        <v>0</v>
      </c>
      <c r="LK36" s="4">
        <v>0</v>
      </c>
      <c r="LL36" s="4">
        <v>0</v>
      </c>
      <c r="LM36" s="4">
        <v>0</v>
      </c>
      <c r="LO36" s="4">
        <v>0</v>
      </c>
      <c r="LQ36" s="4">
        <v>0</v>
      </c>
      <c r="MI36" s="115">
        <f t="shared" si="0"/>
        <v>-27</v>
      </c>
      <c r="MJ36" s="3"/>
      <c r="MK36" s="3"/>
      <c r="ML36" s="176"/>
      <c r="MM36" s="176"/>
      <c r="MN36" s="176"/>
      <c r="MO36" s="176"/>
      <c r="MP36" s="176"/>
      <c r="MQ36" s="176"/>
      <c r="MR36" s="176"/>
      <c r="MS36" s="176"/>
      <c r="MT36" s="176"/>
    </row>
    <row r="37" spans="1:358" s="4" customFormat="1">
      <c r="A37" s="1">
        <v>28</v>
      </c>
      <c r="B37" t="s">
        <v>69</v>
      </c>
      <c r="C37" s="93"/>
      <c r="E37" s="4">
        <v>0</v>
      </c>
      <c r="F37" s="4">
        <v>0</v>
      </c>
      <c r="I37" s="93"/>
      <c r="J37" s="4">
        <v>0</v>
      </c>
      <c r="K37" s="4">
        <v>0</v>
      </c>
      <c r="L37" s="4">
        <v>0</v>
      </c>
      <c r="O37" s="93"/>
      <c r="Q37" s="4">
        <v>0</v>
      </c>
      <c r="R37" s="4">
        <v>0</v>
      </c>
      <c r="S37" s="4">
        <v>0</v>
      </c>
      <c r="U37" s="4">
        <v>0</v>
      </c>
      <c r="V37" s="4">
        <v>0</v>
      </c>
      <c r="W37" s="93"/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F37" s="4">
        <v>1.95</v>
      </c>
      <c r="AG37" s="4">
        <v>0</v>
      </c>
      <c r="AH37" s="4">
        <v>14278</v>
      </c>
      <c r="AJ37" s="4">
        <v>0</v>
      </c>
      <c r="AL37" s="4">
        <v>14278</v>
      </c>
      <c r="AN37" s="4">
        <v>0</v>
      </c>
      <c r="AO37" s="93">
        <v>1</v>
      </c>
      <c r="AP37" s="4">
        <v>0</v>
      </c>
      <c r="AQ37" s="4">
        <v>7569</v>
      </c>
      <c r="AR37" s="4">
        <v>0</v>
      </c>
      <c r="AS37" s="4">
        <v>0</v>
      </c>
      <c r="AT37" s="4">
        <v>0</v>
      </c>
      <c r="AU37" s="4">
        <v>8567</v>
      </c>
      <c r="AW37" s="93"/>
      <c r="AZ37" s="4">
        <v>0</v>
      </c>
      <c r="BB37" s="4">
        <v>0</v>
      </c>
      <c r="BC37" s="4">
        <v>5084</v>
      </c>
      <c r="BD37" s="4">
        <v>8</v>
      </c>
      <c r="BH37" s="4">
        <v>0</v>
      </c>
      <c r="BL37" s="4">
        <v>0</v>
      </c>
      <c r="BN37" s="4">
        <v>0</v>
      </c>
      <c r="BO37" s="4">
        <v>0</v>
      </c>
      <c r="BP37" s="4">
        <v>0</v>
      </c>
      <c r="BQ37" s="93">
        <v>0</v>
      </c>
      <c r="BR37" s="4">
        <v>0</v>
      </c>
      <c r="BS37" s="4">
        <v>0</v>
      </c>
      <c r="BT37" s="4">
        <v>0</v>
      </c>
      <c r="BU37" s="4">
        <v>0</v>
      </c>
      <c r="BW37" s="4">
        <v>0</v>
      </c>
      <c r="BY37" s="4">
        <v>0</v>
      </c>
      <c r="CA37" s="4">
        <v>0</v>
      </c>
      <c r="CC37" s="93">
        <v>2</v>
      </c>
      <c r="CD37" s="4">
        <v>0</v>
      </c>
      <c r="CE37" s="4">
        <v>23216</v>
      </c>
      <c r="CF37" s="4">
        <v>0</v>
      </c>
      <c r="CG37" s="4">
        <v>1552</v>
      </c>
      <c r="CH37" s="4">
        <v>0</v>
      </c>
      <c r="CI37" s="4">
        <v>0</v>
      </c>
      <c r="CJ37" s="4">
        <v>0</v>
      </c>
      <c r="CK37" s="4">
        <v>1552</v>
      </c>
      <c r="CL37" s="4">
        <v>0</v>
      </c>
      <c r="CM37" s="4">
        <v>23216</v>
      </c>
      <c r="CN37" s="4">
        <v>0</v>
      </c>
      <c r="CO37" s="93">
        <v>3</v>
      </c>
      <c r="CP37" s="4">
        <v>0</v>
      </c>
      <c r="CQ37" s="4">
        <v>25546</v>
      </c>
      <c r="CS37" s="4">
        <v>1622</v>
      </c>
      <c r="CU37" s="4">
        <v>13584</v>
      </c>
      <c r="CW37" s="4">
        <v>1622</v>
      </c>
      <c r="CY37" s="4">
        <v>16260</v>
      </c>
      <c r="DA37" s="93">
        <v>6</v>
      </c>
      <c r="DB37" s="4">
        <v>0</v>
      </c>
      <c r="DC37" s="4">
        <v>81492</v>
      </c>
      <c r="DD37" s="4">
        <v>0</v>
      </c>
      <c r="DE37" s="4">
        <v>5094</v>
      </c>
      <c r="DF37" s="4">
        <v>0</v>
      </c>
      <c r="DG37" s="4">
        <v>0</v>
      </c>
      <c r="DH37" s="4">
        <v>0</v>
      </c>
      <c r="DI37" s="4">
        <v>5094</v>
      </c>
      <c r="DJ37" s="4">
        <v>0</v>
      </c>
      <c r="DK37" s="4">
        <v>66630</v>
      </c>
      <c r="DL37" s="4">
        <v>0</v>
      </c>
      <c r="DM37" s="93">
        <v>1</v>
      </c>
      <c r="DN37" s="4">
        <v>0</v>
      </c>
      <c r="DO37" s="4">
        <v>0</v>
      </c>
      <c r="DQ37" s="4">
        <v>0</v>
      </c>
      <c r="DS37" s="4">
        <v>15032</v>
      </c>
      <c r="DU37" s="4">
        <v>0</v>
      </c>
      <c r="DW37" s="4">
        <v>34499.599999999999</v>
      </c>
      <c r="DY37" s="93">
        <v>4</v>
      </c>
      <c r="DZ37" s="4">
        <v>0</v>
      </c>
      <c r="EA37" s="4">
        <v>60942</v>
      </c>
      <c r="EC37" s="4">
        <v>2679</v>
      </c>
      <c r="EE37" s="4">
        <v>21207</v>
      </c>
      <c r="EG37" s="4">
        <v>2679</v>
      </c>
      <c r="EI37" s="4">
        <v>83320.399999999994</v>
      </c>
      <c r="EK37" s="93">
        <v>3</v>
      </c>
      <c r="EL37" s="4">
        <v>0</v>
      </c>
      <c r="EM37" s="4">
        <v>32386</v>
      </c>
      <c r="EN37" s="4">
        <v>0</v>
      </c>
      <c r="EO37" s="4">
        <v>1786</v>
      </c>
      <c r="EP37" s="4">
        <v>0</v>
      </c>
      <c r="EQ37" s="4">
        <v>17086</v>
      </c>
      <c r="ER37" s="4">
        <v>0</v>
      </c>
      <c r="ES37" s="4">
        <v>1786</v>
      </c>
      <c r="ET37" s="4">
        <v>0</v>
      </c>
      <c r="EU37" s="4">
        <v>36565.199999999997</v>
      </c>
      <c r="EV37" s="4">
        <v>0</v>
      </c>
      <c r="EW37" s="93">
        <v>0</v>
      </c>
      <c r="EX37" s="4">
        <v>0</v>
      </c>
      <c r="EY37" s="4">
        <v>0</v>
      </c>
      <c r="EZ37" s="4">
        <v>0</v>
      </c>
      <c r="FA37" s="4">
        <v>0</v>
      </c>
      <c r="FB37" s="4">
        <v>0</v>
      </c>
      <c r="FC37" s="4">
        <v>0</v>
      </c>
      <c r="FD37" s="4">
        <v>0</v>
      </c>
      <c r="FE37" s="4">
        <v>0</v>
      </c>
      <c r="FF37" s="4">
        <v>0</v>
      </c>
      <c r="FG37" s="4">
        <v>24376.799999999999</v>
      </c>
      <c r="FH37" s="4">
        <v>0</v>
      </c>
      <c r="FI37" s="93">
        <v>3</v>
      </c>
      <c r="FJ37" s="4">
        <v>0</v>
      </c>
      <c r="FK37" s="4">
        <v>51570</v>
      </c>
      <c r="FL37" s="4">
        <v>0</v>
      </c>
      <c r="FM37" s="4">
        <v>2673</v>
      </c>
      <c r="FN37" s="4">
        <v>0</v>
      </c>
      <c r="FO37" s="4">
        <v>0</v>
      </c>
      <c r="FQ37" s="4">
        <v>2673</v>
      </c>
      <c r="FS37" s="4">
        <v>49355.380116829336</v>
      </c>
      <c r="FU37" s="93">
        <v>0</v>
      </c>
      <c r="FV37" s="4">
        <v>0</v>
      </c>
      <c r="FW37" s="4">
        <v>0</v>
      </c>
      <c r="FX37" s="4">
        <v>0</v>
      </c>
      <c r="FY37" s="4">
        <v>0</v>
      </c>
      <c r="FZ37" s="4">
        <v>0</v>
      </c>
      <c r="GA37" s="4">
        <v>0</v>
      </c>
      <c r="GB37" s="4">
        <v>0</v>
      </c>
      <c r="GC37" s="4">
        <v>0</v>
      </c>
      <c r="GE37" s="4">
        <v>12552.000421296203</v>
      </c>
      <c r="GG37" s="93">
        <v>0</v>
      </c>
      <c r="GH37" s="4">
        <v>0</v>
      </c>
      <c r="GI37" s="4">
        <v>0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Q37" s="4">
        <v>0</v>
      </c>
      <c r="GR37" s="4">
        <v>0</v>
      </c>
      <c r="GS37" s="93">
        <v>0</v>
      </c>
      <c r="GT37" s="4">
        <v>0</v>
      </c>
      <c r="GU37" s="4">
        <v>0</v>
      </c>
      <c r="GV37" s="4">
        <v>0</v>
      </c>
      <c r="GW37" s="4">
        <v>0</v>
      </c>
      <c r="GX37" s="4">
        <v>0</v>
      </c>
      <c r="GY37" s="4">
        <v>0</v>
      </c>
      <c r="GZ37" s="4">
        <v>0</v>
      </c>
      <c r="HA37" s="160">
        <v>0</v>
      </c>
      <c r="HB37" s="160">
        <v>0</v>
      </c>
      <c r="HC37" s="160">
        <v>0</v>
      </c>
      <c r="HD37" s="4">
        <v>0</v>
      </c>
      <c r="HE37" s="93">
        <v>0</v>
      </c>
      <c r="HF37" s="4">
        <v>0</v>
      </c>
      <c r="HG37" s="4">
        <v>0</v>
      </c>
      <c r="HH37" s="4">
        <v>0</v>
      </c>
      <c r="HI37" s="4">
        <v>0</v>
      </c>
      <c r="HJ37" s="4">
        <v>0</v>
      </c>
      <c r="HK37" s="4">
        <v>0</v>
      </c>
      <c r="HL37" s="4">
        <v>0</v>
      </c>
      <c r="HM37" s="4">
        <v>0</v>
      </c>
      <c r="HN37" s="4">
        <v>0</v>
      </c>
      <c r="HO37" s="4">
        <v>0</v>
      </c>
      <c r="HP37" s="4">
        <v>0</v>
      </c>
      <c r="HQ37" s="4">
        <v>0</v>
      </c>
      <c r="HR37" s="93">
        <v>0</v>
      </c>
      <c r="HS37" s="4">
        <v>0</v>
      </c>
      <c r="HT37" s="4">
        <v>0</v>
      </c>
      <c r="HU37" s="4">
        <v>0</v>
      </c>
      <c r="HV37" s="4">
        <v>0</v>
      </c>
      <c r="HW37" s="4">
        <v>0</v>
      </c>
      <c r="HX37" s="176">
        <v>0</v>
      </c>
      <c r="HY37" s="4">
        <v>0</v>
      </c>
      <c r="HZ37" s="176">
        <v>0</v>
      </c>
      <c r="IA37" s="4">
        <v>0</v>
      </c>
      <c r="IB37" s="176">
        <v>0</v>
      </c>
      <c r="IC37" s="4">
        <v>0</v>
      </c>
      <c r="ID37" s="176">
        <v>0</v>
      </c>
      <c r="IE37" s="4">
        <v>0</v>
      </c>
      <c r="IF37" s="4">
        <v>0</v>
      </c>
      <c r="IG37" s="5">
        <v>0</v>
      </c>
      <c r="IH37" s="3">
        <v>0</v>
      </c>
      <c r="II37" s="3">
        <v>0</v>
      </c>
      <c r="IJ37" s="3">
        <v>0</v>
      </c>
      <c r="IK37" s="3">
        <v>0</v>
      </c>
      <c r="IL37" s="3">
        <v>0</v>
      </c>
      <c r="IM37" s="3">
        <v>0</v>
      </c>
      <c r="IN37" s="3">
        <v>0</v>
      </c>
      <c r="IO37" s="3">
        <v>0</v>
      </c>
      <c r="IP37" s="3">
        <v>0</v>
      </c>
      <c r="IQ37" s="3"/>
      <c r="IR37" s="3">
        <v>0</v>
      </c>
      <c r="IS37" s="3"/>
      <c r="IT37" s="3">
        <v>0</v>
      </c>
      <c r="IU37" s="3"/>
      <c r="IV37" s="93">
        <v>0</v>
      </c>
      <c r="IW37" s="4">
        <v>0</v>
      </c>
      <c r="IX37" s="4">
        <v>0</v>
      </c>
      <c r="IY37" s="4">
        <v>0</v>
      </c>
      <c r="IZ37" s="4">
        <v>0</v>
      </c>
      <c r="JA37" s="4">
        <v>0</v>
      </c>
      <c r="JB37" s="4">
        <v>0</v>
      </c>
      <c r="JC37" s="4">
        <v>0</v>
      </c>
      <c r="JD37" s="4">
        <v>0</v>
      </c>
      <c r="JE37" s="4">
        <v>0</v>
      </c>
      <c r="JG37" s="4">
        <v>0</v>
      </c>
      <c r="JI37" s="4">
        <v>0</v>
      </c>
      <c r="JK37" s="93">
        <v>0</v>
      </c>
      <c r="JL37" s="4">
        <v>0</v>
      </c>
      <c r="JM37" s="4">
        <v>0</v>
      </c>
      <c r="JN37" s="4">
        <v>0</v>
      </c>
      <c r="JO37" s="4">
        <v>0</v>
      </c>
      <c r="JP37" s="4">
        <v>0</v>
      </c>
      <c r="JQ37" s="4">
        <v>0</v>
      </c>
      <c r="JR37" s="4">
        <v>0</v>
      </c>
      <c r="JS37" s="4">
        <v>0</v>
      </c>
      <c r="JT37" s="4">
        <v>0</v>
      </c>
      <c r="JV37" s="4">
        <v>0</v>
      </c>
      <c r="JW37" s="4">
        <v>0</v>
      </c>
      <c r="JX37" s="4">
        <v>0</v>
      </c>
      <c r="JY37" s="4">
        <v>0</v>
      </c>
      <c r="JZ37" s="93">
        <v>0</v>
      </c>
      <c r="KA37" s="4">
        <v>0</v>
      </c>
      <c r="KB37" s="4">
        <v>0</v>
      </c>
      <c r="KC37" s="4">
        <v>0</v>
      </c>
      <c r="KD37" s="4">
        <v>0</v>
      </c>
      <c r="KE37" s="4">
        <v>0</v>
      </c>
      <c r="KF37" s="4">
        <v>0</v>
      </c>
      <c r="KG37" s="4">
        <v>0</v>
      </c>
      <c r="KH37" s="4">
        <v>0</v>
      </c>
      <c r="KI37" s="4">
        <v>0</v>
      </c>
      <c r="KJ37" s="4">
        <v>0</v>
      </c>
      <c r="KK37" s="4">
        <v>0</v>
      </c>
      <c r="KM37" s="4">
        <v>0</v>
      </c>
      <c r="KN37" s="4">
        <v>0</v>
      </c>
      <c r="KO37" s="4">
        <v>0</v>
      </c>
      <c r="KP37" s="4">
        <v>0</v>
      </c>
      <c r="KQ37" s="4">
        <v>0</v>
      </c>
      <c r="KR37" s="4">
        <v>0</v>
      </c>
      <c r="KS37" s="4">
        <v>0</v>
      </c>
      <c r="KT37" s="4">
        <v>0</v>
      </c>
      <c r="KU37" s="4">
        <v>0</v>
      </c>
      <c r="KV37" s="4">
        <v>0</v>
      </c>
      <c r="KW37" s="4">
        <v>0</v>
      </c>
      <c r="KX37" s="4">
        <v>0</v>
      </c>
      <c r="KY37" s="4">
        <v>0</v>
      </c>
      <c r="KZ37" s="4">
        <v>0</v>
      </c>
      <c r="LA37" s="4">
        <v>0</v>
      </c>
      <c r="LB37" s="4">
        <v>0</v>
      </c>
      <c r="LC37" s="4">
        <v>0</v>
      </c>
      <c r="LD37" s="4">
        <v>0</v>
      </c>
      <c r="LE37" s="4">
        <v>0</v>
      </c>
      <c r="LF37" s="4">
        <v>0</v>
      </c>
      <c r="LG37" s="4">
        <v>0</v>
      </c>
      <c r="LH37" s="4">
        <v>0</v>
      </c>
      <c r="LI37" s="4">
        <v>0</v>
      </c>
      <c r="LJ37" s="4">
        <v>0</v>
      </c>
      <c r="LK37" s="4">
        <v>0</v>
      </c>
      <c r="LL37" s="4">
        <v>0</v>
      </c>
      <c r="LM37" s="4">
        <v>0</v>
      </c>
      <c r="LO37" s="4">
        <v>0</v>
      </c>
      <c r="LQ37" s="4">
        <v>0</v>
      </c>
      <c r="MI37" s="115">
        <f t="shared" si="0"/>
        <v>-28</v>
      </c>
      <c r="MJ37" s="3"/>
      <c r="MK37" s="3"/>
      <c r="ML37" s="176"/>
      <c r="MM37" s="176"/>
      <c r="MN37" s="176"/>
      <c r="MO37" s="176"/>
      <c r="MP37" s="176"/>
      <c r="MQ37" s="176"/>
      <c r="MR37" s="176"/>
      <c r="MS37" s="176"/>
      <c r="MT37" s="176"/>
    </row>
    <row r="38" spans="1:358" s="4" customFormat="1">
      <c r="A38" s="1">
        <v>29</v>
      </c>
      <c r="B38" t="s">
        <v>70</v>
      </c>
      <c r="C38" s="93"/>
      <c r="E38" s="4">
        <v>0</v>
      </c>
      <c r="F38" s="4">
        <v>0</v>
      </c>
      <c r="I38" s="93"/>
      <c r="J38" s="4">
        <v>0</v>
      </c>
      <c r="K38" s="4">
        <v>0</v>
      </c>
      <c r="L38" s="4">
        <v>0</v>
      </c>
      <c r="O38" s="93"/>
      <c r="Q38" s="4">
        <v>0</v>
      </c>
      <c r="R38" s="4">
        <v>0</v>
      </c>
      <c r="S38" s="4">
        <v>0</v>
      </c>
      <c r="U38" s="4">
        <v>0</v>
      </c>
      <c r="V38" s="4">
        <v>0</v>
      </c>
      <c r="W38" s="93"/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L38" s="4">
        <v>0</v>
      </c>
      <c r="AO38" s="93"/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W38" s="93"/>
      <c r="AZ38" s="4">
        <v>0</v>
      </c>
      <c r="BB38" s="4">
        <v>0</v>
      </c>
      <c r="BC38" s="4">
        <v>0</v>
      </c>
      <c r="BD38" s="4">
        <v>0</v>
      </c>
      <c r="BH38" s="4">
        <v>0</v>
      </c>
      <c r="BL38" s="4">
        <v>0</v>
      </c>
      <c r="BN38" s="4">
        <v>0</v>
      </c>
      <c r="BO38" s="4">
        <v>0</v>
      </c>
      <c r="BP38" s="4">
        <v>0</v>
      </c>
      <c r="BQ38" s="93">
        <v>0</v>
      </c>
      <c r="BR38" s="4">
        <v>0</v>
      </c>
      <c r="BS38" s="4">
        <v>0</v>
      </c>
      <c r="BT38" s="4">
        <v>0</v>
      </c>
      <c r="BU38" s="4">
        <v>0</v>
      </c>
      <c r="BW38" s="4">
        <v>0</v>
      </c>
      <c r="BY38" s="4">
        <v>0</v>
      </c>
      <c r="CA38" s="4">
        <v>0</v>
      </c>
      <c r="CC38" s="93"/>
      <c r="CE38" s="4">
        <v>0</v>
      </c>
      <c r="CF38" s="4">
        <v>0</v>
      </c>
      <c r="CH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93"/>
      <c r="CS38" s="4">
        <v>0</v>
      </c>
      <c r="CW38" s="4">
        <v>0</v>
      </c>
      <c r="CY38" s="4">
        <v>0</v>
      </c>
      <c r="DA38" s="93"/>
      <c r="DD38" s="4">
        <v>0</v>
      </c>
      <c r="DF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93"/>
      <c r="DU38" s="4">
        <v>0</v>
      </c>
      <c r="DW38" s="4">
        <v>0</v>
      </c>
      <c r="DY38" s="93"/>
      <c r="EG38" s="4">
        <v>0</v>
      </c>
      <c r="EI38" s="4">
        <v>0</v>
      </c>
      <c r="EK38" s="93">
        <v>0</v>
      </c>
      <c r="EM38" s="4">
        <v>0</v>
      </c>
      <c r="EN38" s="4">
        <v>0</v>
      </c>
      <c r="EO38" s="4">
        <v>0</v>
      </c>
      <c r="EP38" s="4">
        <v>0</v>
      </c>
      <c r="EQ38" s="4">
        <v>0</v>
      </c>
      <c r="ER38" s="4">
        <v>0</v>
      </c>
      <c r="ES38" s="4">
        <v>0</v>
      </c>
      <c r="ET38" s="4">
        <v>0</v>
      </c>
      <c r="EU38" s="4">
        <v>0</v>
      </c>
      <c r="EV38" s="4">
        <v>0</v>
      </c>
      <c r="EW38" s="93">
        <v>0</v>
      </c>
      <c r="EX38" s="4">
        <v>0</v>
      </c>
      <c r="EY38" s="4">
        <v>0</v>
      </c>
      <c r="EZ38" s="4">
        <v>0</v>
      </c>
      <c r="FA38" s="4">
        <v>0</v>
      </c>
      <c r="FB38" s="4">
        <v>0</v>
      </c>
      <c r="FC38" s="4">
        <v>0</v>
      </c>
      <c r="FD38" s="4">
        <v>0</v>
      </c>
      <c r="FE38" s="4">
        <v>0</v>
      </c>
      <c r="FF38" s="4">
        <v>0</v>
      </c>
      <c r="FG38" s="4">
        <v>0</v>
      </c>
      <c r="FH38" s="4">
        <v>0</v>
      </c>
      <c r="FI38" s="93">
        <v>0</v>
      </c>
      <c r="FJ38" s="4">
        <v>0</v>
      </c>
      <c r="FK38" s="4">
        <v>0</v>
      </c>
      <c r="FL38" s="4">
        <v>0</v>
      </c>
      <c r="FM38" s="4">
        <v>0</v>
      </c>
      <c r="FN38" s="4">
        <v>0</v>
      </c>
      <c r="FO38" s="4">
        <v>0</v>
      </c>
      <c r="FQ38" s="4">
        <v>0</v>
      </c>
      <c r="FS38" s="4">
        <v>0</v>
      </c>
      <c r="FU38" s="93">
        <v>0</v>
      </c>
      <c r="FV38" s="4">
        <v>0</v>
      </c>
      <c r="FW38" s="4">
        <v>0</v>
      </c>
      <c r="FX38" s="4">
        <v>0</v>
      </c>
      <c r="FY38" s="4">
        <v>0</v>
      </c>
      <c r="FZ38" s="4">
        <v>0</v>
      </c>
      <c r="GA38" s="4">
        <v>0</v>
      </c>
      <c r="GB38" s="4">
        <v>0</v>
      </c>
      <c r="GC38" s="4">
        <v>0</v>
      </c>
      <c r="GE38" s="4">
        <v>0</v>
      </c>
      <c r="GG38" s="93">
        <v>0</v>
      </c>
      <c r="GH38" s="4">
        <v>0</v>
      </c>
      <c r="GI38" s="4">
        <v>0</v>
      </c>
      <c r="GJ38" s="4">
        <v>0</v>
      </c>
      <c r="GK38" s="4">
        <v>0</v>
      </c>
      <c r="GL38" s="4">
        <v>0</v>
      </c>
      <c r="GM38" s="4">
        <v>0</v>
      </c>
      <c r="GN38" s="4">
        <v>0</v>
      </c>
      <c r="GO38" s="4">
        <v>0</v>
      </c>
      <c r="GP38" s="4">
        <v>0</v>
      </c>
      <c r="GQ38" s="4">
        <v>0</v>
      </c>
      <c r="GR38" s="4">
        <v>0</v>
      </c>
      <c r="GS38" s="93">
        <v>0</v>
      </c>
      <c r="GT38" s="4">
        <v>0</v>
      </c>
      <c r="GU38" s="4">
        <v>0</v>
      </c>
      <c r="GV38" s="4">
        <v>0</v>
      </c>
      <c r="GW38" s="4">
        <v>0</v>
      </c>
      <c r="GX38" s="4">
        <v>0</v>
      </c>
      <c r="GY38" s="4">
        <v>0</v>
      </c>
      <c r="GZ38" s="4">
        <v>0</v>
      </c>
      <c r="HA38" s="160">
        <v>0</v>
      </c>
      <c r="HB38" s="160">
        <v>0</v>
      </c>
      <c r="HC38" s="160">
        <v>0</v>
      </c>
      <c r="HD38" s="4">
        <v>0</v>
      </c>
      <c r="HE38" s="93">
        <v>0</v>
      </c>
      <c r="HF38" s="4">
        <v>0</v>
      </c>
      <c r="HG38" s="4">
        <v>0</v>
      </c>
      <c r="HH38" s="4">
        <v>0</v>
      </c>
      <c r="HI38" s="4">
        <v>0</v>
      </c>
      <c r="HJ38" s="4">
        <v>0</v>
      </c>
      <c r="HK38" s="4">
        <v>0</v>
      </c>
      <c r="HL38" s="4">
        <v>0</v>
      </c>
      <c r="HM38" s="4">
        <v>0</v>
      </c>
      <c r="HN38" s="4">
        <v>0</v>
      </c>
      <c r="HO38" s="4">
        <v>0</v>
      </c>
      <c r="HP38" s="4">
        <v>0</v>
      </c>
      <c r="HQ38" s="4">
        <v>0</v>
      </c>
      <c r="HR38" s="93">
        <v>0</v>
      </c>
      <c r="HS38" s="4">
        <v>0</v>
      </c>
      <c r="HT38" s="4">
        <v>0</v>
      </c>
      <c r="HU38" s="4">
        <v>0</v>
      </c>
      <c r="HV38" s="4">
        <v>0</v>
      </c>
      <c r="HW38" s="4">
        <v>0</v>
      </c>
      <c r="HX38" s="176">
        <v>0</v>
      </c>
      <c r="HY38" s="4">
        <v>0</v>
      </c>
      <c r="HZ38" s="176">
        <v>0</v>
      </c>
      <c r="IA38" s="4">
        <v>0</v>
      </c>
      <c r="IB38" s="176">
        <v>0</v>
      </c>
      <c r="IC38" s="4">
        <v>0</v>
      </c>
      <c r="ID38" s="176">
        <v>0</v>
      </c>
      <c r="IE38" s="4">
        <v>0</v>
      </c>
      <c r="IF38" s="4">
        <v>0</v>
      </c>
      <c r="IG38" s="5">
        <v>0</v>
      </c>
      <c r="IH38" s="3">
        <v>0</v>
      </c>
      <c r="II38" s="3">
        <v>0</v>
      </c>
      <c r="IJ38" s="3">
        <v>0</v>
      </c>
      <c r="IK38" s="3">
        <v>0</v>
      </c>
      <c r="IL38" s="3">
        <v>0</v>
      </c>
      <c r="IM38" s="3">
        <v>0</v>
      </c>
      <c r="IN38" s="3">
        <v>0</v>
      </c>
      <c r="IO38" s="3">
        <v>0</v>
      </c>
      <c r="IP38" s="3">
        <v>0</v>
      </c>
      <c r="IQ38" s="3"/>
      <c r="IR38" s="3">
        <v>0</v>
      </c>
      <c r="IS38" s="3"/>
      <c r="IT38" s="3">
        <v>0</v>
      </c>
      <c r="IU38" s="3"/>
      <c r="IV38" s="93">
        <v>0</v>
      </c>
      <c r="IW38" s="4">
        <v>0</v>
      </c>
      <c r="IX38" s="4">
        <v>0</v>
      </c>
      <c r="IY38" s="4">
        <v>0</v>
      </c>
      <c r="IZ38" s="4">
        <v>0</v>
      </c>
      <c r="JA38" s="4">
        <v>0</v>
      </c>
      <c r="JB38" s="4">
        <v>0</v>
      </c>
      <c r="JC38" s="4">
        <v>0</v>
      </c>
      <c r="JD38" s="4">
        <v>0</v>
      </c>
      <c r="JE38" s="4">
        <v>0</v>
      </c>
      <c r="JG38" s="4">
        <v>0</v>
      </c>
      <c r="JI38" s="4">
        <v>0</v>
      </c>
      <c r="JK38" s="93">
        <v>0</v>
      </c>
      <c r="JL38" s="4">
        <v>0</v>
      </c>
      <c r="JM38" s="4">
        <v>0</v>
      </c>
      <c r="JN38" s="4">
        <v>0</v>
      </c>
      <c r="JO38" s="4">
        <v>0</v>
      </c>
      <c r="JP38" s="4">
        <v>0</v>
      </c>
      <c r="JQ38" s="4">
        <v>0</v>
      </c>
      <c r="JR38" s="4">
        <v>0</v>
      </c>
      <c r="JS38" s="4">
        <v>0</v>
      </c>
      <c r="JT38" s="4">
        <v>0</v>
      </c>
      <c r="JV38" s="4">
        <v>0</v>
      </c>
      <c r="JW38" s="4">
        <v>0</v>
      </c>
      <c r="JX38" s="4">
        <v>0</v>
      </c>
      <c r="JY38" s="4">
        <v>0</v>
      </c>
      <c r="JZ38" s="93">
        <v>0</v>
      </c>
      <c r="KA38" s="4">
        <v>0</v>
      </c>
      <c r="KB38" s="4">
        <v>0</v>
      </c>
      <c r="KC38" s="4">
        <v>0</v>
      </c>
      <c r="KD38" s="4">
        <v>0</v>
      </c>
      <c r="KE38" s="4">
        <v>0</v>
      </c>
      <c r="KF38" s="4">
        <v>0</v>
      </c>
      <c r="KG38" s="4">
        <v>0</v>
      </c>
      <c r="KH38" s="4">
        <v>0</v>
      </c>
      <c r="KI38" s="4">
        <v>0</v>
      </c>
      <c r="KJ38" s="4">
        <v>0</v>
      </c>
      <c r="KK38" s="4">
        <v>0</v>
      </c>
      <c r="KM38" s="4">
        <v>0</v>
      </c>
      <c r="KN38" s="4">
        <v>0</v>
      </c>
      <c r="KO38" s="4">
        <v>0</v>
      </c>
      <c r="KP38" s="4">
        <v>0</v>
      </c>
      <c r="KQ38" s="4">
        <v>0</v>
      </c>
      <c r="KR38" s="4">
        <v>0</v>
      </c>
      <c r="KS38" s="4">
        <v>0</v>
      </c>
      <c r="KT38" s="4">
        <v>0</v>
      </c>
      <c r="KU38" s="4">
        <v>0</v>
      </c>
      <c r="KV38" s="4">
        <v>0</v>
      </c>
      <c r="KW38" s="4">
        <v>0</v>
      </c>
      <c r="KX38" s="4">
        <v>0</v>
      </c>
      <c r="KY38" s="4">
        <v>0</v>
      </c>
      <c r="KZ38" s="4">
        <v>0</v>
      </c>
      <c r="LA38" s="4">
        <v>0</v>
      </c>
      <c r="LB38" s="4">
        <v>0</v>
      </c>
      <c r="LC38" s="4">
        <v>0</v>
      </c>
      <c r="LD38" s="4">
        <v>0</v>
      </c>
      <c r="LE38" s="4">
        <v>0</v>
      </c>
      <c r="LF38" s="4">
        <v>0</v>
      </c>
      <c r="LG38" s="4">
        <v>0</v>
      </c>
      <c r="LH38" s="4">
        <v>0</v>
      </c>
      <c r="LI38" s="4">
        <v>0</v>
      </c>
      <c r="LJ38" s="4">
        <v>0</v>
      </c>
      <c r="LK38" s="4">
        <v>0</v>
      </c>
      <c r="LL38" s="4">
        <v>0</v>
      </c>
      <c r="LM38" s="4">
        <v>0</v>
      </c>
      <c r="LO38" s="4">
        <v>0</v>
      </c>
      <c r="LQ38" s="4">
        <v>0</v>
      </c>
      <c r="MI38" s="115">
        <f t="shared" si="0"/>
        <v>-29</v>
      </c>
      <c r="MJ38" s="3"/>
      <c r="MK38" s="3"/>
      <c r="ML38" s="176"/>
      <c r="MM38" s="176"/>
      <c r="MN38" s="176"/>
      <c r="MO38" s="176"/>
      <c r="MP38" s="176"/>
      <c r="MQ38" s="176"/>
      <c r="MR38" s="176"/>
      <c r="MS38" s="176"/>
      <c r="MT38" s="176"/>
    </row>
    <row r="39" spans="1:358" s="4" customFormat="1">
      <c r="A39" s="1">
        <v>30</v>
      </c>
      <c r="B39" t="s">
        <v>71</v>
      </c>
      <c r="C39" s="93">
        <v>2</v>
      </c>
      <c r="D39" s="4">
        <v>10288</v>
      </c>
      <c r="E39" s="4">
        <v>0</v>
      </c>
      <c r="F39" s="4">
        <v>4980</v>
      </c>
      <c r="G39" s="4">
        <v>5144</v>
      </c>
      <c r="I39" s="93">
        <v>1</v>
      </c>
      <c r="J39" s="4">
        <v>5045</v>
      </c>
      <c r="K39" s="4">
        <v>0</v>
      </c>
      <c r="L39" s="4">
        <v>0</v>
      </c>
      <c r="M39" s="4">
        <v>0</v>
      </c>
      <c r="O39" s="93">
        <v>2</v>
      </c>
      <c r="P39" s="4">
        <v>0</v>
      </c>
      <c r="Q39" s="4">
        <v>11110</v>
      </c>
      <c r="R39" s="4">
        <v>0</v>
      </c>
      <c r="S39" s="4">
        <v>0</v>
      </c>
      <c r="U39" s="4">
        <v>5047</v>
      </c>
      <c r="V39" s="4">
        <v>0</v>
      </c>
      <c r="W39" s="93">
        <v>1</v>
      </c>
      <c r="X39" s="4">
        <v>0</v>
      </c>
      <c r="Y39" s="4">
        <v>5889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L39" s="4">
        <v>0</v>
      </c>
      <c r="AO39" s="93">
        <v>1</v>
      </c>
      <c r="AP39" s="4">
        <v>0</v>
      </c>
      <c r="AQ39" s="4">
        <v>0</v>
      </c>
      <c r="AR39" s="4">
        <v>0</v>
      </c>
      <c r="AS39" s="4">
        <v>7741</v>
      </c>
      <c r="AT39" s="4">
        <v>0</v>
      </c>
      <c r="AU39" s="4">
        <v>0</v>
      </c>
      <c r="AW39" s="93"/>
      <c r="AZ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17120</v>
      </c>
      <c r="BH39" s="4">
        <v>0</v>
      </c>
      <c r="BL39" s="4">
        <v>0</v>
      </c>
      <c r="BN39" s="4">
        <v>0</v>
      </c>
      <c r="BO39" s="4">
        <v>3141.9017675807186</v>
      </c>
      <c r="BP39" s="4">
        <v>2.0463552604996949</v>
      </c>
      <c r="BQ39" s="93">
        <v>0</v>
      </c>
      <c r="BR39" s="4">
        <v>0</v>
      </c>
      <c r="BS39" s="4">
        <v>0</v>
      </c>
      <c r="BT39" s="4">
        <v>0</v>
      </c>
      <c r="BU39" s="4">
        <v>0</v>
      </c>
      <c r="BW39" s="4">
        <v>0</v>
      </c>
      <c r="BY39" s="4">
        <v>0</v>
      </c>
      <c r="CA39" s="4">
        <v>6848</v>
      </c>
      <c r="CC39" s="93">
        <v>4</v>
      </c>
      <c r="CD39" s="4">
        <v>0</v>
      </c>
      <c r="CE39" s="4">
        <v>37712</v>
      </c>
      <c r="CF39" s="4">
        <v>0</v>
      </c>
      <c r="CG39" s="4">
        <v>3104</v>
      </c>
      <c r="CH39" s="4">
        <v>0</v>
      </c>
      <c r="CI39" s="4">
        <v>0</v>
      </c>
      <c r="CJ39" s="4">
        <v>0</v>
      </c>
      <c r="CK39" s="4">
        <v>3104</v>
      </c>
      <c r="CL39" s="4">
        <v>0</v>
      </c>
      <c r="CM39" s="4">
        <v>37712</v>
      </c>
      <c r="CN39" s="4">
        <v>0</v>
      </c>
      <c r="CO39" s="93">
        <v>5</v>
      </c>
      <c r="CP39" s="4">
        <v>0</v>
      </c>
      <c r="CQ39" s="4">
        <v>38935</v>
      </c>
      <c r="CS39" s="4">
        <v>4055</v>
      </c>
      <c r="CU39" s="4">
        <v>0</v>
      </c>
      <c r="CW39" s="4">
        <v>4055</v>
      </c>
      <c r="CY39" s="4">
        <v>23850</v>
      </c>
      <c r="DA39" s="93">
        <v>8.6676649662662513</v>
      </c>
      <c r="DB39" s="4">
        <v>0</v>
      </c>
      <c r="DC39" s="4">
        <v>68173</v>
      </c>
      <c r="DD39" s="4">
        <v>0</v>
      </c>
      <c r="DE39" s="4">
        <v>6433</v>
      </c>
      <c r="DF39" s="4">
        <v>0</v>
      </c>
      <c r="DG39" s="4">
        <v>10226</v>
      </c>
      <c r="DH39" s="4">
        <v>0</v>
      </c>
      <c r="DI39" s="4">
        <v>6433</v>
      </c>
      <c r="DJ39" s="4">
        <v>0</v>
      </c>
      <c r="DK39" s="4">
        <v>45057</v>
      </c>
      <c r="DL39" s="4">
        <v>0</v>
      </c>
      <c r="DM39" s="93">
        <v>13.816964192504438</v>
      </c>
      <c r="DN39" s="4">
        <v>0</v>
      </c>
      <c r="DO39" s="4">
        <v>111685</v>
      </c>
      <c r="DQ39" s="4">
        <v>11444</v>
      </c>
      <c r="DS39" s="4">
        <v>9685</v>
      </c>
      <c r="DU39" s="4">
        <v>11444</v>
      </c>
      <c r="DW39" s="4">
        <v>61544</v>
      </c>
      <c r="DY39" s="93">
        <v>15.206451612903225</v>
      </c>
      <c r="DZ39" s="4">
        <v>0</v>
      </c>
      <c r="EA39" s="4">
        <v>148799</v>
      </c>
      <c r="EC39" s="4">
        <v>13069</v>
      </c>
      <c r="EE39" s="4">
        <v>5351</v>
      </c>
      <c r="EG39" s="4">
        <v>13069</v>
      </c>
      <c r="EI39" s="4">
        <v>74916.399999999994</v>
      </c>
      <c r="EK39" s="93">
        <v>11.038997893803348</v>
      </c>
      <c r="EL39" s="4">
        <v>0</v>
      </c>
      <c r="EM39" s="4">
        <v>112747</v>
      </c>
      <c r="EN39" s="4">
        <v>0</v>
      </c>
      <c r="EO39" s="4">
        <v>9847</v>
      </c>
      <c r="EP39" s="4">
        <v>0</v>
      </c>
      <c r="EQ39" s="4">
        <v>0</v>
      </c>
      <c r="ER39" s="4">
        <v>0</v>
      </c>
      <c r="ES39" s="4">
        <v>9847</v>
      </c>
      <c r="ET39" s="4">
        <v>0</v>
      </c>
      <c r="EU39" s="4">
        <v>39673.199999999997</v>
      </c>
      <c r="EV39" s="4">
        <v>0</v>
      </c>
      <c r="EW39" s="93">
        <v>10</v>
      </c>
      <c r="EX39" s="4">
        <v>0</v>
      </c>
      <c r="EY39" s="4">
        <v>109652</v>
      </c>
      <c r="EZ39" s="4">
        <v>0</v>
      </c>
      <c r="FA39" s="4">
        <v>8930</v>
      </c>
      <c r="FB39" s="4">
        <v>0</v>
      </c>
      <c r="FC39" s="4">
        <v>0</v>
      </c>
      <c r="FD39" s="4">
        <v>0</v>
      </c>
      <c r="FE39" s="4">
        <v>8930</v>
      </c>
      <c r="FF39" s="4">
        <v>0</v>
      </c>
      <c r="FG39" s="4">
        <v>14845.6</v>
      </c>
      <c r="FH39" s="4">
        <v>0</v>
      </c>
      <c r="FI39" s="93">
        <v>8.4487632508833919</v>
      </c>
      <c r="FJ39" s="4">
        <v>0</v>
      </c>
      <c r="FK39" s="4">
        <v>94244</v>
      </c>
      <c r="FL39" s="4">
        <v>0</v>
      </c>
      <c r="FM39" s="4">
        <v>7534</v>
      </c>
      <c r="FN39" s="4">
        <v>0</v>
      </c>
      <c r="FO39" s="4">
        <v>0</v>
      </c>
      <c r="FQ39" s="4">
        <v>7534</v>
      </c>
      <c r="FS39" s="4">
        <v>0</v>
      </c>
      <c r="FU39" s="93">
        <v>7.6833217118452017</v>
      </c>
      <c r="FV39" s="4">
        <v>0</v>
      </c>
      <c r="FW39" s="4">
        <v>89158</v>
      </c>
      <c r="FX39" s="4">
        <v>0</v>
      </c>
      <c r="FY39" s="4">
        <v>6862</v>
      </c>
      <c r="FZ39" s="4">
        <v>0</v>
      </c>
      <c r="GA39" s="4">
        <v>0</v>
      </c>
      <c r="GB39" s="4">
        <v>0</v>
      </c>
      <c r="GC39" s="4">
        <v>6862</v>
      </c>
      <c r="GE39" s="4">
        <v>0</v>
      </c>
      <c r="GG39" s="93">
        <v>7.7612903225806447</v>
      </c>
      <c r="GH39" s="4">
        <v>0</v>
      </c>
      <c r="GI39" s="4">
        <v>92555</v>
      </c>
      <c r="GJ39" s="4">
        <v>0</v>
      </c>
      <c r="GK39" s="4">
        <v>6930</v>
      </c>
      <c r="GL39" s="4">
        <v>0</v>
      </c>
      <c r="GM39" s="4">
        <v>0</v>
      </c>
      <c r="GN39" s="4">
        <v>0</v>
      </c>
      <c r="GO39" s="4">
        <v>6930</v>
      </c>
      <c r="GP39" s="4">
        <v>0</v>
      </c>
      <c r="GQ39" s="4">
        <v>3268.2010027222159</v>
      </c>
      <c r="GR39" s="4">
        <v>-2.8568189741654351</v>
      </c>
      <c r="GS39" s="93">
        <v>11</v>
      </c>
      <c r="GT39" s="4">
        <v>0</v>
      </c>
      <c r="GU39" s="4">
        <v>142419</v>
      </c>
      <c r="GV39" s="4">
        <v>0</v>
      </c>
      <c r="GW39" s="4">
        <v>9781</v>
      </c>
      <c r="GX39" s="4">
        <v>0</v>
      </c>
      <c r="GY39" s="4">
        <v>0</v>
      </c>
      <c r="GZ39" s="4">
        <v>0</v>
      </c>
      <c r="HA39" s="160">
        <v>9781</v>
      </c>
      <c r="HB39" s="160">
        <v>0</v>
      </c>
      <c r="HC39" s="160">
        <v>44234.859659809794</v>
      </c>
      <c r="HD39" s="4">
        <v>-32</v>
      </c>
      <c r="HE39" s="93">
        <v>9</v>
      </c>
      <c r="HF39" s="4">
        <v>0</v>
      </c>
      <c r="HG39" s="4">
        <v>0</v>
      </c>
      <c r="HH39" s="4">
        <v>131834</v>
      </c>
      <c r="HI39" s="4">
        <v>0</v>
      </c>
      <c r="HJ39" s="4">
        <v>8270</v>
      </c>
      <c r="HK39" s="4">
        <v>0</v>
      </c>
      <c r="HL39" s="4">
        <v>0</v>
      </c>
      <c r="HM39" s="4">
        <v>0</v>
      </c>
      <c r="HN39" s="4">
        <v>8270</v>
      </c>
      <c r="HO39" s="4">
        <v>0</v>
      </c>
      <c r="HP39" s="4">
        <v>0</v>
      </c>
      <c r="HQ39" s="4">
        <v>0</v>
      </c>
      <c r="HR39" s="93">
        <v>10.440000000000001</v>
      </c>
      <c r="HS39" s="4">
        <v>0</v>
      </c>
      <c r="HT39" s="4">
        <v>0</v>
      </c>
      <c r="HU39" s="4">
        <v>157791</v>
      </c>
      <c r="HV39" s="4">
        <v>0</v>
      </c>
      <c r="HW39" s="4">
        <v>0</v>
      </c>
      <c r="HX39" s="176">
        <v>0</v>
      </c>
      <c r="HY39" s="4">
        <v>9324</v>
      </c>
      <c r="HZ39" s="176">
        <v>0</v>
      </c>
      <c r="IA39" s="4">
        <v>0</v>
      </c>
      <c r="IB39" s="176">
        <v>0</v>
      </c>
      <c r="IC39" s="4">
        <v>9324</v>
      </c>
      <c r="ID39" s="176">
        <v>0</v>
      </c>
      <c r="IE39" s="4">
        <v>17105.72162369105</v>
      </c>
      <c r="IF39" s="4">
        <v>92.267759754944564</v>
      </c>
      <c r="IG39" s="5">
        <v>10.9</v>
      </c>
      <c r="IH39" s="3">
        <v>0</v>
      </c>
      <c r="II39" s="3">
        <v>0</v>
      </c>
      <c r="IJ39" s="3">
        <v>171612</v>
      </c>
      <c r="IK39" s="3">
        <v>0</v>
      </c>
      <c r="IL39" s="3">
        <v>0</v>
      </c>
      <c r="IM39" s="3">
        <v>0</v>
      </c>
      <c r="IN39" s="3">
        <v>9714</v>
      </c>
      <c r="IO39" s="3">
        <v>0</v>
      </c>
      <c r="IP39" s="3">
        <v>0</v>
      </c>
      <c r="IQ39" s="3"/>
      <c r="IR39" s="3">
        <v>9714</v>
      </c>
      <c r="IS39" s="3"/>
      <c r="IT39" s="3">
        <v>11414.650000268944</v>
      </c>
      <c r="IU39" s="3"/>
      <c r="IV39" s="93">
        <v>8.7600000000000016</v>
      </c>
      <c r="IW39" s="4">
        <v>0</v>
      </c>
      <c r="IX39" s="4">
        <v>0</v>
      </c>
      <c r="IY39" s="4">
        <v>138279</v>
      </c>
      <c r="IZ39" s="4">
        <v>0</v>
      </c>
      <c r="JA39" s="4">
        <v>0</v>
      </c>
      <c r="JB39" s="4">
        <v>0</v>
      </c>
      <c r="JC39" s="4">
        <v>8118</v>
      </c>
      <c r="JD39" s="4">
        <v>0</v>
      </c>
      <c r="JE39" s="4">
        <v>0</v>
      </c>
      <c r="JG39" s="4">
        <v>8118</v>
      </c>
      <c r="JI39" s="4">
        <v>1369.912679612753</v>
      </c>
      <c r="JK39" s="93">
        <v>11</v>
      </c>
      <c r="JL39" s="4">
        <v>0</v>
      </c>
      <c r="JM39" s="4">
        <v>0</v>
      </c>
      <c r="JN39" s="4">
        <v>134916</v>
      </c>
      <c r="JO39" s="4">
        <v>0</v>
      </c>
      <c r="JP39" s="4">
        <v>0</v>
      </c>
      <c r="JQ39" s="4">
        <v>0</v>
      </c>
      <c r="JR39" s="4">
        <v>9292</v>
      </c>
      <c r="JS39" s="4">
        <v>0</v>
      </c>
      <c r="JT39" s="4">
        <v>12318</v>
      </c>
      <c r="JV39" s="4">
        <v>9292</v>
      </c>
      <c r="JW39" s="4">
        <v>0</v>
      </c>
      <c r="JX39" s="4">
        <v>0</v>
      </c>
      <c r="JY39" s="4">
        <v>0</v>
      </c>
      <c r="JZ39" s="93">
        <v>11.879999999999999</v>
      </c>
      <c r="KA39" s="4">
        <v>0</v>
      </c>
      <c r="KB39" s="4">
        <v>0</v>
      </c>
      <c r="KC39" s="4">
        <v>182320</v>
      </c>
      <c r="KD39" s="4">
        <v>0</v>
      </c>
      <c r="KE39" s="4">
        <v>0</v>
      </c>
      <c r="KF39" s="4">
        <v>0</v>
      </c>
      <c r="KG39" s="4">
        <v>11095</v>
      </c>
      <c r="KH39" s="4">
        <v>0</v>
      </c>
      <c r="KI39" s="4">
        <v>0</v>
      </c>
      <c r="KJ39" s="4">
        <v>0</v>
      </c>
      <c r="KK39" s="4">
        <v>11095</v>
      </c>
      <c r="KM39" s="4">
        <v>47404</v>
      </c>
      <c r="KN39" s="4">
        <v>0</v>
      </c>
      <c r="KO39" s="4">
        <v>18.02</v>
      </c>
      <c r="KP39" s="4">
        <v>0</v>
      </c>
      <c r="KQ39" s="4">
        <v>0</v>
      </c>
      <c r="KR39" s="4">
        <v>309581</v>
      </c>
      <c r="KS39" s="4">
        <v>0</v>
      </c>
      <c r="KT39" s="4">
        <v>0</v>
      </c>
      <c r="KU39" s="4">
        <v>0</v>
      </c>
      <c r="KV39" s="4">
        <v>19516</v>
      </c>
      <c r="KW39" s="4">
        <v>0</v>
      </c>
      <c r="KX39" s="4">
        <v>0</v>
      </c>
      <c r="KY39" s="4">
        <v>0</v>
      </c>
      <c r="KZ39" s="4">
        <v>19516</v>
      </c>
      <c r="LA39" s="4">
        <v>0</v>
      </c>
      <c r="LB39" s="4">
        <v>155703.4</v>
      </c>
      <c r="LC39" s="4">
        <v>0</v>
      </c>
      <c r="LD39" s="4">
        <v>17</v>
      </c>
      <c r="LE39" s="4">
        <v>0</v>
      </c>
      <c r="LF39" s="4">
        <v>0</v>
      </c>
      <c r="LG39" s="4">
        <v>311792</v>
      </c>
      <c r="LH39" s="4">
        <v>0</v>
      </c>
      <c r="LI39" s="4">
        <v>0</v>
      </c>
      <c r="LJ39" s="4">
        <v>0</v>
      </c>
      <c r="LK39" s="4">
        <v>20146</v>
      </c>
      <c r="LL39" s="4">
        <v>0</v>
      </c>
      <c r="LM39" s="4">
        <v>0</v>
      </c>
      <c r="LO39" s="4">
        <v>20146</v>
      </c>
      <c r="LQ39" s="4">
        <v>97529.2</v>
      </c>
      <c r="MI39" s="115">
        <f t="shared" si="0"/>
        <v>-30</v>
      </c>
      <c r="MJ39" s="3"/>
      <c r="MK39" s="3"/>
      <c r="ML39" s="176"/>
      <c r="MM39" s="176"/>
      <c r="MN39" s="176"/>
      <c r="MO39" s="176"/>
      <c r="MP39" s="176"/>
      <c r="MQ39" s="176"/>
      <c r="MR39" s="176"/>
      <c r="MS39" s="176"/>
      <c r="MT39" s="176"/>
    </row>
    <row r="40" spans="1:358" s="4" customFormat="1">
      <c r="A40" s="1">
        <v>31</v>
      </c>
      <c r="B40" t="s">
        <v>72</v>
      </c>
      <c r="C40" s="93">
        <v>1</v>
      </c>
      <c r="D40" s="4">
        <v>4901</v>
      </c>
      <c r="E40" s="4">
        <v>0</v>
      </c>
      <c r="F40" s="4">
        <v>4911</v>
      </c>
      <c r="G40" s="4">
        <v>0</v>
      </c>
      <c r="I40" s="93">
        <v>4</v>
      </c>
      <c r="J40" s="4">
        <v>20335</v>
      </c>
      <c r="K40" s="4">
        <v>0</v>
      </c>
      <c r="L40" s="4">
        <v>12480</v>
      </c>
      <c r="M40" s="4">
        <v>0</v>
      </c>
      <c r="O40" s="93">
        <v>6.16</v>
      </c>
      <c r="P40" s="4">
        <v>0</v>
      </c>
      <c r="Q40" s="4">
        <v>30661</v>
      </c>
      <c r="R40" s="4">
        <v>0</v>
      </c>
      <c r="S40" s="4">
        <v>0</v>
      </c>
      <c r="U40" s="4">
        <v>5028</v>
      </c>
      <c r="V40" s="4">
        <v>0</v>
      </c>
      <c r="W40" s="93">
        <v>17.559999999999999</v>
      </c>
      <c r="X40" s="4">
        <v>0</v>
      </c>
      <c r="Y40" s="4">
        <v>102814</v>
      </c>
      <c r="Z40" s="4">
        <v>0</v>
      </c>
      <c r="AA40" s="4">
        <v>0</v>
      </c>
      <c r="AB40" s="4">
        <v>0</v>
      </c>
      <c r="AC40" s="4">
        <v>72153</v>
      </c>
      <c r="AD40" s="4">
        <v>0</v>
      </c>
      <c r="AE40" s="4">
        <v>0</v>
      </c>
      <c r="AF40" s="4">
        <v>18.399999999999999</v>
      </c>
      <c r="AG40" s="4">
        <v>0</v>
      </c>
      <c r="AH40" s="4">
        <v>94808</v>
      </c>
      <c r="AJ40" s="4">
        <v>11562</v>
      </c>
      <c r="AL40" s="4">
        <v>43292</v>
      </c>
      <c r="AN40" s="4">
        <v>0</v>
      </c>
      <c r="AO40" s="93">
        <v>26.62</v>
      </c>
      <c r="AP40" s="4">
        <v>0</v>
      </c>
      <c r="AQ40" s="4">
        <v>158947</v>
      </c>
      <c r="AR40" s="4">
        <v>0</v>
      </c>
      <c r="AS40" s="4">
        <v>0</v>
      </c>
      <c r="AT40" s="4">
        <v>0</v>
      </c>
      <c r="AU40" s="4">
        <v>93000</v>
      </c>
      <c r="AW40" s="93">
        <v>49.03</v>
      </c>
      <c r="AY40" s="4">
        <v>319055</v>
      </c>
      <c r="AZ40" s="4">
        <v>0</v>
      </c>
      <c r="BA40" s="4">
        <v>8073</v>
      </c>
      <c r="BB40" s="4">
        <v>0</v>
      </c>
      <c r="BC40" s="4">
        <v>176791</v>
      </c>
      <c r="BD40" s="4">
        <v>258</v>
      </c>
      <c r="BE40" s="4">
        <v>59.43</v>
      </c>
      <c r="BF40" s="4">
        <v>0</v>
      </c>
      <c r="BG40" s="4">
        <v>413218</v>
      </c>
      <c r="BH40" s="4">
        <v>0</v>
      </c>
      <c r="BI40" s="4">
        <v>62.09</v>
      </c>
      <c r="BJ40" s="4">
        <v>0</v>
      </c>
      <c r="BK40" s="4">
        <v>437447</v>
      </c>
      <c r="BL40" s="4">
        <v>-3292</v>
      </c>
      <c r="BM40" s="4">
        <v>7156</v>
      </c>
      <c r="BN40" s="4">
        <v>0</v>
      </c>
      <c r="BO40" s="4">
        <v>44280.872166341571</v>
      </c>
      <c r="BP40" s="4">
        <v>-978.74088486474648</v>
      </c>
      <c r="BQ40" s="93">
        <v>61.367124883504204</v>
      </c>
      <c r="BR40" s="4">
        <v>0</v>
      </c>
      <c r="BS40" s="4">
        <v>468647.7781342633</v>
      </c>
      <c r="BT40" s="4">
        <v>0</v>
      </c>
      <c r="BU40" s="4">
        <v>45902.609412861129</v>
      </c>
      <c r="BW40" s="4">
        <v>0</v>
      </c>
      <c r="BY40" s="4">
        <v>45902.609412861129</v>
      </c>
      <c r="CA40" s="4">
        <v>80111.378134263301</v>
      </c>
      <c r="CC40" s="93">
        <v>73.166700597176984</v>
      </c>
      <c r="CD40" s="4">
        <v>0</v>
      </c>
      <c r="CE40" s="4">
        <v>595769.0192046687</v>
      </c>
      <c r="CF40" s="4">
        <v>0</v>
      </c>
      <c r="CG40" s="4">
        <v>56001.359663409334</v>
      </c>
      <c r="CH40" s="4">
        <v>0</v>
      </c>
      <c r="CI40" s="4">
        <v>9054</v>
      </c>
      <c r="CJ40" s="4">
        <v>0</v>
      </c>
      <c r="CK40" s="4">
        <v>56001.359663409334</v>
      </c>
      <c r="CL40" s="4">
        <v>0</v>
      </c>
      <c r="CM40" s="4">
        <v>156850.24107040541</v>
      </c>
      <c r="CN40" s="4">
        <v>0</v>
      </c>
      <c r="CO40" s="93">
        <v>94.720392255468937</v>
      </c>
      <c r="CP40" s="4">
        <v>0</v>
      </c>
      <c r="CQ40" s="4">
        <v>737472.02715614787</v>
      </c>
      <c r="CS40" s="4">
        <v>74385.23811918532</v>
      </c>
      <c r="CU40" s="4">
        <v>27049.860259327168</v>
      </c>
      <c r="CW40" s="4">
        <v>74385.23811918532</v>
      </c>
      <c r="CY40" s="4">
        <v>231115.00795147917</v>
      </c>
      <c r="DA40" s="93">
        <v>115.79787234042551</v>
      </c>
      <c r="DB40" s="4">
        <v>0</v>
      </c>
      <c r="DC40" s="4">
        <v>956538</v>
      </c>
      <c r="DD40" s="4">
        <v>0</v>
      </c>
      <c r="DE40" s="4">
        <v>96898</v>
      </c>
      <c r="DF40" s="4">
        <v>0</v>
      </c>
      <c r="DG40" s="4">
        <v>14297</v>
      </c>
      <c r="DH40" s="4">
        <v>0</v>
      </c>
      <c r="DI40" s="4">
        <v>96898</v>
      </c>
      <c r="DJ40" s="4">
        <v>0</v>
      </c>
      <c r="DK40" s="4">
        <v>356253</v>
      </c>
      <c r="DL40" s="4">
        <v>0</v>
      </c>
      <c r="DM40" s="93">
        <v>143.65654794184948</v>
      </c>
      <c r="DN40" s="4">
        <v>0</v>
      </c>
      <c r="DO40" s="4">
        <v>1298647</v>
      </c>
      <c r="DQ40" s="4">
        <v>124554</v>
      </c>
      <c r="DS40" s="4">
        <v>39239</v>
      </c>
      <c r="DU40" s="4">
        <v>124554</v>
      </c>
      <c r="DW40" s="4">
        <v>530229.78688690299</v>
      </c>
      <c r="DY40" s="93">
        <v>175.33981708461226</v>
      </c>
      <c r="DZ40" s="4">
        <v>0</v>
      </c>
      <c r="EA40" s="4">
        <v>1654408</v>
      </c>
      <c r="EC40" s="4">
        <v>150170</v>
      </c>
      <c r="EE40" s="4">
        <v>73731</v>
      </c>
      <c r="EG40" s="4">
        <v>150170</v>
      </c>
      <c r="EI40" s="4">
        <v>648652.78913754085</v>
      </c>
      <c r="EK40" s="93">
        <v>189.42856253610063</v>
      </c>
      <c r="EL40" s="4">
        <v>0</v>
      </c>
      <c r="EM40" s="4">
        <v>1937452</v>
      </c>
      <c r="EN40" s="4">
        <v>0</v>
      </c>
      <c r="EO40" s="4">
        <v>167374</v>
      </c>
      <c r="EP40" s="4">
        <v>0</v>
      </c>
      <c r="EQ40" s="4">
        <v>22014</v>
      </c>
      <c r="ER40" s="4">
        <v>0</v>
      </c>
      <c r="ES40" s="4">
        <v>167374</v>
      </c>
      <c r="ET40" s="4">
        <v>0</v>
      </c>
      <c r="EU40" s="4">
        <v>633344.19999999995</v>
      </c>
      <c r="EV40" s="4">
        <v>0</v>
      </c>
      <c r="EW40" s="93">
        <v>183.74127198303719</v>
      </c>
      <c r="EX40" s="4">
        <v>0</v>
      </c>
      <c r="EY40" s="4">
        <v>1857520</v>
      </c>
      <c r="EZ40" s="4">
        <v>0</v>
      </c>
      <c r="FA40" s="4">
        <v>162161</v>
      </c>
      <c r="FB40" s="4">
        <v>0</v>
      </c>
      <c r="FC40" s="4">
        <v>0</v>
      </c>
      <c r="FD40" s="4">
        <v>0</v>
      </c>
      <c r="FE40" s="4">
        <v>162161</v>
      </c>
      <c r="FF40" s="4">
        <v>0</v>
      </c>
      <c r="FG40" s="4">
        <v>213065.4</v>
      </c>
      <c r="FH40" s="4">
        <v>0</v>
      </c>
      <c r="FI40" s="93">
        <v>198.74098298272111</v>
      </c>
      <c r="FJ40" s="4">
        <v>0</v>
      </c>
      <c r="FK40" s="4">
        <v>2067919</v>
      </c>
      <c r="FL40" s="4">
        <v>0</v>
      </c>
      <c r="FM40" s="4">
        <v>173862</v>
      </c>
      <c r="FN40" s="4">
        <v>0</v>
      </c>
      <c r="FO40" s="4">
        <v>45940</v>
      </c>
      <c r="FQ40" s="4">
        <v>173862</v>
      </c>
      <c r="FS40" s="4">
        <v>269085.87693712884</v>
      </c>
      <c r="FU40" s="93">
        <v>206.52653258347948</v>
      </c>
      <c r="FV40" s="4">
        <v>0</v>
      </c>
      <c r="FW40" s="4">
        <v>2344768</v>
      </c>
      <c r="FX40" s="4">
        <v>0</v>
      </c>
      <c r="FY40" s="4">
        <v>182646</v>
      </c>
      <c r="FZ40" s="4">
        <v>0</v>
      </c>
      <c r="GA40" s="4">
        <v>26893</v>
      </c>
      <c r="GB40" s="4">
        <v>0</v>
      </c>
      <c r="GC40" s="4">
        <v>182646</v>
      </c>
      <c r="GE40" s="4">
        <v>389639.94187371322</v>
      </c>
      <c r="GG40" s="93">
        <v>202.88797555990274</v>
      </c>
      <c r="GH40" s="4">
        <v>0</v>
      </c>
      <c r="GI40" s="4">
        <v>2544331</v>
      </c>
      <c r="GJ40" s="4">
        <v>0</v>
      </c>
      <c r="GK40" s="4">
        <v>178394</v>
      </c>
      <c r="GL40" s="4">
        <v>0</v>
      </c>
      <c r="GM40" s="4">
        <v>39990</v>
      </c>
      <c r="GN40" s="4">
        <v>0</v>
      </c>
      <c r="GO40" s="4">
        <v>178394</v>
      </c>
      <c r="GP40" s="4">
        <v>0</v>
      </c>
      <c r="GQ40" s="4">
        <v>191996.46650169371</v>
      </c>
      <c r="GR40" s="4">
        <v>-167.82907416584203</v>
      </c>
      <c r="GS40" s="93">
        <v>196.69365996039735</v>
      </c>
      <c r="GT40" s="4">
        <v>0</v>
      </c>
      <c r="GU40" s="4">
        <v>2561006</v>
      </c>
      <c r="GV40" s="4">
        <v>0</v>
      </c>
      <c r="GW40" s="4">
        <v>172881</v>
      </c>
      <c r="GX40" s="4">
        <v>0</v>
      </c>
      <c r="GY40" s="4">
        <v>41652</v>
      </c>
      <c r="GZ40" s="4">
        <v>0</v>
      </c>
      <c r="HA40" s="160">
        <v>172881</v>
      </c>
      <c r="HB40" s="160">
        <v>0</v>
      </c>
      <c r="HC40" s="160">
        <v>14625.687737235621</v>
      </c>
      <c r="HD40" s="4">
        <v>-11</v>
      </c>
      <c r="HE40" s="93">
        <v>169</v>
      </c>
      <c r="HF40" s="4">
        <v>0</v>
      </c>
      <c r="HG40" s="4">
        <v>0</v>
      </c>
      <c r="HH40" s="4">
        <v>2171686</v>
      </c>
      <c r="HI40" s="4">
        <v>0</v>
      </c>
      <c r="HJ40" s="4">
        <v>148520</v>
      </c>
      <c r="HK40" s="4">
        <v>0</v>
      </c>
      <c r="HL40" s="4">
        <v>43998</v>
      </c>
      <c r="HM40" s="4">
        <v>0</v>
      </c>
      <c r="HN40" s="4">
        <v>148520</v>
      </c>
      <c r="HO40" s="4">
        <v>0</v>
      </c>
      <c r="HP40" s="4">
        <v>0</v>
      </c>
      <c r="HQ40" s="4">
        <v>0</v>
      </c>
      <c r="HR40" s="93">
        <v>163.1</v>
      </c>
      <c r="HS40" s="4">
        <v>0</v>
      </c>
      <c r="HT40" s="4">
        <v>0</v>
      </c>
      <c r="HU40" s="4">
        <v>2278235</v>
      </c>
      <c r="HV40" s="4">
        <v>0</v>
      </c>
      <c r="HW40" s="4">
        <v>0</v>
      </c>
      <c r="HX40" s="176">
        <v>0</v>
      </c>
      <c r="HY40" s="4">
        <v>145465</v>
      </c>
      <c r="HZ40" s="176">
        <v>0</v>
      </c>
      <c r="IA40" s="4">
        <v>0</v>
      </c>
      <c r="IB40" s="176">
        <v>0</v>
      </c>
      <c r="IC40" s="4">
        <v>145465</v>
      </c>
      <c r="ID40" s="176">
        <v>0</v>
      </c>
      <c r="IE40" s="4">
        <v>70216.031640122412</v>
      </c>
      <c r="IF40" s="4">
        <v>378.74321123896516</v>
      </c>
      <c r="IG40" s="5">
        <v>133.48000000000002</v>
      </c>
      <c r="IH40" s="3">
        <v>0</v>
      </c>
      <c r="II40" s="3">
        <v>0</v>
      </c>
      <c r="IJ40" s="3">
        <v>1879788</v>
      </c>
      <c r="IK40" s="3">
        <v>0</v>
      </c>
      <c r="IL40" s="3">
        <v>0</v>
      </c>
      <c r="IM40" s="3">
        <v>0</v>
      </c>
      <c r="IN40" s="3">
        <v>115663</v>
      </c>
      <c r="IO40" s="3">
        <v>0</v>
      </c>
      <c r="IP40" s="3">
        <v>60047</v>
      </c>
      <c r="IQ40" s="3"/>
      <c r="IR40" s="3">
        <v>119164</v>
      </c>
      <c r="IS40" s="3"/>
      <c r="IT40" s="3">
        <v>310.72651449833518</v>
      </c>
      <c r="IU40" s="3"/>
      <c r="IV40" s="93">
        <v>117.85000000000002</v>
      </c>
      <c r="IW40" s="4">
        <v>0</v>
      </c>
      <c r="IX40" s="4">
        <v>0</v>
      </c>
      <c r="IY40" s="4">
        <v>1771748</v>
      </c>
      <c r="IZ40" s="4">
        <v>0</v>
      </c>
      <c r="JA40" s="4">
        <v>0</v>
      </c>
      <c r="JB40" s="4">
        <v>0</v>
      </c>
      <c r="JC40" s="4">
        <v>108635</v>
      </c>
      <c r="JD40" s="4">
        <v>0</v>
      </c>
      <c r="JE40" s="4">
        <v>32085</v>
      </c>
      <c r="JG40" s="4">
        <v>108635</v>
      </c>
      <c r="JI40" s="4">
        <v>37.291392385497261</v>
      </c>
      <c r="JK40" s="93">
        <v>96.759999999999991</v>
      </c>
      <c r="JL40" s="4">
        <v>0</v>
      </c>
      <c r="JM40" s="4">
        <v>0</v>
      </c>
      <c r="JN40" s="4">
        <v>1517670</v>
      </c>
      <c r="JO40" s="4">
        <v>0</v>
      </c>
      <c r="JP40" s="4">
        <v>0</v>
      </c>
      <c r="JQ40" s="4">
        <v>0</v>
      </c>
      <c r="JR40" s="4">
        <v>90727</v>
      </c>
      <c r="JS40" s="4">
        <v>0</v>
      </c>
      <c r="JT40" s="4">
        <v>0</v>
      </c>
      <c r="JV40" s="4">
        <v>90727</v>
      </c>
      <c r="JW40" s="4">
        <v>0</v>
      </c>
      <c r="JX40" s="4">
        <v>0</v>
      </c>
      <c r="JY40" s="4">
        <v>0</v>
      </c>
      <c r="JZ40" s="93">
        <v>86.56</v>
      </c>
      <c r="KA40" s="4">
        <v>0</v>
      </c>
      <c r="KB40" s="4">
        <v>0</v>
      </c>
      <c r="KC40" s="4">
        <v>1470371</v>
      </c>
      <c r="KD40" s="4">
        <v>0</v>
      </c>
      <c r="KE40" s="4">
        <v>0</v>
      </c>
      <c r="KF40" s="4">
        <v>0</v>
      </c>
      <c r="KG40" s="4">
        <v>80232</v>
      </c>
      <c r="KH40" s="4">
        <v>0</v>
      </c>
      <c r="KI40" s="4">
        <v>17146</v>
      </c>
      <c r="KJ40" s="4">
        <v>0</v>
      </c>
      <c r="KK40" s="4">
        <v>80232</v>
      </c>
      <c r="KM40" s="4">
        <v>0</v>
      </c>
      <c r="KN40" s="4">
        <v>0</v>
      </c>
      <c r="KO40" s="4">
        <v>95.230000000000018</v>
      </c>
      <c r="KP40" s="4">
        <v>0</v>
      </c>
      <c r="KQ40" s="4">
        <v>0</v>
      </c>
      <c r="KR40" s="4">
        <v>1659348</v>
      </c>
      <c r="KS40" s="4">
        <v>0</v>
      </c>
      <c r="KT40" s="4">
        <v>0</v>
      </c>
      <c r="KU40" s="4">
        <v>0</v>
      </c>
      <c r="KV40" s="4">
        <v>102594</v>
      </c>
      <c r="KW40" s="4">
        <v>0</v>
      </c>
      <c r="KX40" s="4">
        <v>18712</v>
      </c>
      <c r="KY40" s="4">
        <v>0</v>
      </c>
      <c r="KZ40" s="4">
        <v>102594</v>
      </c>
      <c r="LA40" s="4">
        <v>0</v>
      </c>
      <c r="LB40" s="4">
        <v>188977</v>
      </c>
      <c r="LC40" s="4">
        <v>0</v>
      </c>
      <c r="LD40" s="4">
        <v>90</v>
      </c>
      <c r="LE40" s="4">
        <v>0</v>
      </c>
      <c r="LF40" s="4">
        <v>0</v>
      </c>
      <c r="LG40" s="4">
        <v>1685718</v>
      </c>
      <c r="LH40" s="4">
        <v>0</v>
      </c>
      <c r="LI40" s="4">
        <v>0</v>
      </c>
      <c r="LJ40" s="4">
        <v>0</v>
      </c>
      <c r="LK40" s="4">
        <v>106825</v>
      </c>
      <c r="LL40" s="4">
        <v>0</v>
      </c>
      <c r="LM40" s="4">
        <v>0</v>
      </c>
      <c r="LO40" s="4">
        <v>106825</v>
      </c>
      <c r="LQ40" s="4">
        <v>139756.20000000001</v>
      </c>
      <c r="MI40" s="115">
        <f t="shared" si="0"/>
        <v>-31</v>
      </c>
      <c r="MJ40" s="3"/>
      <c r="MK40" s="3"/>
      <c r="ML40" s="176"/>
      <c r="MM40" s="176"/>
      <c r="MN40" s="176"/>
      <c r="MO40" s="176"/>
      <c r="MP40" s="176"/>
      <c r="MQ40" s="176"/>
      <c r="MR40" s="176"/>
      <c r="MS40" s="176"/>
      <c r="MT40" s="176"/>
    </row>
    <row r="41" spans="1:358" s="4" customFormat="1">
      <c r="A41" s="1">
        <v>32</v>
      </c>
      <c r="B41" t="s">
        <v>73</v>
      </c>
      <c r="C41" s="93"/>
      <c r="E41" s="4">
        <v>0</v>
      </c>
      <c r="F41" s="4">
        <v>0</v>
      </c>
      <c r="I41" s="93"/>
      <c r="J41" s="4">
        <v>0</v>
      </c>
      <c r="K41" s="4">
        <v>0</v>
      </c>
      <c r="L41" s="4">
        <v>0</v>
      </c>
      <c r="O41" s="93"/>
      <c r="Q41" s="4">
        <v>0</v>
      </c>
      <c r="R41" s="4">
        <v>0</v>
      </c>
      <c r="S41" s="4">
        <v>0</v>
      </c>
      <c r="U41" s="4">
        <v>0</v>
      </c>
      <c r="V41" s="4">
        <v>0</v>
      </c>
      <c r="W41" s="93"/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L41" s="4">
        <v>0</v>
      </c>
      <c r="AO41" s="93"/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W41" s="93"/>
      <c r="AZ41" s="4">
        <v>0</v>
      </c>
      <c r="BB41" s="4">
        <v>0</v>
      </c>
      <c r="BC41" s="4">
        <v>0</v>
      </c>
      <c r="BD41" s="4">
        <v>0</v>
      </c>
      <c r="BH41" s="4">
        <v>0</v>
      </c>
      <c r="BL41" s="4">
        <v>0</v>
      </c>
      <c r="BN41" s="4">
        <v>0</v>
      </c>
      <c r="BO41" s="4">
        <v>0</v>
      </c>
      <c r="BP41" s="4">
        <v>0</v>
      </c>
      <c r="BQ41" s="93">
        <v>0</v>
      </c>
      <c r="BR41" s="4">
        <v>0</v>
      </c>
      <c r="BS41" s="4">
        <v>0</v>
      </c>
      <c r="BT41" s="4">
        <v>0</v>
      </c>
      <c r="BU41" s="4">
        <v>0</v>
      </c>
      <c r="BW41" s="4">
        <v>0</v>
      </c>
      <c r="BY41" s="4">
        <v>0</v>
      </c>
      <c r="CA41" s="4">
        <v>0</v>
      </c>
      <c r="CC41" s="93"/>
      <c r="CE41" s="4">
        <v>0</v>
      </c>
      <c r="CF41" s="4">
        <v>0</v>
      </c>
      <c r="CH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93"/>
      <c r="CS41" s="4">
        <v>0</v>
      </c>
      <c r="CW41" s="4">
        <v>0</v>
      </c>
      <c r="CY41" s="4">
        <v>0</v>
      </c>
      <c r="DA41" s="93"/>
      <c r="DD41" s="4">
        <v>0</v>
      </c>
      <c r="DF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93"/>
      <c r="DU41" s="4">
        <v>0</v>
      </c>
      <c r="DW41" s="4">
        <v>0</v>
      </c>
      <c r="DY41" s="93"/>
      <c r="EG41" s="4">
        <v>0</v>
      </c>
      <c r="EI41" s="4">
        <v>0</v>
      </c>
      <c r="EK41" s="93">
        <v>0</v>
      </c>
      <c r="EM41" s="4">
        <v>0</v>
      </c>
      <c r="EN41" s="4">
        <v>0</v>
      </c>
      <c r="EO41" s="4">
        <v>0</v>
      </c>
      <c r="EP41" s="4">
        <v>0</v>
      </c>
      <c r="EQ41" s="4">
        <v>0</v>
      </c>
      <c r="ER41" s="4">
        <v>0</v>
      </c>
      <c r="ES41" s="4">
        <v>0</v>
      </c>
      <c r="ET41" s="4">
        <v>0</v>
      </c>
      <c r="EU41" s="4">
        <v>0</v>
      </c>
      <c r="EV41" s="4">
        <v>0</v>
      </c>
      <c r="EW41" s="93">
        <v>0</v>
      </c>
      <c r="EX41" s="4">
        <v>0</v>
      </c>
      <c r="EY41" s="4">
        <v>0</v>
      </c>
      <c r="EZ41" s="4">
        <v>0</v>
      </c>
      <c r="FA41" s="4">
        <v>0</v>
      </c>
      <c r="FB41" s="4">
        <v>0</v>
      </c>
      <c r="FC41" s="4">
        <v>0</v>
      </c>
      <c r="FD41" s="4">
        <v>0</v>
      </c>
      <c r="FE41" s="4">
        <v>0</v>
      </c>
      <c r="FF41" s="4">
        <v>0</v>
      </c>
      <c r="FG41" s="4">
        <v>0</v>
      </c>
      <c r="FH41" s="4">
        <v>0</v>
      </c>
      <c r="FI41" s="93">
        <v>0</v>
      </c>
      <c r="FJ41" s="4">
        <v>0</v>
      </c>
      <c r="FK41" s="4">
        <v>0</v>
      </c>
      <c r="FL41" s="4">
        <v>0</v>
      </c>
      <c r="FM41" s="4">
        <v>0</v>
      </c>
      <c r="FN41" s="4">
        <v>0</v>
      </c>
      <c r="FO41" s="4">
        <v>0</v>
      </c>
      <c r="FQ41" s="4">
        <v>0</v>
      </c>
      <c r="FS41" s="4">
        <v>0</v>
      </c>
      <c r="FU41" s="93">
        <v>0</v>
      </c>
      <c r="FV41" s="4">
        <v>0</v>
      </c>
      <c r="FW41" s="4">
        <v>0</v>
      </c>
      <c r="FX41" s="4">
        <v>0</v>
      </c>
      <c r="FY41" s="4">
        <v>0</v>
      </c>
      <c r="FZ41" s="4">
        <v>0</v>
      </c>
      <c r="GA41" s="4">
        <v>0</v>
      </c>
      <c r="GB41" s="4">
        <v>0</v>
      </c>
      <c r="GC41" s="4">
        <v>0</v>
      </c>
      <c r="GE41" s="4">
        <v>0</v>
      </c>
      <c r="GG41" s="93">
        <v>0</v>
      </c>
      <c r="GH41" s="4">
        <v>0</v>
      </c>
      <c r="GI41" s="4">
        <v>0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Q41" s="4">
        <v>0</v>
      </c>
      <c r="GR41" s="4">
        <v>0</v>
      </c>
      <c r="GS41" s="93">
        <v>0</v>
      </c>
      <c r="GT41" s="4">
        <v>0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160">
        <v>0</v>
      </c>
      <c r="HB41" s="160">
        <v>0</v>
      </c>
      <c r="HC41" s="160">
        <v>0</v>
      </c>
      <c r="HD41" s="4">
        <v>0</v>
      </c>
      <c r="HE41" s="93">
        <v>0</v>
      </c>
      <c r="HF41" s="4">
        <v>0</v>
      </c>
      <c r="HG41" s="4">
        <v>0</v>
      </c>
      <c r="HH41" s="4">
        <v>0</v>
      </c>
      <c r="HI41" s="4">
        <v>0</v>
      </c>
      <c r="HJ41" s="4">
        <v>0</v>
      </c>
      <c r="HK41" s="4">
        <v>0</v>
      </c>
      <c r="HL41" s="4">
        <v>0</v>
      </c>
      <c r="HM41" s="4">
        <v>0</v>
      </c>
      <c r="HN41" s="4">
        <v>0</v>
      </c>
      <c r="HO41" s="4">
        <v>0</v>
      </c>
      <c r="HP41" s="4">
        <v>0</v>
      </c>
      <c r="HQ41" s="4">
        <v>0</v>
      </c>
      <c r="HR41" s="93">
        <v>0</v>
      </c>
      <c r="HS41" s="4">
        <v>0</v>
      </c>
      <c r="HT41" s="4">
        <v>0</v>
      </c>
      <c r="HU41" s="4">
        <v>0</v>
      </c>
      <c r="HV41" s="4">
        <v>0</v>
      </c>
      <c r="HW41" s="4">
        <v>0</v>
      </c>
      <c r="HX41" s="176">
        <v>0</v>
      </c>
      <c r="HY41" s="4">
        <v>0</v>
      </c>
      <c r="HZ41" s="176">
        <v>0</v>
      </c>
      <c r="IA41" s="4">
        <v>0</v>
      </c>
      <c r="IB41" s="176">
        <v>0</v>
      </c>
      <c r="IC41" s="4">
        <v>0</v>
      </c>
      <c r="ID41" s="176">
        <v>0</v>
      </c>
      <c r="IE41" s="4">
        <v>0</v>
      </c>
      <c r="IF41" s="4">
        <v>0</v>
      </c>
      <c r="IG41" s="5">
        <v>0</v>
      </c>
      <c r="IH41" s="3">
        <v>0</v>
      </c>
      <c r="II41" s="3">
        <v>0</v>
      </c>
      <c r="IJ41" s="3">
        <v>0</v>
      </c>
      <c r="IK41" s="3">
        <v>0</v>
      </c>
      <c r="IL41" s="3">
        <v>0</v>
      </c>
      <c r="IM41" s="3">
        <v>0</v>
      </c>
      <c r="IN41" s="3">
        <v>0</v>
      </c>
      <c r="IO41" s="3">
        <v>0</v>
      </c>
      <c r="IP41" s="3">
        <v>0</v>
      </c>
      <c r="IQ41" s="3"/>
      <c r="IR41" s="3">
        <v>0</v>
      </c>
      <c r="IS41" s="3"/>
      <c r="IT41" s="3">
        <v>0</v>
      </c>
      <c r="IU41" s="3"/>
      <c r="IV41" s="93">
        <v>0</v>
      </c>
      <c r="IW41" s="4">
        <v>0</v>
      </c>
      <c r="IX41" s="4">
        <v>0</v>
      </c>
      <c r="IY41" s="4">
        <v>0</v>
      </c>
      <c r="IZ41" s="4">
        <v>0</v>
      </c>
      <c r="JA41" s="4">
        <v>0</v>
      </c>
      <c r="JB41" s="4">
        <v>0</v>
      </c>
      <c r="JC41" s="4">
        <v>0</v>
      </c>
      <c r="JD41" s="4">
        <v>0</v>
      </c>
      <c r="JE41" s="4">
        <v>0</v>
      </c>
      <c r="JG41" s="4">
        <v>0</v>
      </c>
      <c r="JI41" s="4">
        <v>0</v>
      </c>
      <c r="JK41" s="93">
        <v>0</v>
      </c>
      <c r="JL41" s="4">
        <v>0</v>
      </c>
      <c r="JM41" s="4">
        <v>0</v>
      </c>
      <c r="JN41" s="4">
        <v>0</v>
      </c>
      <c r="JO41" s="4">
        <v>0</v>
      </c>
      <c r="JP41" s="4">
        <v>0</v>
      </c>
      <c r="JQ41" s="4">
        <v>0</v>
      </c>
      <c r="JR41" s="4">
        <v>0</v>
      </c>
      <c r="JS41" s="4">
        <v>0</v>
      </c>
      <c r="JT41" s="4">
        <v>0</v>
      </c>
      <c r="JV41" s="4">
        <v>0</v>
      </c>
      <c r="JW41" s="4">
        <v>0</v>
      </c>
      <c r="JX41" s="4">
        <v>0</v>
      </c>
      <c r="JY41" s="4">
        <v>0</v>
      </c>
      <c r="JZ41" s="93">
        <v>0</v>
      </c>
      <c r="KA41" s="4">
        <v>0</v>
      </c>
      <c r="KB41" s="4">
        <v>0</v>
      </c>
      <c r="KC41" s="4">
        <v>0</v>
      </c>
      <c r="KD41" s="4">
        <v>0</v>
      </c>
      <c r="KE41" s="4">
        <v>0</v>
      </c>
      <c r="KF41" s="4">
        <v>0</v>
      </c>
      <c r="KG41" s="4">
        <v>0</v>
      </c>
      <c r="KH41" s="4">
        <v>0</v>
      </c>
      <c r="KI41" s="4">
        <v>0</v>
      </c>
      <c r="KJ41" s="4">
        <v>0</v>
      </c>
      <c r="KK41" s="4">
        <v>0</v>
      </c>
      <c r="KM41" s="4">
        <v>0</v>
      </c>
      <c r="KN41" s="4">
        <v>0</v>
      </c>
      <c r="KO41" s="4">
        <v>0</v>
      </c>
      <c r="KP41" s="4">
        <v>0</v>
      </c>
      <c r="KQ41" s="4">
        <v>0</v>
      </c>
      <c r="KR41" s="4">
        <v>0</v>
      </c>
      <c r="KS41" s="4">
        <v>0</v>
      </c>
      <c r="KT41" s="4">
        <v>0</v>
      </c>
      <c r="KU41" s="4">
        <v>0</v>
      </c>
      <c r="KV41" s="4">
        <v>0</v>
      </c>
      <c r="KW41" s="4">
        <v>0</v>
      </c>
      <c r="KX41" s="4">
        <v>0</v>
      </c>
      <c r="KY41" s="4">
        <v>0</v>
      </c>
      <c r="KZ41" s="4">
        <v>0</v>
      </c>
      <c r="LA41" s="4">
        <v>0</v>
      </c>
      <c r="LB41" s="4">
        <v>0</v>
      </c>
      <c r="LC41" s="4">
        <v>0</v>
      </c>
      <c r="LD41" s="4">
        <v>0</v>
      </c>
      <c r="LE41" s="4">
        <v>0</v>
      </c>
      <c r="LF41" s="4">
        <v>0</v>
      </c>
      <c r="LG41" s="4">
        <v>0</v>
      </c>
      <c r="LH41" s="4">
        <v>0</v>
      </c>
      <c r="LI41" s="4">
        <v>0</v>
      </c>
      <c r="LJ41" s="4">
        <v>0</v>
      </c>
      <c r="LK41" s="4">
        <v>0</v>
      </c>
      <c r="LL41" s="4">
        <v>0</v>
      </c>
      <c r="LM41" s="4">
        <v>0</v>
      </c>
      <c r="LO41" s="4">
        <v>0</v>
      </c>
      <c r="LQ41" s="4">
        <v>0</v>
      </c>
      <c r="MI41" s="115">
        <f t="shared" si="0"/>
        <v>-32</v>
      </c>
      <c r="MJ41" s="3"/>
      <c r="MK41" s="3"/>
      <c r="ML41" s="176"/>
      <c r="MM41" s="176"/>
      <c r="MN41" s="176"/>
      <c r="MO41" s="176"/>
      <c r="MP41" s="176"/>
      <c r="MQ41" s="176"/>
      <c r="MR41" s="176"/>
      <c r="MS41" s="176"/>
      <c r="MT41" s="176"/>
    </row>
    <row r="42" spans="1:358" s="4" customFormat="1">
      <c r="A42" s="1">
        <v>33</v>
      </c>
      <c r="B42" t="s">
        <v>74</v>
      </c>
      <c r="C42" s="93"/>
      <c r="E42" s="4">
        <v>0</v>
      </c>
      <c r="F42" s="4">
        <v>0</v>
      </c>
      <c r="I42" s="93"/>
      <c r="J42" s="4">
        <v>0</v>
      </c>
      <c r="K42" s="4">
        <v>0</v>
      </c>
      <c r="L42" s="4">
        <v>0</v>
      </c>
      <c r="O42" s="93"/>
      <c r="Q42" s="4">
        <v>0</v>
      </c>
      <c r="R42" s="4">
        <v>0</v>
      </c>
      <c r="S42" s="4">
        <v>0</v>
      </c>
      <c r="U42" s="4">
        <v>0</v>
      </c>
      <c r="V42" s="4">
        <v>0</v>
      </c>
      <c r="W42" s="93"/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L42" s="4">
        <v>0</v>
      </c>
      <c r="AO42" s="93"/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W42" s="93"/>
      <c r="AZ42" s="4">
        <v>0</v>
      </c>
      <c r="BB42" s="4">
        <v>0</v>
      </c>
      <c r="BC42" s="4">
        <v>0</v>
      </c>
      <c r="BD42" s="4">
        <v>0</v>
      </c>
      <c r="BH42" s="4">
        <v>0</v>
      </c>
      <c r="BL42" s="4">
        <v>0</v>
      </c>
      <c r="BN42" s="4">
        <v>0</v>
      </c>
      <c r="BO42" s="4">
        <v>0</v>
      </c>
      <c r="BP42" s="4">
        <v>0</v>
      </c>
      <c r="BQ42" s="93">
        <v>0</v>
      </c>
      <c r="BR42" s="4">
        <v>0</v>
      </c>
      <c r="BS42" s="4">
        <v>0</v>
      </c>
      <c r="BT42" s="4">
        <v>0</v>
      </c>
      <c r="BU42" s="4">
        <v>0</v>
      </c>
      <c r="BW42" s="4">
        <v>0</v>
      </c>
      <c r="BY42" s="4">
        <v>0</v>
      </c>
      <c r="CA42" s="4">
        <v>0</v>
      </c>
      <c r="CC42" s="93"/>
      <c r="CE42" s="4">
        <v>0</v>
      </c>
      <c r="CF42" s="4">
        <v>0</v>
      </c>
      <c r="CH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93"/>
      <c r="CS42" s="4">
        <v>0</v>
      </c>
      <c r="CW42" s="4">
        <v>0</v>
      </c>
      <c r="CY42" s="4">
        <v>0</v>
      </c>
      <c r="DA42" s="93"/>
      <c r="DD42" s="4">
        <v>0</v>
      </c>
      <c r="DF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93"/>
      <c r="DU42" s="4">
        <v>0</v>
      </c>
      <c r="DW42" s="4">
        <v>0</v>
      </c>
      <c r="DY42" s="93"/>
      <c r="EG42" s="4">
        <v>0</v>
      </c>
      <c r="EI42" s="4">
        <v>0</v>
      </c>
      <c r="EK42" s="93">
        <v>0</v>
      </c>
      <c r="EM42" s="4">
        <v>0</v>
      </c>
      <c r="EN42" s="4">
        <v>0</v>
      </c>
      <c r="EO42" s="4">
        <v>0</v>
      </c>
      <c r="EP42" s="4">
        <v>0</v>
      </c>
      <c r="EQ42" s="4">
        <v>0</v>
      </c>
      <c r="ER42" s="4">
        <v>0</v>
      </c>
      <c r="ES42" s="4">
        <v>0</v>
      </c>
      <c r="ET42" s="4">
        <v>0</v>
      </c>
      <c r="EU42" s="4">
        <v>0</v>
      </c>
      <c r="EV42" s="4">
        <v>0</v>
      </c>
      <c r="EW42" s="93">
        <v>0</v>
      </c>
      <c r="EX42" s="4">
        <v>0</v>
      </c>
      <c r="EY42" s="4">
        <v>0</v>
      </c>
      <c r="EZ42" s="4">
        <v>0</v>
      </c>
      <c r="FA42" s="4">
        <v>0</v>
      </c>
      <c r="FB42" s="4">
        <v>0</v>
      </c>
      <c r="FC42" s="4">
        <v>0</v>
      </c>
      <c r="FD42" s="4">
        <v>0</v>
      </c>
      <c r="FE42" s="4">
        <v>0</v>
      </c>
      <c r="FF42" s="4">
        <v>0</v>
      </c>
      <c r="FG42" s="4">
        <v>0</v>
      </c>
      <c r="FH42" s="4">
        <v>0</v>
      </c>
      <c r="FI42" s="93">
        <v>0</v>
      </c>
      <c r="FJ42" s="4">
        <v>0</v>
      </c>
      <c r="FK42" s="4">
        <v>0</v>
      </c>
      <c r="FL42" s="4">
        <v>0</v>
      </c>
      <c r="FM42" s="4">
        <v>0</v>
      </c>
      <c r="FN42" s="4">
        <v>0</v>
      </c>
      <c r="FO42" s="4">
        <v>0</v>
      </c>
      <c r="FQ42" s="4">
        <v>0</v>
      </c>
      <c r="FS42" s="4">
        <v>0</v>
      </c>
      <c r="FU42" s="93">
        <v>0</v>
      </c>
      <c r="FV42" s="4">
        <v>0</v>
      </c>
      <c r="FW42" s="4">
        <v>0</v>
      </c>
      <c r="FX42" s="4">
        <v>0</v>
      </c>
      <c r="FY42" s="4">
        <v>0</v>
      </c>
      <c r="FZ42" s="4">
        <v>0</v>
      </c>
      <c r="GA42" s="4">
        <v>0</v>
      </c>
      <c r="GB42" s="4">
        <v>0</v>
      </c>
      <c r="GC42" s="4">
        <v>0</v>
      </c>
      <c r="GE42" s="4">
        <v>0</v>
      </c>
      <c r="GG42" s="93">
        <v>0</v>
      </c>
      <c r="GH42" s="4">
        <v>0</v>
      </c>
      <c r="GI42" s="4">
        <v>0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Q42" s="4">
        <v>0</v>
      </c>
      <c r="GR42" s="4">
        <v>0</v>
      </c>
      <c r="GS42" s="93">
        <v>0</v>
      </c>
      <c r="GT42" s="4">
        <v>0</v>
      </c>
      <c r="GU42" s="4">
        <v>0</v>
      </c>
      <c r="GV42" s="4">
        <v>0</v>
      </c>
      <c r="GW42" s="4">
        <v>0</v>
      </c>
      <c r="GX42" s="4">
        <v>0</v>
      </c>
      <c r="GY42" s="4">
        <v>0</v>
      </c>
      <c r="GZ42" s="4">
        <v>0</v>
      </c>
      <c r="HA42" s="160">
        <v>0</v>
      </c>
      <c r="HB42" s="160">
        <v>0</v>
      </c>
      <c r="HC42" s="160">
        <v>0</v>
      </c>
      <c r="HD42" s="4">
        <v>0</v>
      </c>
      <c r="HE42" s="93">
        <v>0</v>
      </c>
      <c r="HF42" s="4">
        <v>0</v>
      </c>
      <c r="HG42" s="4">
        <v>0</v>
      </c>
      <c r="HH42" s="4">
        <v>0</v>
      </c>
      <c r="HI42" s="4">
        <v>0</v>
      </c>
      <c r="HJ42" s="4">
        <v>0</v>
      </c>
      <c r="HK42" s="4">
        <v>0</v>
      </c>
      <c r="HL42" s="4">
        <v>0</v>
      </c>
      <c r="HM42" s="4">
        <v>0</v>
      </c>
      <c r="HN42" s="4">
        <v>0</v>
      </c>
      <c r="HO42" s="4">
        <v>0</v>
      </c>
      <c r="HP42" s="4">
        <v>0</v>
      </c>
      <c r="HQ42" s="4">
        <v>0</v>
      </c>
      <c r="HR42" s="93">
        <v>0</v>
      </c>
      <c r="HS42" s="4">
        <v>0</v>
      </c>
      <c r="HT42" s="4">
        <v>0</v>
      </c>
      <c r="HU42" s="4">
        <v>0</v>
      </c>
      <c r="HV42" s="4">
        <v>0</v>
      </c>
      <c r="HW42" s="4">
        <v>0</v>
      </c>
      <c r="HX42" s="176">
        <v>0</v>
      </c>
      <c r="HY42" s="4">
        <v>0</v>
      </c>
      <c r="HZ42" s="176">
        <v>0</v>
      </c>
      <c r="IA42" s="4">
        <v>0</v>
      </c>
      <c r="IB42" s="176">
        <v>0</v>
      </c>
      <c r="IC42" s="4">
        <v>0</v>
      </c>
      <c r="ID42" s="176">
        <v>0</v>
      </c>
      <c r="IE42" s="4">
        <v>0</v>
      </c>
      <c r="IF42" s="4">
        <v>0</v>
      </c>
      <c r="IG42" s="5">
        <v>0</v>
      </c>
      <c r="IH42" s="3">
        <v>0</v>
      </c>
      <c r="II42" s="3">
        <v>0</v>
      </c>
      <c r="IJ42" s="3">
        <v>0</v>
      </c>
      <c r="IK42" s="3">
        <v>0</v>
      </c>
      <c r="IL42" s="3">
        <v>0</v>
      </c>
      <c r="IM42" s="3">
        <v>0</v>
      </c>
      <c r="IN42" s="3">
        <v>0</v>
      </c>
      <c r="IO42" s="3">
        <v>0</v>
      </c>
      <c r="IP42" s="3">
        <v>0</v>
      </c>
      <c r="IQ42" s="3"/>
      <c r="IR42" s="3">
        <v>0</v>
      </c>
      <c r="IS42" s="3"/>
      <c r="IT42" s="3">
        <v>0</v>
      </c>
      <c r="IU42" s="3"/>
      <c r="IV42" s="93">
        <v>0</v>
      </c>
      <c r="IW42" s="4">
        <v>0</v>
      </c>
      <c r="IX42" s="4">
        <v>0</v>
      </c>
      <c r="IY42" s="4">
        <v>0</v>
      </c>
      <c r="IZ42" s="4">
        <v>0</v>
      </c>
      <c r="JA42" s="4">
        <v>0</v>
      </c>
      <c r="JB42" s="4">
        <v>0</v>
      </c>
      <c r="JC42" s="4">
        <v>0</v>
      </c>
      <c r="JD42" s="4">
        <v>0</v>
      </c>
      <c r="JE42" s="4">
        <v>0</v>
      </c>
      <c r="JG42" s="4">
        <v>0</v>
      </c>
      <c r="JI42" s="4">
        <v>0</v>
      </c>
      <c r="JK42" s="93">
        <v>0</v>
      </c>
      <c r="JL42" s="4">
        <v>0</v>
      </c>
      <c r="JM42" s="4">
        <v>0</v>
      </c>
      <c r="JN42" s="4">
        <v>0</v>
      </c>
      <c r="JO42" s="4">
        <v>0</v>
      </c>
      <c r="JP42" s="4">
        <v>0</v>
      </c>
      <c r="JQ42" s="4">
        <v>0</v>
      </c>
      <c r="JR42" s="4">
        <v>0</v>
      </c>
      <c r="JS42" s="4">
        <v>0</v>
      </c>
      <c r="JT42" s="4">
        <v>0</v>
      </c>
      <c r="JV42" s="4">
        <v>0</v>
      </c>
      <c r="JW42" s="4">
        <v>0</v>
      </c>
      <c r="JX42" s="4">
        <v>0</v>
      </c>
      <c r="JY42" s="4">
        <v>0</v>
      </c>
      <c r="JZ42" s="93">
        <v>0</v>
      </c>
      <c r="KA42" s="4">
        <v>0</v>
      </c>
      <c r="KB42" s="4">
        <v>0</v>
      </c>
      <c r="KC42" s="4">
        <v>0</v>
      </c>
      <c r="KD42" s="4">
        <v>0</v>
      </c>
      <c r="KE42" s="4">
        <v>0</v>
      </c>
      <c r="KF42" s="4">
        <v>0</v>
      </c>
      <c r="KG42" s="4">
        <v>0</v>
      </c>
      <c r="KH42" s="4">
        <v>0</v>
      </c>
      <c r="KI42" s="4">
        <v>0</v>
      </c>
      <c r="KJ42" s="4">
        <v>0</v>
      </c>
      <c r="KK42" s="4">
        <v>0</v>
      </c>
      <c r="KM42" s="4">
        <v>0</v>
      </c>
      <c r="KN42" s="4">
        <v>0</v>
      </c>
      <c r="KO42" s="4">
        <v>0</v>
      </c>
      <c r="KP42" s="4">
        <v>0</v>
      </c>
      <c r="KQ42" s="4">
        <v>0</v>
      </c>
      <c r="KR42" s="4">
        <v>0</v>
      </c>
      <c r="KS42" s="4">
        <v>0</v>
      </c>
      <c r="KT42" s="4">
        <v>0</v>
      </c>
      <c r="KU42" s="4">
        <v>0</v>
      </c>
      <c r="KV42" s="4">
        <v>0</v>
      </c>
      <c r="KW42" s="4">
        <v>0</v>
      </c>
      <c r="KX42" s="4">
        <v>0</v>
      </c>
      <c r="KY42" s="4">
        <v>0</v>
      </c>
      <c r="KZ42" s="4">
        <v>0</v>
      </c>
      <c r="LA42" s="4">
        <v>0</v>
      </c>
      <c r="LB42" s="4">
        <v>0</v>
      </c>
      <c r="LC42" s="4">
        <v>0</v>
      </c>
      <c r="LD42" s="4">
        <v>0</v>
      </c>
      <c r="LE42" s="4">
        <v>0</v>
      </c>
      <c r="LF42" s="4">
        <v>0</v>
      </c>
      <c r="LG42" s="4">
        <v>0</v>
      </c>
      <c r="LH42" s="4">
        <v>0</v>
      </c>
      <c r="LI42" s="4">
        <v>0</v>
      </c>
      <c r="LJ42" s="4">
        <v>0</v>
      </c>
      <c r="LK42" s="4">
        <v>0</v>
      </c>
      <c r="LL42" s="4">
        <v>0</v>
      </c>
      <c r="LM42" s="4">
        <v>0</v>
      </c>
      <c r="LO42" s="4">
        <v>0</v>
      </c>
      <c r="LQ42" s="4">
        <v>0</v>
      </c>
      <c r="MI42" s="115">
        <f t="shared" si="0"/>
        <v>-33</v>
      </c>
      <c r="MJ42" s="3"/>
      <c r="MK42" s="3"/>
      <c r="ML42" s="176"/>
      <c r="MM42" s="176"/>
      <c r="MN42" s="176"/>
      <c r="MO42" s="176"/>
      <c r="MP42" s="176"/>
      <c r="MQ42" s="176"/>
      <c r="MR42" s="176"/>
      <c r="MS42" s="176"/>
      <c r="MT42" s="176"/>
    </row>
    <row r="43" spans="1:358" s="4" customFormat="1">
      <c r="A43" s="1">
        <v>34</v>
      </c>
      <c r="B43" t="s">
        <v>75</v>
      </c>
      <c r="C43" s="93"/>
      <c r="E43" s="4">
        <v>0</v>
      </c>
      <c r="F43" s="4">
        <v>0</v>
      </c>
      <c r="I43" s="93"/>
      <c r="J43" s="4">
        <v>0</v>
      </c>
      <c r="K43" s="4">
        <v>0</v>
      </c>
      <c r="L43" s="4">
        <v>0</v>
      </c>
      <c r="O43" s="93"/>
      <c r="Q43" s="4">
        <v>0</v>
      </c>
      <c r="R43" s="4">
        <v>0</v>
      </c>
      <c r="S43" s="4">
        <v>0</v>
      </c>
      <c r="U43" s="4">
        <v>0</v>
      </c>
      <c r="V43" s="4">
        <v>0</v>
      </c>
      <c r="W43" s="93"/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L43" s="4">
        <v>0</v>
      </c>
      <c r="AO43" s="93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W43" s="93"/>
      <c r="AZ43" s="4">
        <v>0</v>
      </c>
      <c r="BB43" s="4">
        <v>0</v>
      </c>
      <c r="BC43" s="4">
        <v>0</v>
      </c>
      <c r="BD43" s="4">
        <v>0</v>
      </c>
      <c r="BH43" s="4">
        <v>0</v>
      </c>
      <c r="BL43" s="4">
        <v>0</v>
      </c>
      <c r="BN43" s="4">
        <v>0</v>
      </c>
      <c r="BO43" s="4">
        <v>0</v>
      </c>
      <c r="BP43" s="4">
        <v>0</v>
      </c>
      <c r="BQ43" s="93">
        <v>0</v>
      </c>
      <c r="BR43" s="4">
        <v>0</v>
      </c>
      <c r="BS43" s="4">
        <v>0</v>
      </c>
      <c r="BT43" s="4">
        <v>0</v>
      </c>
      <c r="BU43" s="4">
        <v>0</v>
      </c>
      <c r="BW43" s="4">
        <v>0</v>
      </c>
      <c r="BY43" s="4">
        <v>0</v>
      </c>
      <c r="CA43" s="4">
        <v>0</v>
      </c>
      <c r="CC43" s="93"/>
      <c r="CE43" s="4">
        <v>0</v>
      </c>
      <c r="CF43" s="4">
        <v>0</v>
      </c>
      <c r="CH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93"/>
      <c r="CS43" s="4">
        <v>0</v>
      </c>
      <c r="CW43" s="4">
        <v>0</v>
      </c>
      <c r="CY43" s="4">
        <v>0</v>
      </c>
      <c r="DA43" s="93"/>
      <c r="DD43" s="4">
        <v>0</v>
      </c>
      <c r="DF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93"/>
      <c r="DU43" s="4">
        <v>0</v>
      </c>
      <c r="DW43" s="4">
        <v>0</v>
      </c>
      <c r="DY43" s="93"/>
      <c r="EG43" s="4">
        <v>0</v>
      </c>
      <c r="EI43" s="4">
        <v>0</v>
      </c>
      <c r="EK43" s="93">
        <v>0</v>
      </c>
      <c r="EM43" s="4">
        <v>0</v>
      </c>
      <c r="EN43" s="4">
        <v>0</v>
      </c>
      <c r="EO43" s="4">
        <v>0</v>
      </c>
      <c r="EP43" s="4">
        <v>0</v>
      </c>
      <c r="EQ43" s="4">
        <v>0</v>
      </c>
      <c r="ER43" s="4">
        <v>0</v>
      </c>
      <c r="ES43" s="4">
        <v>0</v>
      </c>
      <c r="ET43" s="4">
        <v>0</v>
      </c>
      <c r="EU43" s="4">
        <v>0</v>
      </c>
      <c r="EV43" s="4">
        <v>0</v>
      </c>
      <c r="EW43" s="93">
        <v>0</v>
      </c>
      <c r="EX43" s="4">
        <v>0</v>
      </c>
      <c r="EY43" s="4">
        <v>0</v>
      </c>
      <c r="EZ43" s="4">
        <v>0</v>
      </c>
      <c r="FA43" s="4">
        <v>0</v>
      </c>
      <c r="FB43" s="4">
        <v>0</v>
      </c>
      <c r="FC43" s="4">
        <v>0</v>
      </c>
      <c r="FD43" s="4">
        <v>0</v>
      </c>
      <c r="FE43" s="4">
        <v>0</v>
      </c>
      <c r="FF43" s="4">
        <v>0</v>
      </c>
      <c r="FG43" s="4">
        <v>0</v>
      </c>
      <c r="FH43" s="4">
        <v>0</v>
      </c>
      <c r="FI43" s="93">
        <v>0</v>
      </c>
      <c r="FJ43" s="4">
        <v>0</v>
      </c>
      <c r="FK43" s="4">
        <v>0</v>
      </c>
      <c r="FL43" s="4">
        <v>0</v>
      </c>
      <c r="FM43" s="4">
        <v>0</v>
      </c>
      <c r="FN43" s="4">
        <v>0</v>
      </c>
      <c r="FO43" s="4">
        <v>0</v>
      </c>
      <c r="FQ43" s="4">
        <v>0</v>
      </c>
      <c r="FS43" s="4">
        <v>0</v>
      </c>
      <c r="FU43" s="93">
        <v>0</v>
      </c>
      <c r="FV43" s="4">
        <v>0</v>
      </c>
      <c r="FW43" s="4">
        <v>0</v>
      </c>
      <c r="FX43" s="4">
        <v>0</v>
      </c>
      <c r="FY43" s="4">
        <v>0</v>
      </c>
      <c r="FZ43" s="4">
        <v>0</v>
      </c>
      <c r="GA43" s="4">
        <v>0</v>
      </c>
      <c r="GB43" s="4">
        <v>0</v>
      </c>
      <c r="GC43" s="4">
        <v>0</v>
      </c>
      <c r="GE43" s="4">
        <v>0</v>
      </c>
      <c r="GG43" s="93">
        <v>0</v>
      </c>
      <c r="GH43" s="4">
        <v>0</v>
      </c>
      <c r="GI43" s="4">
        <v>0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Q43" s="4">
        <v>0</v>
      </c>
      <c r="GR43" s="4">
        <v>0</v>
      </c>
      <c r="GS43" s="93">
        <v>0</v>
      </c>
      <c r="GT43" s="4">
        <v>0</v>
      </c>
      <c r="GU43" s="4">
        <v>0</v>
      </c>
      <c r="GV43" s="4">
        <v>0</v>
      </c>
      <c r="GW43" s="4">
        <v>0</v>
      </c>
      <c r="GX43" s="4">
        <v>0</v>
      </c>
      <c r="GY43" s="4">
        <v>0</v>
      </c>
      <c r="GZ43" s="4">
        <v>0</v>
      </c>
      <c r="HA43" s="160">
        <v>0</v>
      </c>
      <c r="HB43" s="160">
        <v>0</v>
      </c>
      <c r="HC43" s="160">
        <v>0</v>
      </c>
      <c r="HD43" s="4">
        <v>0</v>
      </c>
      <c r="HE43" s="93">
        <v>0</v>
      </c>
      <c r="HF43" s="4">
        <v>0</v>
      </c>
      <c r="HG43" s="4">
        <v>0</v>
      </c>
      <c r="HH43" s="4">
        <v>0</v>
      </c>
      <c r="HI43" s="4">
        <v>0</v>
      </c>
      <c r="HJ43" s="4">
        <v>0</v>
      </c>
      <c r="HK43" s="4">
        <v>0</v>
      </c>
      <c r="HL43" s="4">
        <v>0</v>
      </c>
      <c r="HM43" s="4">
        <v>0</v>
      </c>
      <c r="HN43" s="4">
        <v>0</v>
      </c>
      <c r="HO43" s="4">
        <v>0</v>
      </c>
      <c r="HP43" s="4">
        <v>0</v>
      </c>
      <c r="HQ43" s="4">
        <v>0</v>
      </c>
      <c r="HR43" s="93">
        <v>0</v>
      </c>
      <c r="HS43" s="4">
        <v>0</v>
      </c>
      <c r="HT43" s="4">
        <v>0</v>
      </c>
      <c r="HU43" s="4">
        <v>0</v>
      </c>
      <c r="HV43" s="4">
        <v>0</v>
      </c>
      <c r="HW43" s="4">
        <v>0</v>
      </c>
      <c r="HX43" s="176">
        <v>0</v>
      </c>
      <c r="HY43" s="4">
        <v>0</v>
      </c>
      <c r="HZ43" s="176">
        <v>0</v>
      </c>
      <c r="IA43" s="4">
        <v>0</v>
      </c>
      <c r="IB43" s="176">
        <v>0</v>
      </c>
      <c r="IC43" s="4">
        <v>0</v>
      </c>
      <c r="ID43" s="176">
        <v>0</v>
      </c>
      <c r="IE43" s="4">
        <v>0</v>
      </c>
      <c r="IF43" s="4">
        <v>0</v>
      </c>
      <c r="IG43" s="5">
        <v>0</v>
      </c>
      <c r="IH43" s="3">
        <v>0</v>
      </c>
      <c r="II43" s="3">
        <v>0</v>
      </c>
      <c r="IJ43" s="3">
        <v>0</v>
      </c>
      <c r="IK43" s="3">
        <v>0</v>
      </c>
      <c r="IL43" s="3">
        <v>0</v>
      </c>
      <c r="IM43" s="3">
        <v>0</v>
      </c>
      <c r="IN43" s="3">
        <v>0</v>
      </c>
      <c r="IO43" s="3">
        <v>0</v>
      </c>
      <c r="IP43" s="3">
        <v>0</v>
      </c>
      <c r="IQ43" s="3"/>
      <c r="IR43" s="3">
        <v>0</v>
      </c>
      <c r="IS43" s="3"/>
      <c r="IT43" s="3">
        <v>0</v>
      </c>
      <c r="IU43" s="3"/>
      <c r="IV43" s="93">
        <v>0</v>
      </c>
      <c r="IW43" s="4">
        <v>0</v>
      </c>
      <c r="IX43" s="4">
        <v>0</v>
      </c>
      <c r="IY43" s="4">
        <v>0</v>
      </c>
      <c r="IZ43" s="4">
        <v>0</v>
      </c>
      <c r="JA43" s="4">
        <v>0</v>
      </c>
      <c r="JB43" s="4">
        <v>0</v>
      </c>
      <c r="JC43" s="4">
        <v>0</v>
      </c>
      <c r="JD43" s="4">
        <v>0</v>
      </c>
      <c r="JE43" s="4">
        <v>0</v>
      </c>
      <c r="JG43" s="4">
        <v>0</v>
      </c>
      <c r="JI43" s="4">
        <v>0</v>
      </c>
      <c r="JK43" s="93">
        <v>0</v>
      </c>
      <c r="JL43" s="4">
        <v>0</v>
      </c>
      <c r="JM43" s="4">
        <v>0</v>
      </c>
      <c r="JN43" s="4">
        <v>0</v>
      </c>
      <c r="JO43" s="4">
        <v>0</v>
      </c>
      <c r="JP43" s="4">
        <v>0</v>
      </c>
      <c r="JQ43" s="4">
        <v>0</v>
      </c>
      <c r="JR43" s="4">
        <v>0</v>
      </c>
      <c r="JS43" s="4">
        <v>0</v>
      </c>
      <c r="JT43" s="4">
        <v>0</v>
      </c>
      <c r="JV43" s="4">
        <v>0</v>
      </c>
      <c r="JW43" s="4">
        <v>0</v>
      </c>
      <c r="JX43" s="4">
        <v>0</v>
      </c>
      <c r="JY43" s="4">
        <v>0</v>
      </c>
      <c r="JZ43" s="93">
        <v>0</v>
      </c>
      <c r="KA43" s="4">
        <v>0</v>
      </c>
      <c r="KB43" s="4">
        <v>0</v>
      </c>
      <c r="KC43" s="4">
        <v>0</v>
      </c>
      <c r="KD43" s="4">
        <v>0</v>
      </c>
      <c r="KE43" s="4">
        <v>0</v>
      </c>
      <c r="KF43" s="4">
        <v>0</v>
      </c>
      <c r="KG43" s="4">
        <v>0</v>
      </c>
      <c r="KH43" s="4">
        <v>0</v>
      </c>
      <c r="KI43" s="4">
        <v>0</v>
      </c>
      <c r="KJ43" s="4">
        <v>0</v>
      </c>
      <c r="KK43" s="4">
        <v>0</v>
      </c>
      <c r="KM43" s="4">
        <v>0</v>
      </c>
      <c r="KN43" s="4">
        <v>0</v>
      </c>
      <c r="KO43" s="4">
        <v>0</v>
      </c>
      <c r="KP43" s="4">
        <v>0</v>
      </c>
      <c r="KQ43" s="4">
        <v>0</v>
      </c>
      <c r="KR43" s="4">
        <v>0</v>
      </c>
      <c r="KS43" s="4">
        <v>0</v>
      </c>
      <c r="KT43" s="4">
        <v>0</v>
      </c>
      <c r="KU43" s="4">
        <v>0</v>
      </c>
      <c r="KV43" s="4">
        <v>0</v>
      </c>
      <c r="KW43" s="4">
        <v>0</v>
      </c>
      <c r="KX43" s="4">
        <v>0</v>
      </c>
      <c r="KY43" s="4">
        <v>0</v>
      </c>
      <c r="KZ43" s="4">
        <v>0</v>
      </c>
      <c r="LA43" s="4">
        <v>0</v>
      </c>
      <c r="LB43" s="4">
        <v>0</v>
      </c>
      <c r="LC43" s="4">
        <v>0</v>
      </c>
      <c r="LD43" s="4">
        <v>0</v>
      </c>
      <c r="LE43" s="4">
        <v>0</v>
      </c>
      <c r="LF43" s="4">
        <v>0</v>
      </c>
      <c r="LG43" s="4">
        <v>0</v>
      </c>
      <c r="LH43" s="4">
        <v>0</v>
      </c>
      <c r="LI43" s="4">
        <v>0</v>
      </c>
      <c r="LJ43" s="4">
        <v>0</v>
      </c>
      <c r="LK43" s="4">
        <v>0</v>
      </c>
      <c r="LL43" s="4">
        <v>0</v>
      </c>
      <c r="LM43" s="4">
        <v>0</v>
      </c>
      <c r="LO43" s="4">
        <v>0</v>
      </c>
      <c r="LQ43" s="4">
        <v>0</v>
      </c>
      <c r="MI43" s="115">
        <f t="shared" si="0"/>
        <v>-34</v>
      </c>
      <c r="MJ43" s="3"/>
      <c r="MK43" s="3"/>
      <c r="ML43" s="176"/>
      <c r="MM43" s="176"/>
      <c r="MN43" s="176"/>
      <c r="MO43" s="176"/>
      <c r="MP43" s="176"/>
      <c r="MQ43" s="176"/>
      <c r="MR43" s="176"/>
      <c r="MS43" s="176"/>
      <c r="MT43" s="176"/>
    </row>
    <row r="44" spans="1:358" s="4" customFormat="1">
      <c r="A44" s="1">
        <v>35</v>
      </c>
      <c r="B44" t="s">
        <v>76</v>
      </c>
      <c r="C44" s="93">
        <v>784.47799999999995</v>
      </c>
      <c r="D44" s="4">
        <v>5801808</v>
      </c>
      <c r="E44" s="4">
        <v>0</v>
      </c>
      <c r="F44" s="4">
        <v>5256000</v>
      </c>
      <c r="G44" s="4">
        <v>0</v>
      </c>
      <c r="I44" s="93">
        <v>1314.84</v>
      </c>
      <c r="J44" s="4">
        <v>10384359</v>
      </c>
      <c r="K44" s="4">
        <v>0</v>
      </c>
      <c r="L44" s="4">
        <v>3081800</v>
      </c>
      <c r="M44" s="4">
        <v>0</v>
      </c>
      <c r="N44" s="4">
        <v>0</v>
      </c>
      <c r="O44" s="93">
        <v>1508.63</v>
      </c>
      <c r="P44" s="4">
        <v>0</v>
      </c>
      <c r="Q44" s="4">
        <v>11228344</v>
      </c>
      <c r="R44" s="4">
        <v>0</v>
      </c>
      <c r="S44" s="4">
        <v>502936</v>
      </c>
      <c r="U44" s="4">
        <v>2026200</v>
      </c>
      <c r="V44" s="4">
        <v>0</v>
      </c>
      <c r="W44" s="93">
        <v>1765.18</v>
      </c>
      <c r="X44" s="4">
        <v>0</v>
      </c>
      <c r="Y44" s="4">
        <v>13421568</v>
      </c>
      <c r="Z44" s="4">
        <v>25643</v>
      </c>
      <c r="AA44" s="4">
        <v>1148341</v>
      </c>
      <c r="AB44" s="4">
        <v>-7151</v>
      </c>
      <c r="AC44" s="4">
        <v>2193224</v>
      </c>
      <c r="AD44" s="4">
        <v>25643</v>
      </c>
      <c r="AE44" s="4">
        <v>0</v>
      </c>
      <c r="AF44" s="4">
        <v>2082.54</v>
      </c>
      <c r="AG44" s="4">
        <v>0</v>
      </c>
      <c r="AH44" s="4">
        <v>17296918</v>
      </c>
      <c r="AJ44" s="4">
        <v>818049</v>
      </c>
      <c r="AL44" s="4">
        <v>5216927</v>
      </c>
      <c r="AN44" s="4">
        <v>0</v>
      </c>
      <c r="AO44" s="93">
        <v>2550.9699999999998</v>
      </c>
      <c r="AP44" s="4">
        <v>0</v>
      </c>
      <c r="AQ44" s="4">
        <v>21892408</v>
      </c>
      <c r="AR44" s="4">
        <v>126495</v>
      </c>
      <c r="AS44" s="4">
        <v>858805</v>
      </c>
      <c r="AT44" s="4">
        <v>-1655</v>
      </c>
      <c r="AU44" s="4">
        <v>7787732</v>
      </c>
      <c r="AV44" s="4">
        <v>0</v>
      </c>
      <c r="AW44" s="93">
        <v>2888.75</v>
      </c>
      <c r="AX44" s="4">
        <v>0</v>
      </c>
      <c r="AY44" s="4">
        <v>26417322</v>
      </c>
      <c r="AZ44" s="4">
        <v>54589</v>
      </c>
      <c r="BA44" s="4">
        <v>1208623</v>
      </c>
      <c r="BB44" s="4">
        <v>2514</v>
      </c>
      <c r="BC44" s="4">
        <v>7970814</v>
      </c>
      <c r="BD44" s="4">
        <v>60323</v>
      </c>
      <c r="BE44" s="4">
        <v>3364.97</v>
      </c>
      <c r="BF44" s="4">
        <v>0</v>
      </c>
      <c r="BG44" s="4">
        <v>32112929</v>
      </c>
      <c r="BH44" s="4">
        <v>17408</v>
      </c>
      <c r="BI44" s="4">
        <v>3967.25</v>
      </c>
      <c r="BJ44" s="4">
        <v>0</v>
      </c>
      <c r="BK44" s="4">
        <v>36486492</v>
      </c>
      <c r="BL44" s="4">
        <v>0</v>
      </c>
      <c r="BM44" s="4">
        <v>1628333</v>
      </c>
      <c r="BN44" s="4">
        <v>0</v>
      </c>
      <c r="BO44" s="4">
        <v>2927537.3833322451</v>
      </c>
      <c r="BP44" s="4">
        <v>1906.7373736849986</v>
      </c>
      <c r="BQ44" s="93">
        <v>4434.0847711002252</v>
      </c>
      <c r="BR44" s="4">
        <v>0</v>
      </c>
      <c r="BS44" s="4">
        <v>38709903.034374781</v>
      </c>
      <c r="BT44" s="4">
        <v>0</v>
      </c>
      <c r="BU44" s="4">
        <v>3165364.9967920952</v>
      </c>
      <c r="BW44" s="4">
        <v>2030835.095668532</v>
      </c>
      <c r="BY44" s="4">
        <v>3165364.9967920952</v>
      </c>
      <c r="CA44" s="4">
        <v>7057312.6343747806</v>
      </c>
      <c r="CC44" s="93">
        <v>4182.254640197084</v>
      </c>
      <c r="CD44" s="4">
        <v>0</v>
      </c>
      <c r="CE44" s="4">
        <v>40796304.157258198</v>
      </c>
      <c r="CF44" s="4">
        <v>16978.191891878843</v>
      </c>
      <c r="CG44" s="4">
        <v>3126382.3116934653</v>
      </c>
      <c r="CH44" s="4">
        <v>774.98751164786518</v>
      </c>
      <c r="CI44" s="4">
        <v>1591572.3289836016</v>
      </c>
      <c r="CJ44" s="4">
        <v>644.06756756757386</v>
      </c>
      <c r="CK44" s="4">
        <v>3126382.3116934653</v>
      </c>
      <c r="CL44" s="4">
        <v>822.17670083697885</v>
      </c>
      <c r="CM44" s="4">
        <v>5144556.1228834167</v>
      </c>
      <c r="CN44" s="4">
        <v>0</v>
      </c>
      <c r="CO44" s="93">
        <v>4508.6216208077058</v>
      </c>
      <c r="CP44" s="4">
        <v>0</v>
      </c>
      <c r="CQ44" s="4">
        <v>44821668.671566829</v>
      </c>
      <c r="CS44" s="4">
        <v>3536021.2531578001</v>
      </c>
      <c r="CU44" s="4">
        <v>1523971.2986169553</v>
      </c>
      <c r="CW44" s="4">
        <v>3536796.2406694479</v>
      </c>
      <c r="CY44" s="4">
        <v>6176584.7062005103</v>
      </c>
      <c r="DA44" s="93">
        <v>4762.8560919874762</v>
      </c>
      <c r="DB44" s="4">
        <v>0</v>
      </c>
      <c r="DC44" s="4">
        <v>51531409</v>
      </c>
      <c r="DD44" s="4">
        <v>0</v>
      </c>
      <c r="DE44" s="4">
        <v>3934955</v>
      </c>
      <c r="DF44" s="4">
        <v>0</v>
      </c>
      <c r="DG44" s="4">
        <v>1478388</v>
      </c>
      <c r="DH44" s="4">
        <v>0</v>
      </c>
      <c r="DI44" s="4">
        <v>3934955</v>
      </c>
      <c r="DJ44" s="4">
        <v>0</v>
      </c>
      <c r="DK44" s="4">
        <v>9952728</v>
      </c>
      <c r="DL44" s="4">
        <v>0</v>
      </c>
      <c r="DM44" s="93">
        <v>4962.1030625893973</v>
      </c>
      <c r="DN44" s="4">
        <v>0</v>
      </c>
      <c r="DO44" s="4">
        <v>56976947</v>
      </c>
      <c r="DQ44" s="4">
        <v>4280977</v>
      </c>
      <c r="DS44" s="4">
        <v>2059300</v>
      </c>
      <c r="DU44" s="4">
        <v>4280977</v>
      </c>
      <c r="DW44" s="4">
        <v>11078132.36440498</v>
      </c>
      <c r="DY44" s="93">
        <v>5086.1115371540009</v>
      </c>
      <c r="DZ44" s="4">
        <v>0</v>
      </c>
      <c r="EA44" s="4">
        <v>57620700</v>
      </c>
      <c r="EC44" s="4">
        <v>4399557</v>
      </c>
      <c r="EE44" s="4">
        <v>1755858</v>
      </c>
      <c r="EG44" s="4">
        <v>4399557</v>
      </c>
      <c r="EI44" s="4">
        <v>6588180.654616517</v>
      </c>
      <c r="EK44" s="93">
        <v>5272.9080604767987</v>
      </c>
      <c r="EL44" s="4">
        <v>0</v>
      </c>
      <c r="EM44" s="4">
        <v>63743064</v>
      </c>
      <c r="EN44" s="4">
        <v>0</v>
      </c>
      <c r="EO44" s="4">
        <v>4549770</v>
      </c>
      <c r="EP44" s="4">
        <v>0</v>
      </c>
      <c r="EQ44" s="4">
        <v>1733071</v>
      </c>
      <c r="ER44" s="4">
        <v>0</v>
      </c>
      <c r="ES44" s="4">
        <v>4549770</v>
      </c>
      <c r="ET44" s="4">
        <v>0</v>
      </c>
      <c r="EU44" s="4">
        <v>8686831</v>
      </c>
      <c r="EV44" s="4">
        <v>0</v>
      </c>
      <c r="EW44" s="93">
        <v>5749.3231049152682</v>
      </c>
      <c r="EX44" s="4">
        <v>0</v>
      </c>
      <c r="EY44" s="4">
        <v>69097291</v>
      </c>
      <c r="EZ44" s="4">
        <v>23332</v>
      </c>
      <c r="FA44" s="4">
        <v>4988447</v>
      </c>
      <c r="FB44" s="4">
        <v>1786</v>
      </c>
      <c r="FC44" s="4">
        <v>1104717</v>
      </c>
      <c r="FD44" s="4">
        <v>0</v>
      </c>
      <c r="FE44" s="4">
        <v>4988447</v>
      </c>
      <c r="FF44" s="4">
        <v>1786</v>
      </c>
      <c r="FG44" s="4">
        <v>7142319.2000000002</v>
      </c>
      <c r="FH44" s="4">
        <v>0</v>
      </c>
      <c r="FI44" s="93">
        <v>6557.6779309947406</v>
      </c>
      <c r="FJ44" s="4">
        <v>0</v>
      </c>
      <c r="FK44" s="4">
        <v>83804595</v>
      </c>
      <c r="FL44" s="4">
        <v>0</v>
      </c>
      <c r="FM44" s="4">
        <v>5735863</v>
      </c>
      <c r="FN44" s="4">
        <v>0</v>
      </c>
      <c r="FO44" s="4">
        <v>1397244</v>
      </c>
      <c r="FQ44" s="4">
        <v>5735863</v>
      </c>
      <c r="FS44" s="4">
        <v>16843979.386372816</v>
      </c>
      <c r="FU44" s="93">
        <v>7502.5774798663006</v>
      </c>
      <c r="FV44" s="4">
        <v>0</v>
      </c>
      <c r="FW44" s="4">
        <v>104089891</v>
      </c>
      <c r="FX44" s="4">
        <v>0</v>
      </c>
      <c r="FY44" s="4">
        <v>6569452</v>
      </c>
      <c r="FZ44" s="4">
        <v>0</v>
      </c>
      <c r="GA44" s="4">
        <v>1708779</v>
      </c>
      <c r="GB44" s="4">
        <v>0</v>
      </c>
      <c r="GC44" s="4">
        <v>6569452</v>
      </c>
      <c r="GE44" s="4">
        <v>26105601.066553406</v>
      </c>
      <c r="GG44" s="93">
        <v>8423.3104107684285</v>
      </c>
      <c r="GH44" s="4">
        <v>0</v>
      </c>
      <c r="GI44" s="4">
        <v>118442033</v>
      </c>
      <c r="GJ44" s="4">
        <v>37552</v>
      </c>
      <c r="GK44" s="4">
        <v>7368241</v>
      </c>
      <c r="GL44" s="4">
        <v>0</v>
      </c>
      <c r="GM44" s="4">
        <v>1493852</v>
      </c>
      <c r="GN44" s="4">
        <v>0</v>
      </c>
      <c r="GO44" s="4">
        <v>7368241</v>
      </c>
      <c r="GP44" s="4">
        <v>0</v>
      </c>
      <c r="GQ44" s="4">
        <v>13807973.175040219</v>
      </c>
      <c r="GR44" s="4">
        <v>0</v>
      </c>
      <c r="GS44" s="93">
        <v>9251.2176601725769</v>
      </c>
      <c r="GT44" s="4">
        <v>0</v>
      </c>
      <c r="GU44" s="4">
        <v>134632588</v>
      </c>
      <c r="GV44" s="4">
        <v>0</v>
      </c>
      <c r="GW44" s="4">
        <v>8117565</v>
      </c>
      <c r="GX44" s="4">
        <v>0</v>
      </c>
      <c r="GY44" s="4">
        <v>1528035</v>
      </c>
      <c r="GZ44" s="4">
        <v>0</v>
      </c>
      <c r="HA44" s="160">
        <v>8117565</v>
      </c>
      <c r="HB44" s="160">
        <v>0</v>
      </c>
      <c r="HC44" s="160">
        <v>14397047.899353629</v>
      </c>
      <c r="HD44" s="4">
        <v>-10566</v>
      </c>
      <c r="HE44" s="93">
        <v>9640</v>
      </c>
      <c r="HF44" s="4">
        <v>0</v>
      </c>
      <c r="HG44" s="4">
        <v>0</v>
      </c>
      <c r="HH44" s="4">
        <v>143323828</v>
      </c>
      <c r="HI44" s="4">
        <v>10407</v>
      </c>
      <c r="HJ44" s="4">
        <v>8493128</v>
      </c>
      <c r="HK44" s="4">
        <v>407</v>
      </c>
      <c r="HL44" s="4">
        <v>1292612</v>
      </c>
      <c r="HM44" s="4">
        <v>118</v>
      </c>
      <c r="HN44" s="4">
        <v>8493128</v>
      </c>
      <c r="HO44" s="4">
        <v>411</v>
      </c>
      <c r="HP44" s="4">
        <v>7595930</v>
      </c>
      <c r="HQ44" s="4">
        <v>0</v>
      </c>
      <c r="HR44" s="93">
        <v>10252.329999999998</v>
      </c>
      <c r="HS44" s="4">
        <v>0</v>
      </c>
      <c r="HT44" s="4">
        <v>0</v>
      </c>
      <c r="HU44" s="4">
        <v>163834129</v>
      </c>
      <c r="HV44" s="4">
        <v>-14581</v>
      </c>
      <c r="HW44" s="4">
        <v>417961</v>
      </c>
      <c r="HX44" s="176">
        <v>0</v>
      </c>
      <c r="HY44" s="4">
        <v>9070305</v>
      </c>
      <c r="HZ44" s="176">
        <v>-772</v>
      </c>
      <c r="IA44" s="4">
        <v>1531437</v>
      </c>
      <c r="IB44" s="176">
        <v>0</v>
      </c>
      <c r="IC44" s="4">
        <v>9070712</v>
      </c>
      <c r="ID44" s="176">
        <v>-772</v>
      </c>
      <c r="IE44" s="4">
        <v>13523192.917866083</v>
      </c>
      <c r="IF44" s="4">
        <v>63282.963075293228</v>
      </c>
      <c r="IG44" s="5">
        <v>10580.870000000006</v>
      </c>
      <c r="IH44" s="3">
        <v>0</v>
      </c>
      <c r="II44" s="3">
        <v>0</v>
      </c>
      <c r="IJ44" s="3">
        <v>174377187</v>
      </c>
      <c r="IK44" s="3">
        <v>0</v>
      </c>
      <c r="IL44" s="3">
        <v>326645</v>
      </c>
      <c r="IM44" s="3">
        <v>0</v>
      </c>
      <c r="IN44" s="3">
        <v>9352814</v>
      </c>
      <c r="IO44" s="3">
        <v>0</v>
      </c>
      <c r="IP44" s="3">
        <v>1734718</v>
      </c>
      <c r="IQ44" s="3"/>
      <c r="IR44" s="3">
        <v>9442085</v>
      </c>
      <c r="IS44" s="3"/>
      <c r="IT44" s="3">
        <v>8681097.9770104364</v>
      </c>
      <c r="IU44" s="3"/>
      <c r="IV44" s="93">
        <v>10763.789999999999</v>
      </c>
      <c r="IW44" s="4">
        <v>0</v>
      </c>
      <c r="IX44" s="4">
        <v>0</v>
      </c>
      <c r="IY44" s="4">
        <v>189658486</v>
      </c>
      <c r="IZ44" s="4">
        <v>0</v>
      </c>
      <c r="JA44" s="4">
        <v>51530</v>
      </c>
      <c r="JB44" s="4">
        <v>0</v>
      </c>
      <c r="JC44" s="4">
        <v>9992421</v>
      </c>
      <c r="JD44" s="4">
        <v>0</v>
      </c>
      <c r="JE44" s="4">
        <v>1738585</v>
      </c>
      <c r="JG44" s="4">
        <v>9992421</v>
      </c>
      <c r="JI44" s="4">
        <v>22739736.442177467</v>
      </c>
      <c r="JK44" s="93">
        <v>10914.169999999989</v>
      </c>
      <c r="JL44" s="4">
        <v>0</v>
      </c>
      <c r="JM44" s="4">
        <v>0</v>
      </c>
      <c r="JN44" s="4">
        <v>207570438</v>
      </c>
      <c r="JO44" s="4">
        <v>0</v>
      </c>
      <c r="JP44" s="4">
        <v>91266</v>
      </c>
      <c r="JQ44" s="4">
        <v>53767</v>
      </c>
      <c r="JR44" s="4">
        <v>10036684</v>
      </c>
      <c r="JS44" s="4">
        <v>0</v>
      </c>
      <c r="JT44" s="4">
        <v>1779622</v>
      </c>
      <c r="JV44" s="4">
        <v>10036684</v>
      </c>
      <c r="JW44" s="4">
        <v>0</v>
      </c>
      <c r="JX44" s="4">
        <v>20269547.075058535</v>
      </c>
      <c r="JY44" s="4">
        <v>-2998.5773640424013</v>
      </c>
      <c r="JZ44" s="93">
        <v>10573.499999999896</v>
      </c>
      <c r="KA44" s="4">
        <v>0</v>
      </c>
      <c r="KB44" s="4">
        <v>0</v>
      </c>
      <c r="KC44" s="4">
        <v>219643811</v>
      </c>
      <c r="KD44" s="4">
        <v>0</v>
      </c>
      <c r="KE44" s="4">
        <v>292168</v>
      </c>
      <c r="KF44" s="4">
        <v>6061</v>
      </c>
      <c r="KG44" s="4">
        <v>9852472</v>
      </c>
      <c r="KH44" s="4">
        <v>0</v>
      </c>
      <c r="KI44" s="4">
        <v>1147015</v>
      </c>
      <c r="KJ44" s="4">
        <v>0</v>
      </c>
      <c r="KK44" s="4">
        <v>9852472</v>
      </c>
      <c r="KM44" s="4">
        <v>24852770.871548209</v>
      </c>
      <c r="KN44" s="4">
        <v>-16378.514254163951</v>
      </c>
      <c r="KO44" s="4">
        <v>10278.849999999997</v>
      </c>
      <c r="KP44" s="4">
        <v>0</v>
      </c>
      <c r="KQ44" s="4">
        <v>0</v>
      </c>
      <c r="KR44" s="4">
        <v>238644754</v>
      </c>
      <c r="KS44" s="4">
        <v>204323</v>
      </c>
      <c r="KT44" s="4">
        <v>279327</v>
      </c>
      <c r="KU44" s="4">
        <v>0</v>
      </c>
      <c r="KV44" s="4">
        <v>11118607</v>
      </c>
      <c r="KW44" s="4">
        <v>9771</v>
      </c>
      <c r="KX44" s="4">
        <v>1239001</v>
      </c>
      <c r="KY44" s="4">
        <v>0</v>
      </c>
      <c r="KZ44" s="4">
        <v>11118607</v>
      </c>
      <c r="LA44" s="4">
        <v>9771</v>
      </c>
      <c r="LB44" s="4">
        <v>33106777.853745837</v>
      </c>
      <c r="LC44" s="4">
        <v>0</v>
      </c>
      <c r="LD44" s="4">
        <v>10270</v>
      </c>
      <c r="LE44" s="4">
        <v>0</v>
      </c>
      <c r="LF44" s="4">
        <v>0</v>
      </c>
      <c r="LG44" s="4">
        <v>255593627</v>
      </c>
      <c r="LH44" s="4">
        <v>0</v>
      </c>
      <c r="LI44" s="4">
        <v>283969</v>
      </c>
      <c r="LJ44" s="4">
        <v>0</v>
      </c>
      <c r="LK44" s="4">
        <v>12172833</v>
      </c>
      <c r="LL44" s="4">
        <v>0</v>
      </c>
      <c r="LM44" s="4">
        <v>0</v>
      </c>
      <c r="LO44" s="4">
        <v>12172833</v>
      </c>
      <c r="LQ44" s="4">
        <v>33178787.999999996</v>
      </c>
      <c r="MI44" s="115">
        <f t="shared" si="0"/>
        <v>-35</v>
      </c>
      <c r="MJ44" s="3"/>
      <c r="MK44" s="3"/>
      <c r="ML44" s="176"/>
      <c r="MM44" s="176"/>
      <c r="MN44" s="176"/>
      <c r="MO44" s="176"/>
      <c r="MP44" s="176"/>
      <c r="MQ44" s="176"/>
      <c r="MR44" s="176"/>
      <c r="MS44" s="176"/>
      <c r="MT44" s="176"/>
    </row>
    <row r="45" spans="1:358" s="4" customFormat="1">
      <c r="A45" s="1">
        <v>36</v>
      </c>
      <c r="B45" t="s">
        <v>77</v>
      </c>
      <c r="C45" s="93"/>
      <c r="E45" s="4">
        <v>0</v>
      </c>
      <c r="F45" s="4">
        <v>0</v>
      </c>
      <c r="I45" s="93"/>
      <c r="J45" s="4">
        <v>0</v>
      </c>
      <c r="K45" s="4">
        <v>0</v>
      </c>
      <c r="L45" s="4">
        <v>0</v>
      </c>
      <c r="O45" s="93"/>
      <c r="Q45" s="4">
        <v>0</v>
      </c>
      <c r="R45" s="4">
        <v>0</v>
      </c>
      <c r="S45" s="4">
        <v>0</v>
      </c>
      <c r="U45" s="4">
        <v>0</v>
      </c>
      <c r="V45" s="4">
        <v>0</v>
      </c>
      <c r="W45" s="93">
        <v>1</v>
      </c>
      <c r="X45" s="4">
        <v>0</v>
      </c>
      <c r="Y45" s="4">
        <v>0</v>
      </c>
      <c r="Z45" s="4">
        <v>0</v>
      </c>
      <c r="AA45" s="4">
        <v>5572</v>
      </c>
      <c r="AB45" s="4">
        <v>0</v>
      </c>
      <c r="AC45" s="4">
        <v>0</v>
      </c>
      <c r="AD45" s="4">
        <v>0</v>
      </c>
      <c r="AE45" s="4">
        <v>0</v>
      </c>
      <c r="AF45" s="4">
        <v>5.42</v>
      </c>
      <c r="AG45" s="4">
        <v>0</v>
      </c>
      <c r="AH45" s="4">
        <v>32634</v>
      </c>
      <c r="AJ45" s="4">
        <v>0</v>
      </c>
      <c r="AL45" s="4">
        <v>32634</v>
      </c>
      <c r="AN45" s="4">
        <v>0</v>
      </c>
      <c r="AO45" s="93">
        <v>6.87</v>
      </c>
      <c r="AP45" s="4">
        <v>0</v>
      </c>
      <c r="AQ45" s="4">
        <v>30316</v>
      </c>
      <c r="AR45" s="4">
        <v>0</v>
      </c>
      <c r="AS45" s="4">
        <v>12450</v>
      </c>
      <c r="AT45" s="4">
        <v>0</v>
      </c>
      <c r="AU45" s="4">
        <v>19580</v>
      </c>
      <c r="AW45" s="93">
        <v>8.61</v>
      </c>
      <c r="AY45" s="4">
        <v>53156</v>
      </c>
      <c r="AZ45" s="4">
        <v>0</v>
      </c>
      <c r="BA45" s="4">
        <v>6985</v>
      </c>
      <c r="BB45" s="4">
        <v>0</v>
      </c>
      <c r="BC45" s="4">
        <v>31953</v>
      </c>
      <c r="BD45" s="4">
        <v>47</v>
      </c>
      <c r="BE45" s="4">
        <v>13.19</v>
      </c>
      <c r="BF45" s="4">
        <v>0</v>
      </c>
      <c r="BG45" s="4">
        <v>99994</v>
      </c>
      <c r="BH45" s="4">
        <v>0</v>
      </c>
      <c r="BI45" s="4">
        <v>12.28</v>
      </c>
      <c r="BJ45" s="4">
        <v>0</v>
      </c>
      <c r="BK45" s="4">
        <v>90398</v>
      </c>
      <c r="BL45" s="4">
        <v>0</v>
      </c>
      <c r="BM45" s="4">
        <v>8014</v>
      </c>
      <c r="BN45" s="4">
        <v>0</v>
      </c>
      <c r="BO45" s="4">
        <v>11390.25034487781</v>
      </c>
      <c r="BP45" s="4">
        <v>7.418595626433671</v>
      </c>
      <c r="BQ45" s="93">
        <v>13.97902097902098</v>
      </c>
      <c r="BR45" s="4">
        <v>0</v>
      </c>
      <c r="BS45" s="4">
        <v>114820.53493758533</v>
      </c>
      <c r="BT45" s="4">
        <v>0</v>
      </c>
      <c r="BU45" s="4">
        <v>10439.4422874841</v>
      </c>
      <c r="BW45" s="4">
        <v>0</v>
      </c>
      <c r="BY45" s="4">
        <v>10439.4422874841</v>
      </c>
      <c r="CA45" s="4">
        <v>43157.734937585323</v>
      </c>
      <c r="CC45" s="93">
        <v>11.707070707070708</v>
      </c>
      <c r="CD45" s="4">
        <v>0</v>
      </c>
      <c r="CE45" s="4">
        <v>73520.282828282827</v>
      </c>
      <c r="CF45" s="4">
        <v>0</v>
      </c>
      <c r="CG45" s="4">
        <v>6464.0538720538716</v>
      </c>
      <c r="CH45" s="4">
        <v>0</v>
      </c>
      <c r="CI45" s="4">
        <v>32850.956228956231</v>
      </c>
      <c r="CJ45" s="4">
        <v>0</v>
      </c>
      <c r="CK45" s="4">
        <v>6464.0538720538716</v>
      </c>
      <c r="CL45" s="4">
        <v>0</v>
      </c>
      <c r="CM45" s="4">
        <v>14654</v>
      </c>
      <c r="CN45" s="4">
        <v>0</v>
      </c>
      <c r="CO45" s="93">
        <v>13.675982301098344</v>
      </c>
      <c r="CP45" s="4">
        <v>0</v>
      </c>
      <c r="CQ45" s="4">
        <v>123284.64394497193</v>
      </c>
      <c r="CS45" s="4">
        <v>10280.221646190757</v>
      </c>
      <c r="CU45" s="4">
        <v>10569.243325301204</v>
      </c>
      <c r="CW45" s="4">
        <v>10280.221646190757</v>
      </c>
      <c r="CY45" s="4">
        <v>59533.361116689106</v>
      </c>
      <c r="DA45" s="93">
        <v>17.28135593220339</v>
      </c>
      <c r="DB45" s="4">
        <v>0</v>
      </c>
      <c r="DC45" s="4">
        <v>137253</v>
      </c>
      <c r="DD45" s="4">
        <v>0</v>
      </c>
      <c r="DE45" s="4">
        <v>12109</v>
      </c>
      <c r="DF45" s="4">
        <v>0</v>
      </c>
      <c r="DG45" s="4">
        <v>32844</v>
      </c>
      <c r="DH45" s="4">
        <v>0</v>
      </c>
      <c r="DI45" s="4">
        <v>12109</v>
      </c>
      <c r="DJ45" s="4">
        <v>0</v>
      </c>
      <c r="DK45" s="4">
        <v>43827</v>
      </c>
      <c r="DL45" s="4">
        <v>0</v>
      </c>
      <c r="DM45" s="93">
        <v>25.641128743586684</v>
      </c>
      <c r="DN45" s="4">
        <v>0</v>
      </c>
      <c r="DO45" s="4">
        <v>219429</v>
      </c>
      <c r="DQ45" s="4">
        <v>19325</v>
      </c>
      <c r="DS45" s="4">
        <v>43700</v>
      </c>
      <c r="DU45" s="4">
        <v>19325</v>
      </c>
      <c r="DW45" s="4">
        <v>110462.75807969249</v>
      </c>
      <c r="DY45" s="93">
        <v>34.645051194539249</v>
      </c>
      <c r="DZ45" s="4">
        <v>0</v>
      </c>
      <c r="EA45" s="4">
        <v>324289</v>
      </c>
      <c r="EC45" s="4">
        <v>29152</v>
      </c>
      <c r="EE45" s="4">
        <v>22236</v>
      </c>
      <c r="EG45" s="4">
        <v>29152</v>
      </c>
      <c r="EI45" s="4">
        <v>159752.94242201123</v>
      </c>
      <c r="EK45" s="93">
        <v>41.814588525661193</v>
      </c>
      <c r="EL45" s="4">
        <v>0</v>
      </c>
      <c r="EM45" s="4">
        <v>407865</v>
      </c>
      <c r="EN45" s="4">
        <v>0</v>
      </c>
      <c r="EO45" s="4">
        <v>34058</v>
      </c>
      <c r="EP45" s="4">
        <v>0</v>
      </c>
      <c r="EQ45" s="4">
        <v>42499</v>
      </c>
      <c r="ER45" s="4">
        <v>0</v>
      </c>
      <c r="ES45" s="4">
        <v>34058</v>
      </c>
      <c r="ET45" s="4">
        <v>0</v>
      </c>
      <c r="EU45" s="4">
        <v>179362.4</v>
      </c>
      <c r="EV45" s="4">
        <v>0</v>
      </c>
      <c r="EW45" s="93">
        <v>73.725324848162217</v>
      </c>
      <c r="EX45" s="4">
        <v>0</v>
      </c>
      <c r="EY45" s="4">
        <v>716971</v>
      </c>
      <c r="EZ45" s="4">
        <v>0</v>
      </c>
      <c r="FA45" s="4">
        <v>58077</v>
      </c>
      <c r="FB45" s="4">
        <v>0</v>
      </c>
      <c r="FC45" s="4">
        <v>102076</v>
      </c>
      <c r="FD45" s="4">
        <v>0</v>
      </c>
      <c r="FE45" s="4">
        <v>58077</v>
      </c>
      <c r="FF45" s="4">
        <v>0</v>
      </c>
      <c r="FG45" s="4">
        <v>371944</v>
      </c>
      <c r="FH45" s="4">
        <v>0</v>
      </c>
      <c r="FI45" s="93">
        <v>78.48169301850433</v>
      </c>
      <c r="FJ45" s="4">
        <v>0</v>
      </c>
      <c r="FK45" s="4">
        <v>856255</v>
      </c>
      <c r="FL45" s="4">
        <v>0</v>
      </c>
      <c r="FM45" s="4">
        <v>65620</v>
      </c>
      <c r="FN45" s="4">
        <v>0</v>
      </c>
      <c r="FO45" s="4">
        <v>62635</v>
      </c>
      <c r="FQ45" s="4">
        <v>65620</v>
      </c>
      <c r="FS45" s="4">
        <v>227257.26406731919</v>
      </c>
      <c r="FU45" s="93">
        <v>94.366502463054189</v>
      </c>
      <c r="FV45" s="4">
        <v>0</v>
      </c>
      <c r="FW45" s="4">
        <v>1079064</v>
      </c>
      <c r="FX45" s="4">
        <v>0</v>
      </c>
      <c r="FY45" s="4">
        <v>78392</v>
      </c>
      <c r="FZ45" s="4">
        <v>0</v>
      </c>
      <c r="GA45" s="4">
        <v>81277</v>
      </c>
      <c r="GB45" s="4">
        <v>0</v>
      </c>
      <c r="GC45" s="4">
        <v>78392</v>
      </c>
      <c r="GE45" s="4">
        <v>346403.5699745898</v>
      </c>
      <c r="GG45" s="93">
        <v>98.976190476190482</v>
      </c>
      <c r="GH45" s="4">
        <v>0</v>
      </c>
      <c r="GI45" s="4">
        <v>1227899</v>
      </c>
      <c r="GJ45" s="4">
        <v>0</v>
      </c>
      <c r="GK45" s="4">
        <v>85137</v>
      </c>
      <c r="GL45" s="4">
        <v>0</v>
      </c>
      <c r="GM45" s="4">
        <v>40974</v>
      </c>
      <c r="GN45" s="4">
        <v>0</v>
      </c>
      <c r="GO45" s="4">
        <v>85137</v>
      </c>
      <c r="GP45" s="4">
        <v>0</v>
      </c>
      <c r="GQ45" s="4">
        <v>143191.84463943509</v>
      </c>
      <c r="GR45" s="4">
        <v>-125.16769267586642</v>
      </c>
      <c r="GS45" s="93">
        <v>105.00340136054422</v>
      </c>
      <c r="GT45" s="4">
        <v>0</v>
      </c>
      <c r="GU45" s="4">
        <v>1350625</v>
      </c>
      <c r="GV45" s="4">
        <v>0</v>
      </c>
      <c r="GW45" s="4">
        <v>89614</v>
      </c>
      <c r="GX45" s="4">
        <v>0</v>
      </c>
      <c r="GY45" s="4">
        <v>57610</v>
      </c>
      <c r="GZ45" s="4">
        <v>0</v>
      </c>
      <c r="HA45" s="160">
        <v>89614</v>
      </c>
      <c r="HB45" s="160">
        <v>0</v>
      </c>
      <c r="HC45" s="160">
        <v>108753.34170438895</v>
      </c>
      <c r="HD45" s="4">
        <v>-80</v>
      </c>
      <c r="HE45" s="93">
        <v>130</v>
      </c>
      <c r="HF45" s="4">
        <v>0</v>
      </c>
      <c r="HG45" s="4">
        <v>0</v>
      </c>
      <c r="HH45" s="4">
        <v>1748323</v>
      </c>
      <c r="HI45" s="4">
        <v>0</v>
      </c>
      <c r="HJ45" s="4">
        <v>109154</v>
      </c>
      <c r="HK45" s="4">
        <v>0</v>
      </c>
      <c r="HL45" s="4">
        <v>105530</v>
      </c>
      <c r="HM45" s="4">
        <v>0</v>
      </c>
      <c r="HN45" s="4">
        <v>109154</v>
      </c>
      <c r="HO45" s="4">
        <v>0</v>
      </c>
      <c r="HP45" s="4">
        <v>349087</v>
      </c>
      <c r="HQ45" s="4">
        <v>-6065.0288290253957</v>
      </c>
      <c r="HR45" s="93">
        <v>133.11999999999998</v>
      </c>
      <c r="HS45" s="4">
        <v>0</v>
      </c>
      <c r="HT45" s="4">
        <v>0</v>
      </c>
      <c r="HU45" s="4">
        <v>1869093</v>
      </c>
      <c r="HV45" s="4">
        <v>0</v>
      </c>
      <c r="HW45" s="4">
        <v>0</v>
      </c>
      <c r="HX45" s="176">
        <v>0</v>
      </c>
      <c r="HY45" s="4">
        <v>113467</v>
      </c>
      <c r="HZ45" s="176">
        <v>0</v>
      </c>
      <c r="IA45" s="4">
        <v>93280</v>
      </c>
      <c r="IB45" s="176">
        <v>0</v>
      </c>
      <c r="IC45" s="4">
        <v>113467</v>
      </c>
      <c r="ID45" s="176">
        <v>0</v>
      </c>
      <c r="IE45" s="4">
        <v>75590.835061994789</v>
      </c>
      <c r="IF45" s="4">
        <v>407.73474294801417</v>
      </c>
      <c r="IG45" s="5">
        <v>146.69999999999999</v>
      </c>
      <c r="IH45" s="3">
        <v>0</v>
      </c>
      <c r="II45" s="3">
        <v>0</v>
      </c>
      <c r="IJ45" s="3">
        <v>2108249</v>
      </c>
      <c r="IK45" s="3">
        <v>0</v>
      </c>
      <c r="IL45" s="3">
        <v>0</v>
      </c>
      <c r="IM45" s="3">
        <v>0</v>
      </c>
      <c r="IN45" s="3">
        <v>126643</v>
      </c>
      <c r="IO45" s="3">
        <v>0</v>
      </c>
      <c r="IP45" s="3">
        <v>75410</v>
      </c>
      <c r="IQ45" s="3"/>
      <c r="IR45" s="3">
        <v>130965</v>
      </c>
      <c r="IS45" s="3"/>
      <c r="IT45" s="3">
        <v>196541.61998936362</v>
      </c>
      <c r="IU45" s="3"/>
      <c r="IV45" s="93">
        <v>130.08999999999997</v>
      </c>
      <c r="IW45" s="4">
        <v>0</v>
      </c>
      <c r="IX45" s="4">
        <v>0</v>
      </c>
      <c r="IY45" s="4">
        <v>1893265</v>
      </c>
      <c r="IZ45" s="4">
        <v>0</v>
      </c>
      <c r="JA45" s="4">
        <v>0</v>
      </c>
      <c r="JB45" s="4">
        <v>0</v>
      </c>
      <c r="JC45" s="4">
        <v>119805</v>
      </c>
      <c r="JD45" s="4">
        <v>0</v>
      </c>
      <c r="JE45" s="4">
        <v>34500</v>
      </c>
      <c r="JG45" s="4">
        <v>119805</v>
      </c>
      <c r="JI45" s="4">
        <v>67052.637728333066</v>
      </c>
      <c r="JK45" s="93">
        <v>137.07</v>
      </c>
      <c r="JL45" s="4">
        <v>0</v>
      </c>
      <c r="JM45" s="4">
        <v>0</v>
      </c>
      <c r="JN45" s="4">
        <v>2110663</v>
      </c>
      <c r="JO45" s="4">
        <v>0</v>
      </c>
      <c r="JP45" s="4">
        <v>0</v>
      </c>
      <c r="JQ45" s="4">
        <v>0</v>
      </c>
      <c r="JR45" s="4">
        <v>127264</v>
      </c>
      <c r="JS45" s="4">
        <v>0</v>
      </c>
      <c r="JT45" s="4">
        <v>16510</v>
      </c>
      <c r="JV45" s="4">
        <v>127264</v>
      </c>
      <c r="JW45" s="4">
        <v>0</v>
      </c>
      <c r="JX45" s="4">
        <v>217398</v>
      </c>
      <c r="JY45" s="4">
        <v>0</v>
      </c>
      <c r="JZ45" s="93">
        <v>123.17999999999998</v>
      </c>
      <c r="KA45" s="4">
        <v>0</v>
      </c>
      <c r="KB45" s="4">
        <v>0</v>
      </c>
      <c r="KC45" s="4">
        <v>2100684</v>
      </c>
      <c r="KD45" s="4">
        <v>0</v>
      </c>
      <c r="KE45" s="4">
        <v>0</v>
      </c>
      <c r="KF45" s="4">
        <v>0</v>
      </c>
      <c r="KG45" s="4">
        <v>110323</v>
      </c>
      <c r="KH45" s="4">
        <v>0</v>
      </c>
      <c r="KI45" s="4">
        <v>102132</v>
      </c>
      <c r="KJ45" s="4">
        <v>0</v>
      </c>
      <c r="KK45" s="4">
        <v>110323</v>
      </c>
      <c r="KM45" s="4">
        <v>130438.79999999999</v>
      </c>
      <c r="KN45" s="4">
        <v>0</v>
      </c>
      <c r="KO45" s="4">
        <v>109.85000000000001</v>
      </c>
      <c r="KP45" s="4">
        <v>0</v>
      </c>
      <c r="KQ45" s="4">
        <v>0</v>
      </c>
      <c r="KR45" s="4">
        <v>2055612</v>
      </c>
      <c r="KS45" s="4">
        <v>0</v>
      </c>
      <c r="KT45" s="4">
        <v>0</v>
      </c>
      <c r="KU45" s="4">
        <v>0</v>
      </c>
      <c r="KV45" s="4">
        <v>119496</v>
      </c>
      <c r="KW45" s="4">
        <v>0</v>
      </c>
      <c r="KX45" s="4">
        <v>0</v>
      </c>
      <c r="KY45" s="4">
        <v>0</v>
      </c>
      <c r="KZ45" s="4">
        <v>119496</v>
      </c>
      <c r="LA45" s="4">
        <v>0</v>
      </c>
      <c r="LB45" s="4">
        <v>83480.831999999995</v>
      </c>
      <c r="LC45" s="4">
        <v>0</v>
      </c>
      <c r="LD45" s="4">
        <v>110</v>
      </c>
      <c r="LE45" s="4">
        <v>0</v>
      </c>
      <c r="LF45" s="4">
        <v>0</v>
      </c>
      <c r="LG45" s="4">
        <v>2225846</v>
      </c>
      <c r="LH45" s="4">
        <v>0</v>
      </c>
      <c r="LI45" s="4">
        <v>0</v>
      </c>
      <c r="LJ45" s="4">
        <v>0</v>
      </c>
      <c r="LK45" s="4">
        <v>130644</v>
      </c>
      <c r="LL45" s="4">
        <v>0</v>
      </c>
      <c r="LM45" s="4">
        <v>0</v>
      </c>
      <c r="LO45" s="4">
        <v>130644</v>
      </c>
      <c r="LQ45" s="4">
        <v>170234</v>
      </c>
      <c r="MI45" s="115">
        <f t="shared" si="0"/>
        <v>-36</v>
      </c>
      <c r="MJ45" s="3"/>
      <c r="MK45" s="3"/>
      <c r="ML45" s="176"/>
      <c r="MM45" s="176"/>
      <c r="MN45" s="176"/>
      <c r="MO45" s="176"/>
      <c r="MP45" s="176"/>
      <c r="MQ45" s="176"/>
      <c r="MR45" s="176"/>
      <c r="MS45" s="176"/>
      <c r="MT45" s="176"/>
    </row>
    <row r="46" spans="1:358" s="4" customFormat="1">
      <c r="A46" s="1">
        <v>37</v>
      </c>
      <c r="B46" t="s">
        <v>78</v>
      </c>
      <c r="C46" s="93"/>
      <c r="E46" s="4">
        <v>0</v>
      </c>
      <c r="F46" s="4">
        <v>0</v>
      </c>
      <c r="I46" s="93"/>
      <c r="J46" s="4">
        <v>0</v>
      </c>
      <c r="K46" s="4">
        <v>0</v>
      </c>
      <c r="L46" s="4">
        <v>0</v>
      </c>
      <c r="O46" s="93"/>
      <c r="Q46" s="4">
        <v>0</v>
      </c>
      <c r="R46" s="4">
        <v>0</v>
      </c>
      <c r="S46" s="4">
        <v>0</v>
      </c>
      <c r="U46" s="4">
        <v>0</v>
      </c>
      <c r="V46" s="4">
        <v>0</v>
      </c>
      <c r="W46" s="93">
        <v>1.52</v>
      </c>
      <c r="X46" s="4">
        <v>0</v>
      </c>
      <c r="Y46" s="4">
        <v>7261</v>
      </c>
      <c r="Z46" s="4">
        <v>0</v>
      </c>
      <c r="AA46" s="4">
        <v>0</v>
      </c>
      <c r="AB46" s="4">
        <v>0</v>
      </c>
      <c r="AC46" s="4">
        <v>7261</v>
      </c>
      <c r="AD46" s="4">
        <v>0</v>
      </c>
      <c r="AE46" s="4">
        <v>0</v>
      </c>
      <c r="AL46" s="4">
        <v>4357</v>
      </c>
      <c r="AO46" s="93"/>
      <c r="AQ46" s="4">
        <v>0</v>
      </c>
      <c r="AR46" s="4">
        <v>0</v>
      </c>
      <c r="AS46" s="4">
        <v>0</v>
      </c>
      <c r="AT46" s="4">
        <v>0</v>
      </c>
      <c r="AU46" s="4">
        <v>2905</v>
      </c>
      <c r="AW46" s="93"/>
      <c r="AZ46" s="4">
        <v>0</v>
      </c>
      <c r="BB46" s="4">
        <v>0</v>
      </c>
      <c r="BC46" s="4">
        <v>0</v>
      </c>
      <c r="BD46" s="4">
        <v>0</v>
      </c>
      <c r="BH46" s="4">
        <v>0</v>
      </c>
      <c r="BL46" s="4">
        <v>0</v>
      </c>
      <c r="BN46" s="4">
        <v>0</v>
      </c>
      <c r="BO46" s="4">
        <v>0</v>
      </c>
      <c r="BP46" s="4">
        <v>0</v>
      </c>
      <c r="BQ46" s="93">
        <v>0</v>
      </c>
      <c r="BR46" s="4">
        <v>0</v>
      </c>
      <c r="BS46" s="4">
        <v>0</v>
      </c>
      <c r="BT46" s="4">
        <v>0</v>
      </c>
      <c r="BU46" s="4">
        <v>0</v>
      </c>
      <c r="BW46" s="4">
        <v>0</v>
      </c>
      <c r="BY46" s="4">
        <v>0</v>
      </c>
      <c r="CA46" s="4">
        <v>0</v>
      </c>
      <c r="CC46" s="93">
        <v>1</v>
      </c>
      <c r="CD46" s="4">
        <v>0</v>
      </c>
      <c r="CE46" s="4">
        <v>9451</v>
      </c>
      <c r="CF46" s="4">
        <v>0</v>
      </c>
      <c r="CG46" s="4">
        <v>776</v>
      </c>
      <c r="CH46" s="4">
        <v>0</v>
      </c>
      <c r="CI46" s="4">
        <v>0</v>
      </c>
      <c r="CJ46" s="4">
        <v>0</v>
      </c>
      <c r="CK46" s="4">
        <v>776</v>
      </c>
      <c r="CL46" s="4">
        <v>0</v>
      </c>
      <c r="CM46" s="4">
        <v>9451</v>
      </c>
      <c r="CN46" s="4">
        <v>0</v>
      </c>
      <c r="CO46" s="93"/>
      <c r="CS46" s="4">
        <v>0</v>
      </c>
      <c r="CW46" s="4">
        <v>0</v>
      </c>
      <c r="CY46" s="4">
        <v>5671</v>
      </c>
      <c r="DA46" s="93"/>
      <c r="DD46" s="4">
        <v>0</v>
      </c>
      <c r="DF46" s="4">
        <v>0</v>
      </c>
      <c r="DH46" s="4">
        <v>0</v>
      </c>
      <c r="DI46" s="4">
        <v>0</v>
      </c>
      <c r="DJ46" s="4">
        <v>0</v>
      </c>
      <c r="DK46" s="4">
        <v>3780</v>
      </c>
      <c r="DL46" s="4">
        <v>0</v>
      </c>
      <c r="DM46" s="93"/>
      <c r="DU46" s="4">
        <v>0</v>
      </c>
      <c r="DW46" s="4">
        <v>0</v>
      </c>
      <c r="DY46" s="93"/>
      <c r="EG46" s="4">
        <v>0</v>
      </c>
      <c r="EI46" s="4">
        <v>0</v>
      </c>
      <c r="EK46" s="93">
        <v>0</v>
      </c>
      <c r="EM46" s="4">
        <v>0</v>
      </c>
      <c r="EN46" s="4">
        <v>0</v>
      </c>
      <c r="EO46" s="4">
        <v>0</v>
      </c>
      <c r="EP46" s="4">
        <v>0</v>
      </c>
      <c r="EQ46" s="4">
        <v>0</v>
      </c>
      <c r="ER46" s="4">
        <v>0</v>
      </c>
      <c r="ES46" s="4">
        <v>0</v>
      </c>
      <c r="ET46" s="4">
        <v>0</v>
      </c>
      <c r="EU46" s="4">
        <v>0</v>
      </c>
      <c r="EV46" s="4">
        <v>0</v>
      </c>
      <c r="EW46" s="93">
        <v>0</v>
      </c>
      <c r="EX46" s="4">
        <v>0</v>
      </c>
      <c r="EY46" s="4">
        <v>0</v>
      </c>
      <c r="EZ46" s="4">
        <v>0</v>
      </c>
      <c r="FA46" s="4">
        <v>0</v>
      </c>
      <c r="FB46" s="4">
        <v>0</v>
      </c>
      <c r="FC46" s="4">
        <v>0</v>
      </c>
      <c r="FD46" s="4">
        <v>0</v>
      </c>
      <c r="FE46" s="4">
        <v>0</v>
      </c>
      <c r="FF46" s="4">
        <v>0</v>
      </c>
      <c r="FG46" s="4">
        <v>0</v>
      </c>
      <c r="FH46" s="4">
        <v>0</v>
      </c>
      <c r="FI46" s="93">
        <v>0</v>
      </c>
      <c r="FJ46" s="4">
        <v>0</v>
      </c>
      <c r="FK46" s="4">
        <v>0</v>
      </c>
      <c r="FL46" s="4">
        <v>0</v>
      </c>
      <c r="FM46" s="4">
        <v>0</v>
      </c>
      <c r="FN46" s="4">
        <v>0</v>
      </c>
      <c r="FO46" s="4">
        <v>0</v>
      </c>
      <c r="FQ46" s="4">
        <v>0</v>
      </c>
      <c r="FS46" s="4">
        <v>0</v>
      </c>
      <c r="FU46" s="93">
        <v>0</v>
      </c>
      <c r="FV46" s="4">
        <v>0</v>
      </c>
      <c r="FW46" s="4">
        <v>0</v>
      </c>
      <c r="FX46" s="4">
        <v>0</v>
      </c>
      <c r="FY46" s="4">
        <v>0</v>
      </c>
      <c r="FZ46" s="4">
        <v>0</v>
      </c>
      <c r="GA46" s="4">
        <v>0</v>
      </c>
      <c r="GB46" s="4">
        <v>0</v>
      </c>
      <c r="GC46" s="4">
        <v>0</v>
      </c>
      <c r="GE46" s="4">
        <v>0</v>
      </c>
      <c r="GG46" s="93">
        <v>0</v>
      </c>
      <c r="GH46" s="4">
        <v>0</v>
      </c>
      <c r="GI46" s="4">
        <v>0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Q46" s="4">
        <v>0</v>
      </c>
      <c r="GR46" s="4">
        <v>0</v>
      </c>
      <c r="GS46" s="93">
        <v>0</v>
      </c>
      <c r="GT46" s="4">
        <v>0</v>
      </c>
      <c r="GU46" s="4">
        <v>0</v>
      </c>
      <c r="GV46" s="4">
        <v>0</v>
      </c>
      <c r="GW46" s="4">
        <v>0</v>
      </c>
      <c r="GX46" s="4">
        <v>0</v>
      </c>
      <c r="GY46" s="4">
        <v>0</v>
      </c>
      <c r="GZ46" s="4">
        <v>0</v>
      </c>
      <c r="HA46" s="160">
        <v>0</v>
      </c>
      <c r="HB46" s="160">
        <v>0</v>
      </c>
      <c r="HC46" s="160">
        <v>0</v>
      </c>
      <c r="HD46" s="4">
        <v>0</v>
      </c>
      <c r="HE46" s="93">
        <v>0</v>
      </c>
      <c r="HF46" s="4">
        <v>0</v>
      </c>
      <c r="HG46" s="4">
        <v>0</v>
      </c>
      <c r="HH46" s="4">
        <v>0</v>
      </c>
      <c r="HI46" s="4">
        <v>0</v>
      </c>
      <c r="HJ46" s="4">
        <v>0</v>
      </c>
      <c r="HK46" s="4">
        <v>0</v>
      </c>
      <c r="HL46" s="4">
        <v>0</v>
      </c>
      <c r="HM46" s="4">
        <v>0</v>
      </c>
      <c r="HN46" s="4">
        <v>0</v>
      </c>
      <c r="HO46" s="4">
        <v>0</v>
      </c>
      <c r="HP46" s="4">
        <v>0</v>
      </c>
      <c r="HQ46" s="4">
        <v>0</v>
      </c>
      <c r="HR46" s="93">
        <v>0</v>
      </c>
      <c r="HS46" s="4">
        <v>0</v>
      </c>
      <c r="HT46" s="4">
        <v>0</v>
      </c>
      <c r="HU46" s="4">
        <v>0</v>
      </c>
      <c r="HV46" s="4">
        <v>0</v>
      </c>
      <c r="HW46" s="4">
        <v>0</v>
      </c>
      <c r="HX46" s="176">
        <v>0</v>
      </c>
      <c r="HY46" s="4">
        <v>0</v>
      </c>
      <c r="HZ46" s="176">
        <v>0</v>
      </c>
      <c r="IA46" s="4">
        <v>0</v>
      </c>
      <c r="IB46" s="176">
        <v>0</v>
      </c>
      <c r="IC46" s="4">
        <v>0</v>
      </c>
      <c r="ID46" s="176">
        <v>0</v>
      </c>
      <c r="IE46" s="4">
        <v>0</v>
      </c>
      <c r="IF46" s="4">
        <v>0</v>
      </c>
      <c r="IG46" s="5">
        <v>0</v>
      </c>
      <c r="IH46" s="3">
        <v>0</v>
      </c>
      <c r="II46" s="3">
        <v>0</v>
      </c>
      <c r="IJ46" s="3">
        <v>0</v>
      </c>
      <c r="IK46" s="3">
        <v>0</v>
      </c>
      <c r="IL46" s="3">
        <v>0</v>
      </c>
      <c r="IM46" s="3">
        <v>0</v>
      </c>
      <c r="IN46" s="3">
        <v>0</v>
      </c>
      <c r="IO46" s="3">
        <v>0</v>
      </c>
      <c r="IP46" s="3">
        <v>0</v>
      </c>
      <c r="IQ46" s="3"/>
      <c r="IR46" s="3">
        <v>0</v>
      </c>
      <c r="IS46" s="3"/>
      <c r="IT46" s="3">
        <v>0</v>
      </c>
      <c r="IU46" s="3"/>
      <c r="IV46" s="93">
        <v>0</v>
      </c>
      <c r="IW46" s="4">
        <v>0</v>
      </c>
      <c r="IX46" s="4">
        <v>0</v>
      </c>
      <c r="IY46" s="4">
        <v>0</v>
      </c>
      <c r="IZ46" s="4">
        <v>0</v>
      </c>
      <c r="JA46" s="4">
        <v>0</v>
      </c>
      <c r="JB46" s="4">
        <v>0</v>
      </c>
      <c r="JC46" s="4">
        <v>0</v>
      </c>
      <c r="JD46" s="4">
        <v>0</v>
      </c>
      <c r="JE46" s="4">
        <v>0</v>
      </c>
      <c r="JG46" s="4">
        <v>0</v>
      </c>
      <c r="JI46" s="4">
        <v>0</v>
      </c>
      <c r="JK46" s="93">
        <v>0</v>
      </c>
      <c r="JL46" s="4">
        <v>0</v>
      </c>
      <c r="JM46" s="4">
        <v>0</v>
      </c>
      <c r="JN46" s="4">
        <v>0</v>
      </c>
      <c r="JO46" s="4">
        <v>0</v>
      </c>
      <c r="JP46" s="4">
        <v>0</v>
      </c>
      <c r="JQ46" s="4">
        <v>0</v>
      </c>
      <c r="JR46" s="4">
        <v>0</v>
      </c>
      <c r="JS46" s="4">
        <v>0</v>
      </c>
      <c r="JT46" s="4">
        <v>0</v>
      </c>
      <c r="JV46" s="4">
        <v>0</v>
      </c>
      <c r="JW46" s="4">
        <v>0</v>
      </c>
      <c r="JX46" s="4">
        <v>0</v>
      </c>
      <c r="JY46" s="4">
        <v>0</v>
      </c>
      <c r="JZ46" s="93">
        <v>0</v>
      </c>
      <c r="KA46" s="4">
        <v>0</v>
      </c>
      <c r="KB46" s="4">
        <v>0</v>
      </c>
      <c r="KC46" s="4">
        <v>0</v>
      </c>
      <c r="KD46" s="4">
        <v>0</v>
      </c>
      <c r="KE46" s="4">
        <v>0</v>
      </c>
      <c r="KF46" s="4">
        <v>0</v>
      </c>
      <c r="KG46" s="4">
        <v>0</v>
      </c>
      <c r="KH46" s="4">
        <v>0</v>
      </c>
      <c r="KI46" s="4">
        <v>0</v>
      </c>
      <c r="KJ46" s="4">
        <v>0</v>
      </c>
      <c r="KK46" s="4">
        <v>0</v>
      </c>
      <c r="KM46" s="4">
        <v>0</v>
      </c>
      <c r="KN46" s="4">
        <v>0</v>
      </c>
      <c r="KO46" s="4">
        <v>0</v>
      </c>
      <c r="KP46" s="4">
        <v>0</v>
      </c>
      <c r="KQ46" s="4">
        <v>0</v>
      </c>
      <c r="KR46" s="4">
        <v>0</v>
      </c>
      <c r="KS46" s="4">
        <v>0</v>
      </c>
      <c r="KT46" s="4">
        <v>0</v>
      </c>
      <c r="KU46" s="4">
        <v>0</v>
      </c>
      <c r="KV46" s="4">
        <v>0</v>
      </c>
      <c r="KW46" s="4">
        <v>0</v>
      </c>
      <c r="KX46" s="4">
        <v>0</v>
      </c>
      <c r="KY46" s="4">
        <v>0</v>
      </c>
      <c r="KZ46" s="4">
        <v>0</v>
      </c>
      <c r="LA46" s="4">
        <v>0</v>
      </c>
      <c r="LB46" s="4">
        <v>0</v>
      </c>
      <c r="LC46" s="4">
        <v>0</v>
      </c>
      <c r="LD46" s="4">
        <v>0</v>
      </c>
      <c r="LE46" s="4">
        <v>0</v>
      </c>
      <c r="LF46" s="4">
        <v>0</v>
      </c>
      <c r="LG46" s="4">
        <v>0</v>
      </c>
      <c r="LH46" s="4">
        <v>0</v>
      </c>
      <c r="LI46" s="4">
        <v>0</v>
      </c>
      <c r="LJ46" s="4">
        <v>0</v>
      </c>
      <c r="LK46" s="4">
        <v>0</v>
      </c>
      <c r="LL46" s="4">
        <v>0</v>
      </c>
      <c r="LM46" s="4">
        <v>0</v>
      </c>
      <c r="LO46" s="4">
        <v>0</v>
      </c>
      <c r="LQ46" s="4">
        <v>0</v>
      </c>
      <c r="MI46" s="115">
        <f t="shared" si="0"/>
        <v>-37</v>
      </c>
      <c r="MJ46" s="3"/>
      <c r="MK46" s="3"/>
      <c r="ML46" s="176"/>
      <c r="MM46" s="176"/>
      <c r="MN46" s="176"/>
      <c r="MO46" s="176"/>
      <c r="MP46" s="176"/>
      <c r="MQ46" s="176"/>
      <c r="MR46" s="176"/>
      <c r="MS46" s="176"/>
      <c r="MT46" s="176"/>
    </row>
    <row r="47" spans="1:358" s="4" customFormat="1">
      <c r="A47" s="1">
        <v>38</v>
      </c>
      <c r="B47" t="s">
        <v>79</v>
      </c>
      <c r="C47" s="93"/>
      <c r="E47" s="4">
        <v>0</v>
      </c>
      <c r="F47" s="4">
        <v>0</v>
      </c>
      <c r="I47" s="93"/>
      <c r="J47" s="4">
        <v>0</v>
      </c>
      <c r="K47" s="4">
        <v>0</v>
      </c>
      <c r="L47" s="4">
        <v>0</v>
      </c>
      <c r="O47" s="93"/>
      <c r="Q47" s="4">
        <v>0</v>
      </c>
      <c r="R47" s="4">
        <v>0</v>
      </c>
      <c r="S47" s="4">
        <v>0</v>
      </c>
      <c r="U47" s="4">
        <v>0</v>
      </c>
      <c r="V47" s="4">
        <v>0</v>
      </c>
      <c r="W47" s="93"/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L47" s="4">
        <v>0</v>
      </c>
      <c r="AO47" s="93">
        <v>1</v>
      </c>
      <c r="AP47" s="4">
        <v>0</v>
      </c>
      <c r="AQ47" s="4">
        <v>4810</v>
      </c>
      <c r="AR47" s="4">
        <v>0</v>
      </c>
      <c r="AS47" s="4">
        <v>0</v>
      </c>
      <c r="AT47" s="4">
        <v>0</v>
      </c>
      <c r="AU47" s="4">
        <v>4810</v>
      </c>
      <c r="AW47" s="93">
        <v>0.33</v>
      </c>
      <c r="AY47" s="4">
        <v>2283</v>
      </c>
      <c r="AZ47" s="4">
        <v>0</v>
      </c>
      <c r="BA47" s="4">
        <v>0</v>
      </c>
      <c r="BB47" s="4">
        <v>0</v>
      </c>
      <c r="BC47" s="4">
        <v>2569</v>
      </c>
      <c r="BD47" s="4">
        <v>4</v>
      </c>
      <c r="BH47" s="4">
        <v>0</v>
      </c>
      <c r="BL47" s="4">
        <v>0</v>
      </c>
      <c r="BN47" s="4">
        <v>0</v>
      </c>
      <c r="BO47" s="4">
        <v>0</v>
      </c>
      <c r="BP47" s="4">
        <v>0</v>
      </c>
      <c r="BQ47" s="93">
        <v>0</v>
      </c>
      <c r="BR47" s="4">
        <v>0</v>
      </c>
      <c r="BS47" s="4">
        <v>0</v>
      </c>
      <c r="BT47" s="4">
        <v>0</v>
      </c>
      <c r="BU47" s="4">
        <v>0</v>
      </c>
      <c r="BW47" s="4">
        <v>0</v>
      </c>
      <c r="BY47" s="4">
        <v>0</v>
      </c>
      <c r="CA47" s="4">
        <v>0</v>
      </c>
      <c r="CC47" s="93"/>
      <c r="CE47" s="4">
        <v>0</v>
      </c>
      <c r="CF47" s="4">
        <v>0</v>
      </c>
      <c r="CH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93"/>
      <c r="CS47" s="4">
        <v>0</v>
      </c>
      <c r="CW47" s="4">
        <v>0</v>
      </c>
      <c r="CY47" s="4">
        <v>0</v>
      </c>
      <c r="DA47" s="93"/>
      <c r="DD47" s="4">
        <v>0</v>
      </c>
      <c r="DF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93"/>
      <c r="DU47" s="4">
        <v>0</v>
      </c>
      <c r="DW47" s="4">
        <v>0</v>
      </c>
      <c r="DY47" s="93"/>
      <c r="EG47" s="4">
        <v>0</v>
      </c>
      <c r="EI47" s="4">
        <v>0</v>
      </c>
      <c r="EK47" s="93">
        <v>0</v>
      </c>
      <c r="EM47" s="4">
        <v>0</v>
      </c>
      <c r="EN47" s="4">
        <v>0</v>
      </c>
      <c r="EO47" s="4">
        <v>0</v>
      </c>
      <c r="EP47" s="4">
        <v>0</v>
      </c>
      <c r="EQ47" s="4">
        <v>0</v>
      </c>
      <c r="ER47" s="4">
        <v>0</v>
      </c>
      <c r="ES47" s="4">
        <v>0</v>
      </c>
      <c r="ET47" s="4">
        <v>0</v>
      </c>
      <c r="EU47" s="4">
        <v>0</v>
      </c>
      <c r="EV47" s="4">
        <v>0</v>
      </c>
      <c r="EW47" s="93">
        <v>0</v>
      </c>
      <c r="EX47" s="4">
        <v>0</v>
      </c>
      <c r="EY47" s="4">
        <v>0</v>
      </c>
      <c r="EZ47" s="4">
        <v>0</v>
      </c>
      <c r="FA47" s="4">
        <v>0</v>
      </c>
      <c r="FB47" s="4">
        <v>0</v>
      </c>
      <c r="FC47" s="4">
        <v>0</v>
      </c>
      <c r="FD47" s="4">
        <v>0</v>
      </c>
      <c r="FE47" s="4">
        <v>0</v>
      </c>
      <c r="FF47" s="4">
        <v>0</v>
      </c>
      <c r="FG47" s="4">
        <v>0</v>
      </c>
      <c r="FH47" s="4">
        <v>0</v>
      </c>
      <c r="FI47" s="93">
        <v>0</v>
      </c>
      <c r="FJ47" s="4">
        <v>0</v>
      </c>
      <c r="FK47" s="4">
        <v>0</v>
      </c>
      <c r="FL47" s="4">
        <v>0</v>
      </c>
      <c r="FM47" s="4">
        <v>0</v>
      </c>
      <c r="FN47" s="4">
        <v>0</v>
      </c>
      <c r="FO47" s="4">
        <v>0</v>
      </c>
      <c r="FQ47" s="4">
        <v>0</v>
      </c>
      <c r="FS47" s="4">
        <v>0</v>
      </c>
      <c r="FU47" s="93">
        <v>0</v>
      </c>
      <c r="FV47" s="4">
        <v>0</v>
      </c>
      <c r="FW47" s="4">
        <v>0</v>
      </c>
      <c r="FX47" s="4">
        <v>0</v>
      </c>
      <c r="FY47" s="4">
        <v>0</v>
      </c>
      <c r="FZ47" s="4">
        <v>0</v>
      </c>
      <c r="GA47" s="4">
        <v>0</v>
      </c>
      <c r="GB47" s="4">
        <v>0</v>
      </c>
      <c r="GC47" s="4">
        <v>0</v>
      </c>
      <c r="GE47" s="4">
        <v>0</v>
      </c>
      <c r="GG47" s="93">
        <v>0</v>
      </c>
      <c r="GH47" s="4">
        <v>0</v>
      </c>
      <c r="GI47" s="4">
        <v>0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Q47" s="4">
        <v>0</v>
      </c>
      <c r="GR47" s="4">
        <v>0</v>
      </c>
      <c r="GS47" s="93">
        <v>0</v>
      </c>
      <c r="GT47" s="4">
        <v>0</v>
      </c>
      <c r="GU47" s="4">
        <v>0</v>
      </c>
      <c r="GV47" s="4">
        <v>0</v>
      </c>
      <c r="GW47" s="4">
        <v>0</v>
      </c>
      <c r="GX47" s="4">
        <v>0</v>
      </c>
      <c r="GY47" s="4">
        <v>0</v>
      </c>
      <c r="GZ47" s="4">
        <v>0</v>
      </c>
      <c r="HA47" s="160">
        <v>0</v>
      </c>
      <c r="HB47" s="160">
        <v>0</v>
      </c>
      <c r="HC47" s="160">
        <v>0</v>
      </c>
      <c r="HD47" s="4">
        <v>0</v>
      </c>
      <c r="HE47" s="93">
        <v>0</v>
      </c>
      <c r="HF47" s="4">
        <v>0</v>
      </c>
      <c r="HG47" s="4">
        <v>0</v>
      </c>
      <c r="HH47" s="4">
        <v>0</v>
      </c>
      <c r="HI47" s="4">
        <v>0</v>
      </c>
      <c r="HJ47" s="4">
        <v>0</v>
      </c>
      <c r="HK47" s="4">
        <v>0</v>
      </c>
      <c r="HL47" s="4">
        <v>0</v>
      </c>
      <c r="HM47" s="4">
        <v>0</v>
      </c>
      <c r="HN47" s="4">
        <v>0</v>
      </c>
      <c r="HO47" s="4">
        <v>0</v>
      </c>
      <c r="HP47" s="4">
        <v>0</v>
      </c>
      <c r="HQ47" s="4">
        <v>0</v>
      </c>
      <c r="HR47" s="93">
        <v>0</v>
      </c>
      <c r="HS47" s="4">
        <v>0</v>
      </c>
      <c r="HT47" s="4">
        <v>0</v>
      </c>
      <c r="HU47" s="4">
        <v>0</v>
      </c>
      <c r="HV47" s="4">
        <v>0</v>
      </c>
      <c r="HW47" s="4">
        <v>0</v>
      </c>
      <c r="HX47" s="176">
        <v>0</v>
      </c>
      <c r="HY47" s="4">
        <v>0</v>
      </c>
      <c r="HZ47" s="176">
        <v>0</v>
      </c>
      <c r="IA47" s="4">
        <v>0</v>
      </c>
      <c r="IB47" s="176">
        <v>0</v>
      </c>
      <c r="IC47" s="4">
        <v>0</v>
      </c>
      <c r="ID47" s="176">
        <v>0</v>
      </c>
      <c r="IE47" s="4">
        <v>0</v>
      </c>
      <c r="IF47" s="4">
        <v>0</v>
      </c>
      <c r="IG47" s="5">
        <v>1</v>
      </c>
      <c r="IH47" s="3">
        <v>0</v>
      </c>
      <c r="II47" s="3">
        <v>0</v>
      </c>
      <c r="IJ47" s="3">
        <v>17899</v>
      </c>
      <c r="IK47" s="3">
        <v>0</v>
      </c>
      <c r="IL47" s="3">
        <v>0</v>
      </c>
      <c r="IM47" s="3">
        <v>0</v>
      </c>
      <c r="IN47" s="3">
        <v>893</v>
      </c>
      <c r="IO47" s="3">
        <v>0</v>
      </c>
      <c r="IP47" s="3">
        <v>0</v>
      </c>
      <c r="IQ47" s="3"/>
      <c r="IR47" s="3">
        <v>893</v>
      </c>
      <c r="IS47" s="3"/>
      <c r="IT47" s="3">
        <v>14684.603493781418</v>
      </c>
      <c r="IU47" s="3"/>
      <c r="IV47" s="93">
        <v>1</v>
      </c>
      <c r="IW47" s="4">
        <v>0</v>
      </c>
      <c r="IX47" s="4">
        <v>0</v>
      </c>
      <c r="IY47" s="4">
        <v>14971</v>
      </c>
      <c r="IZ47" s="4">
        <v>0</v>
      </c>
      <c r="JA47" s="4">
        <v>0</v>
      </c>
      <c r="JB47" s="4">
        <v>0</v>
      </c>
      <c r="JC47" s="4">
        <v>880</v>
      </c>
      <c r="JD47" s="4">
        <v>0</v>
      </c>
      <c r="JE47" s="4">
        <v>0</v>
      </c>
      <c r="JG47" s="4">
        <v>880</v>
      </c>
      <c r="JI47" s="4">
        <v>1762.3514098761625</v>
      </c>
      <c r="JK47" s="93">
        <v>1</v>
      </c>
      <c r="JL47" s="4">
        <v>0</v>
      </c>
      <c r="JM47" s="4">
        <v>0</v>
      </c>
      <c r="JN47" s="4">
        <v>17660</v>
      </c>
      <c r="JO47" s="4">
        <v>0</v>
      </c>
      <c r="JP47" s="4">
        <v>0</v>
      </c>
      <c r="JQ47" s="4">
        <v>0</v>
      </c>
      <c r="JR47" s="4">
        <v>938</v>
      </c>
      <c r="JS47" s="4">
        <v>0</v>
      </c>
      <c r="JT47" s="4">
        <v>0</v>
      </c>
      <c r="JV47" s="4">
        <v>938</v>
      </c>
      <c r="JW47" s="4">
        <v>0</v>
      </c>
      <c r="JX47" s="4">
        <v>2689</v>
      </c>
      <c r="JY47" s="4">
        <v>0</v>
      </c>
      <c r="JZ47" s="93">
        <v>1</v>
      </c>
      <c r="KA47" s="4">
        <v>0</v>
      </c>
      <c r="KB47" s="4">
        <v>0</v>
      </c>
      <c r="KC47" s="4">
        <v>17648</v>
      </c>
      <c r="KD47" s="4">
        <v>0</v>
      </c>
      <c r="KE47" s="4">
        <v>0</v>
      </c>
      <c r="KF47" s="4">
        <v>0</v>
      </c>
      <c r="KG47" s="4">
        <v>938</v>
      </c>
      <c r="KH47" s="4">
        <v>0</v>
      </c>
      <c r="KI47" s="4">
        <v>0</v>
      </c>
      <c r="KJ47" s="4">
        <v>0</v>
      </c>
      <c r="KK47" s="4">
        <v>938</v>
      </c>
      <c r="KM47" s="4">
        <v>1613.3999999999999</v>
      </c>
      <c r="KN47" s="4">
        <v>0</v>
      </c>
      <c r="KO47" s="4">
        <v>1</v>
      </c>
      <c r="KP47" s="4">
        <v>0</v>
      </c>
      <c r="KQ47" s="4">
        <v>0</v>
      </c>
      <c r="KR47" s="4">
        <v>17069</v>
      </c>
      <c r="KS47" s="4">
        <v>0</v>
      </c>
      <c r="KT47" s="4">
        <v>0</v>
      </c>
      <c r="KU47" s="4">
        <v>0</v>
      </c>
      <c r="KV47" s="4">
        <v>1088</v>
      </c>
      <c r="KW47" s="4">
        <v>0</v>
      </c>
      <c r="KX47" s="4">
        <v>0</v>
      </c>
      <c r="KY47" s="4">
        <v>0</v>
      </c>
      <c r="KZ47" s="4">
        <v>1088</v>
      </c>
      <c r="LA47" s="4">
        <v>0</v>
      </c>
      <c r="LB47" s="4">
        <v>1032.576</v>
      </c>
      <c r="LC47" s="4">
        <v>0</v>
      </c>
      <c r="LD47" s="4">
        <v>1</v>
      </c>
      <c r="LE47" s="4">
        <v>0</v>
      </c>
      <c r="LF47" s="4">
        <v>0</v>
      </c>
      <c r="LG47" s="4">
        <v>17971</v>
      </c>
      <c r="LH47" s="4">
        <v>0</v>
      </c>
      <c r="LI47" s="4">
        <v>0</v>
      </c>
      <c r="LJ47" s="4">
        <v>0</v>
      </c>
      <c r="LK47" s="4">
        <v>1180</v>
      </c>
      <c r="LL47" s="4">
        <v>0</v>
      </c>
      <c r="LM47" s="4">
        <v>0</v>
      </c>
      <c r="LO47" s="4">
        <v>1180</v>
      </c>
      <c r="LQ47" s="4">
        <v>902</v>
      </c>
      <c r="MI47" s="115">
        <f t="shared" si="0"/>
        <v>-38</v>
      </c>
      <c r="MJ47" s="3"/>
      <c r="MK47" s="3"/>
      <c r="ML47" s="176"/>
      <c r="MM47" s="176"/>
      <c r="MN47" s="176"/>
      <c r="MO47" s="176"/>
      <c r="MP47" s="176"/>
      <c r="MQ47" s="176"/>
      <c r="MR47" s="176"/>
      <c r="MS47" s="176"/>
      <c r="MT47" s="176"/>
    </row>
    <row r="48" spans="1:358" s="4" customFormat="1">
      <c r="A48" s="1">
        <v>39</v>
      </c>
      <c r="B48" t="s">
        <v>80</v>
      </c>
      <c r="C48" s="93"/>
      <c r="E48" s="4">
        <v>0</v>
      </c>
      <c r="F48" s="4">
        <v>0</v>
      </c>
      <c r="I48" s="93"/>
      <c r="J48" s="4">
        <v>0</v>
      </c>
      <c r="K48" s="4">
        <v>0</v>
      </c>
      <c r="L48" s="4">
        <v>0</v>
      </c>
      <c r="O48" s="93"/>
      <c r="Q48" s="4">
        <v>0</v>
      </c>
      <c r="R48" s="4">
        <v>0</v>
      </c>
      <c r="S48" s="4">
        <v>0</v>
      </c>
      <c r="U48" s="4">
        <v>0</v>
      </c>
      <c r="V48" s="4">
        <v>0</v>
      </c>
      <c r="W48" s="93"/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L48" s="4">
        <v>0</v>
      </c>
      <c r="AO48" s="93">
        <v>1.6</v>
      </c>
      <c r="AP48" s="4">
        <v>0</v>
      </c>
      <c r="AQ48" s="4">
        <v>9942</v>
      </c>
      <c r="AR48" s="4">
        <v>0</v>
      </c>
      <c r="AS48" s="4">
        <v>0</v>
      </c>
      <c r="AT48" s="4">
        <v>0</v>
      </c>
      <c r="AU48" s="4">
        <v>9942</v>
      </c>
      <c r="AW48" s="93">
        <v>0.55000000000000004</v>
      </c>
      <c r="AY48" s="4">
        <v>4072</v>
      </c>
      <c r="AZ48" s="4">
        <v>0</v>
      </c>
      <c r="BA48" s="4">
        <v>0</v>
      </c>
      <c r="BB48" s="4">
        <v>0</v>
      </c>
      <c r="BC48" s="4">
        <v>5310</v>
      </c>
      <c r="BD48" s="4">
        <v>8</v>
      </c>
      <c r="BH48" s="4">
        <v>0</v>
      </c>
      <c r="BI48" s="4">
        <v>1</v>
      </c>
      <c r="BJ48" s="4">
        <v>0</v>
      </c>
      <c r="BK48" s="4">
        <v>8047</v>
      </c>
      <c r="BL48" s="4">
        <v>0</v>
      </c>
      <c r="BM48" s="4">
        <v>0</v>
      </c>
      <c r="BN48" s="4">
        <v>0</v>
      </c>
      <c r="BO48" s="4">
        <v>2461.3399069044044</v>
      </c>
      <c r="BP48" s="4">
        <v>1.6030978174885604</v>
      </c>
      <c r="BQ48" s="93">
        <v>0</v>
      </c>
      <c r="BR48" s="4">
        <v>0</v>
      </c>
      <c r="BS48" s="4">
        <v>0</v>
      </c>
      <c r="BT48" s="4">
        <v>0</v>
      </c>
      <c r="BU48" s="4">
        <v>0</v>
      </c>
      <c r="BW48" s="4">
        <v>0</v>
      </c>
      <c r="BY48" s="4">
        <v>0</v>
      </c>
      <c r="CA48" s="4">
        <v>4828.2</v>
      </c>
      <c r="CC48" s="93">
        <v>1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10191</v>
      </c>
      <c r="CJ48" s="4">
        <v>0</v>
      </c>
      <c r="CK48" s="4">
        <v>0</v>
      </c>
      <c r="CL48" s="4">
        <v>0</v>
      </c>
      <c r="CM48" s="4">
        <v>3219</v>
      </c>
      <c r="CN48" s="4">
        <v>0</v>
      </c>
      <c r="CO48" s="93">
        <v>3.5839160839160842</v>
      </c>
      <c r="CP48" s="4">
        <v>0</v>
      </c>
      <c r="CQ48" s="4">
        <v>25082.073426573428</v>
      </c>
      <c r="CS48" s="4">
        <v>2095.5559440559441</v>
      </c>
      <c r="CU48" s="4">
        <v>10518</v>
      </c>
      <c r="CW48" s="4">
        <v>2095.5559440559441</v>
      </c>
      <c r="CY48" s="4">
        <v>25082.073426573428</v>
      </c>
      <c r="DA48" s="93">
        <v>2</v>
      </c>
      <c r="DB48" s="4">
        <v>0</v>
      </c>
      <c r="DC48" s="4">
        <v>21012</v>
      </c>
      <c r="DD48" s="4">
        <v>0</v>
      </c>
      <c r="DE48" s="4">
        <v>1698</v>
      </c>
      <c r="DF48" s="4">
        <v>0</v>
      </c>
      <c r="DG48" s="4">
        <v>0</v>
      </c>
      <c r="DH48" s="4">
        <v>0</v>
      </c>
      <c r="DI48" s="4">
        <v>1698</v>
      </c>
      <c r="DJ48" s="4">
        <v>0</v>
      </c>
      <c r="DK48" s="4">
        <v>15049</v>
      </c>
      <c r="DL48" s="4">
        <v>0</v>
      </c>
      <c r="DM48" s="93">
        <v>5</v>
      </c>
      <c r="DN48" s="4">
        <v>0</v>
      </c>
      <c r="DO48" s="4">
        <v>52285</v>
      </c>
      <c r="DQ48" s="4">
        <v>4465</v>
      </c>
      <c r="DS48" s="4">
        <v>0</v>
      </c>
      <c r="DU48" s="4">
        <v>4465</v>
      </c>
      <c r="DW48" s="4">
        <v>41305.82937062937</v>
      </c>
      <c r="DY48" s="93">
        <v>6</v>
      </c>
      <c r="DZ48" s="4">
        <v>0</v>
      </c>
      <c r="EA48" s="4">
        <v>65967</v>
      </c>
      <c r="EC48" s="4">
        <v>5358</v>
      </c>
      <c r="EE48" s="4">
        <v>0</v>
      </c>
      <c r="EG48" s="4">
        <v>5358</v>
      </c>
      <c r="EI48" s="4">
        <v>32445.8</v>
      </c>
      <c r="EK48" s="93">
        <v>3.9661016949152543</v>
      </c>
      <c r="EL48" s="4">
        <v>0</v>
      </c>
      <c r="EM48" s="4">
        <v>30440</v>
      </c>
      <c r="EN48" s="4">
        <v>0</v>
      </c>
      <c r="EO48" s="4">
        <v>2649</v>
      </c>
      <c r="EP48" s="4">
        <v>0</v>
      </c>
      <c r="EQ48" s="4">
        <v>11168</v>
      </c>
      <c r="ER48" s="4">
        <v>0</v>
      </c>
      <c r="ES48" s="4">
        <v>2649</v>
      </c>
      <c r="ET48" s="4">
        <v>0</v>
      </c>
      <c r="EU48" s="4">
        <v>20718.400000000001</v>
      </c>
      <c r="EV48" s="4">
        <v>0</v>
      </c>
      <c r="EW48" s="93">
        <v>2.8966666666666665</v>
      </c>
      <c r="EX48" s="4">
        <v>0</v>
      </c>
      <c r="EY48" s="4">
        <v>35224</v>
      </c>
      <c r="EZ48" s="4">
        <v>0</v>
      </c>
      <c r="FA48" s="4">
        <v>2583</v>
      </c>
      <c r="FB48" s="4">
        <v>0</v>
      </c>
      <c r="FC48" s="4">
        <v>0</v>
      </c>
      <c r="FD48" s="4">
        <v>0</v>
      </c>
      <c r="FE48" s="4">
        <v>2583</v>
      </c>
      <c r="FF48" s="4">
        <v>0</v>
      </c>
      <c r="FG48" s="4">
        <v>10256.799999999999</v>
      </c>
      <c r="FH48" s="4">
        <v>0</v>
      </c>
      <c r="FI48" s="93">
        <v>2</v>
      </c>
      <c r="FJ48" s="4">
        <v>0</v>
      </c>
      <c r="FK48" s="4">
        <v>28229</v>
      </c>
      <c r="FL48" s="4">
        <v>0</v>
      </c>
      <c r="FM48" s="4">
        <v>1784</v>
      </c>
      <c r="FN48" s="4">
        <v>0</v>
      </c>
      <c r="FO48" s="4">
        <v>0</v>
      </c>
      <c r="FQ48" s="4">
        <v>1784</v>
      </c>
      <c r="FS48" s="4">
        <v>1144.6390269483786</v>
      </c>
      <c r="FU48" s="93">
        <v>0</v>
      </c>
      <c r="FV48" s="4">
        <v>0</v>
      </c>
      <c r="FW48" s="4">
        <v>0</v>
      </c>
      <c r="FX48" s="4">
        <v>0</v>
      </c>
      <c r="FY48" s="4">
        <v>0</v>
      </c>
      <c r="FZ48" s="4">
        <v>0</v>
      </c>
      <c r="GA48" s="4">
        <v>0</v>
      </c>
      <c r="GB48" s="4">
        <v>0</v>
      </c>
      <c r="GC48" s="4">
        <v>0</v>
      </c>
      <c r="GE48" s="4">
        <v>1164.412837220885</v>
      </c>
      <c r="GG48" s="93">
        <v>0</v>
      </c>
      <c r="GH48" s="4">
        <v>0</v>
      </c>
      <c r="GI48" s="4">
        <v>0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Q48" s="4">
        <v>0</v>
      </c>
      <c r="GR48" s="4">
        <v>0</v>
      </c>
      <c r="GS48" s="93">
        <v>0</v>
      </c>
      <c r="GT48" s="4">
        <v>0</v>
      </c>
      <c r="GU48" s="4">
        <v>0</v>
      </c>
      <c r="GV48" s="4">
        <v>0</v>
      </c>
      <c r="GW48" s="4">
        <v>0</v>
      </c>
      <c r="GX48" s="4">
        <v>0</v>
      </c>
      <c r="GY48" s="4">
        <v>0</v>
      </c>
      <c r="GZ48" s="4">
        <v>0</v>
      </c>
      <c r="HA48" s="160">
        <v>0</v>
      </c>
      <c r="HB48" s="160">
        <v>0</v>
      </c>
      <c r="HC48" s="160">
        <v>0</v>
      </c>
      <c r="HD48" s="4">
        <v>0</v>
      </c>
      <c r="HE48" s="93">
        <v>0</v>
      </c>
      <c r="HF48" s="4">
        <v>0</v>
      </c>
      <c r="HG48" s="4">
        <v>0</v>
      </c>
      <c r="HH48" s="4">
        <v>0</v>
      </c>
      <c r="HI48" s="4">
        <v>0</v>
      </c>
      <c r="HJ48" s="4">
        <v>0</v>
      </c>
      <c r="HK48" s="4">
        <v>0</v>
      </c>
      <c r="HL48" s="4">
        <v>0</v>
      </c>
      <c r="HM48" s="4">
        <v>0</v>
      </c>
      <c r="HN48" s="4">
        <v>0</v>
      </c>
      <c r="HO48" s="4">
        <v>0</v>
      </c>
      <c r="HP48" s="4">
        <v>0</v>
      </c>
      <c r="HQ48" s="4">
        <v>0</v>
      </c>
      <c r="HR48" s="93">
        <v>0</v>
      </c>
      <c r="HS48" s="4">
        <v>0</v>
      </c>
      <c r="HT48" s="4">
        <v>0</v>
      </c>
      <c r="HU48" s="4">
        <v>0</v>
      </c>
      <c r="HV48" s="4">
        <v>0</v>
      </c>
      <c r="HW48" s="4">
        <v>0</v>
      </c>
      <c r="HX48" s="176">
        <v>0</v>
      </c>
      <c r="HY48" s="4">
        <v>0</v>
      </c>
      <c r="HZ48" s="176">
        <v>0</v>
      </c>
      <c r="IA48" s="4">
        <v>0</v>
      </c>
      <c r="IB48" s="176">
        <v>0</v>
      </c>
      <c r="IC48" s="4">
        <v>0</v>
      </c>
      <c r="ID48" s="176">
        <v>0</v>
      </c>
      <c r="IE48" s="4">
        <v>0</v>
      </c>
      <c r="IF48" s="4">
        <v>0</v>
      </c>
      <c r="IG48" s="5">
        <v>0</v>
      </c>
      <c r="IH48" s="3">
        <v>0</v>
      </c>
      <c r="II48" s="3">
        <v>0</v>
      </c>
      <c r="IJ48" s="3">
        <v>0</v>
      </c>
      <c r="IK48" s="3">
        <v>0</v>
      </c>
      <c r="IL48" s="3">
        <v>0</v>
      </c>
      <c r="IM48" s="3">
        <v>0</v>
      </c>
      <c r="IN48" s="3">
        <v>0</v>
      </c>
      <c r="IO48" s="3">
        <v>0</v>
      </c>
      <c r="IP48" s="3">
        <v>0</v>
      </c>
      <c r="IQ48" s="3"/>
      <c r="IR48" s="3">
        <v>0</v>
      </c>
      <c r="IS48" s="3"/>
      <c r="IT48" s="3">
        <v>0</v>
      </c>
      <c r="IU48" s="3"/>
      <c r="IV48" s="93">
        <v>0</v>
      </c>
      <c r="IW48" s="4">
        <v>0</v>
      </c>
      <c r="IX48" s="4">
        <v>0</v>
      </c>
      <c r="IY48" s="4">
        <v>0</v>
      </c>
      <c r="IZ48" s="4">
        <v>0</v>
      </c>
      <c r="JA48" s="4">
        <v>0</v>
      </c>
      <c r="JB48" s="4">
        <v>0</v>
      </c>
      <c r="JC48" s="4">
        <v>0</v>
      </c>
      <c r="JD48" s="4">
        <v>0</v>
      </c>
      <c r="JE48" s="4">
        <v>0</v>
      </c>
      <c r="JG48" s="4">
        <v>0</v>
      </c>
      <c r="JI48" s="4">
        <v>0</v>
      </c>
      <c r="JK48" s="93">
        <v>0</v>
      </c>
      <c r="JL48" s="4">
        <v>0</v>
      </c>
      <c r="JM48" s="4">
        <v>0</v>
      </c>
      <c r="JN48" s="4">
        <v>0</v>
      </c>
      <c r="JO48" s="4">
        <v>0</v>
      </c>
      <c r="JP48" s="4">
        <v>0</v>
      </c>
      <c r="JQ48" s="4">
        <v>0</v>
      </c>
      <c r="JR48" s="4">
        <v>0</v>
      </c>
      <c r="JS48" s="4">
        <v>0</v>
      </c>
      <c r="JT48" s="4">
        <v>0</v>
      </c>
      <c r="JV48" s="4">
        <v>0</v>
      </c>
      <c r="JW48" s="4">
        <v>0</v>
      </c>
      <c r="JX48" s="4">
        <v>0</v>
      </c>
      <c r="JY48" s="4">
        <v>0</v>
      </c>
      <c r="JZ48" s="93">
        <v>0</v>
      </c>
      <c r="KA48" s="4">
        <v>0</v>
      </c>
      <c r="KB48" s="4">
        <v>0</v>
      </c>
      <c r="KC48" s="4">
        <v>0</v>
      </c>
      <c r="KD48" s="4">
        <v>0</v>
      </c>
      <c r="KE48" s="4">
        <v>0</v>
      </c>
      <c r="KF48" s="4">
        <v>0</v>
      </c>
      <c r="KG48" s="4">
        <v>0</v>
      </c>
      <c r="KH48" s="4">
        <v>0</v>
      </c>
      <c r="KI48" s="4">
        <v>0</v>
      </c>
      <c r="KJ48" s="4">
        <v>0</v>
      </c>
      <c r="KK48" s="4">
        <v>0</v>
      </c>
      <c r="KM48" s="4">
        <v>0</v>
      </c>
      <c r="KN48" s="4">
        <v>0</v>
      </c>
      <c r="KO48" s="4">
        <v>0</v>
      </c>
      <c r="KP48" s="4">
        <v>0</v>
      </c>
      <c r="KQ48" s="4">
        <v>0</v>
      </c>
      <c r="KR48" s="4">
        <v>0</v>
      </c>
      <c r="KS48" s="4">
        <v>0</v>
      </c>
      <c r="KT48" s="4">
        <v>0</v>
      </c>
      <c r="KU48" s="4">
        <v>0</v>
      </c>
      <c r="KV48" s="4">
        <v>0</v>
      </c>
      <c r="KW48" s="4">
        <v>0</v>
      </c>
      <c r="KX48" s="4">
        <v>0</v>
      </c>
      <c r="KY48" s="4">
        <v>0</v>
      </c>
      <c r="KZ48" s="4">
        <v>0</v>
      </c>
      <c r="LA48" s="4">
        <v>0</v>
      </c>
      <c r="LB48" s="4">
        <v>0</v>
      </c>
      <c r="LC48" s="4">
        <v>0</v>
      </c>
      <c r="LD48" s="4">
        <v>0</v>
      </c>
      <c r="LE48" s="4">
        <v>0</v>
      </c>
      <c r="LF48" s="4">
        <v>0</v>
      </c>
      <c r="LG48" s="4">
        <v>0</v>
      </c>
      <c r="LH48" s="4">
        <v>0</v>
      </c>
      <c r="LI48" s="4">
        <v>0</v>
      </c>
      <c r="LJ48" s="4">
        <v>0</v>
      </c>
      <c r="LK48" s="4">
        <v>0</v>
      </c>
      <c r="LL48" s="4">
        <v>0</v>
      </c>
      <c r="LM48" s="4">
        <v>0</v>
      </c>
      <c r="LO48" s="4">
        <v>0</v>
      </c>
      <c r="LQ48" s="4">
        <v>0</v>
      </c>
      <c r="MI48" s="115">
        <f t="shared" si="0"/>
        <v>-39</v>
      </c>
      <c r="MJ48" s="3"/>
      <c r="MK48" s="3"/>
      <c r="ML48" s="176"/>
      <c r="MM48" s="176"/>
      <c r="MN48" s="176"/>
      <c r="MO48" s="176"/>
      <c r="MP48" s="176"/>
      <c r="MQ48" s="176"/>
      <c r="MR48" s="176"/>
      <c r="MS48" s="176"/>
      <c r="MT48" s="176"/>
    </row>
    <row r="49" spans="1:358" s="4" customFormat="1">
      <c r="A49" s="1">
        <v>40</v>
      </c>
      <c r="B49" t="s">
        <v>81</v>
      </c>
      <c r="C49" s="93">
        <v>0.28999999999999998</v>
      </c>
      <c r="D49" s="4">
        <v>1550</v>
      </c>
      <c r="E49" s="4">
        <v>0</v>
      </c>
      <c r="F49" s="4">
        <v>5420</v>
      </c>
      <c r="G49" s="4">
        <v>775</v>
      </c>
      <c r="I49" s="93">
        <v>3</v>
      </c>
      <c r="J49" s="4">
        <v>16530</v>
      </c>
      <c r="K49" s="4">
        <v>0</v>
      </c>
      <c r="L49" s="4">
        <v>0</v>
      </c>
      <c r="M49" s="4">
        <v>0</v>
      </c>
      <c r="O49" s="93">
        <v>1.38</v>
      </c>
      <c r="P49" s="4">
        <v>0</v>
      </c>
      <c r="Q49" s="4">
        <v>7987</v>
      </c>
      <c r="R49" s="4">
        <v>0</v>
      </c>
      <c r="S49" s="4">
        <v>0</v>
      </c>
      <c r="U49" s="4">
        <v>0</v>
      </c>
      <c r="V49" s="4">
        <v>0</v>
      </c>
      <c r="W49" s="93">
        <v>2</v>
      </c>
      <c r="X49" s="4">
        <v>0</v>
      </c>
      <c r="Y49" s="4">
        <v>12024</v>
      </c>
      <c r="Z49" s="4">
        <v>0</v>
      </c>
      <c r="AA49" s="4">
        <v>0</v>
      </c>
      <c r="AB49" s="4">
        <v>0</v>
      </c>
      <c r="AC49" s="4">
        <v>4037</v>
      </c>
      <c r="AD49" s="4">
        <v>0</v>
      </c>
      <c r="AE49" s="4">
        <v>0</v>
      </c>
      <c r="AF49" s="4">
        <v>3</v>
      </c>
      <c r="AG49" s="4">
        <v>0</v>
      </c>
      <c r="AH49" s="4">
        <v>18327</v>
      </c>
      <c r="AJ49" s="4">
        <v>0</v>
      </c>
      <c r="AL49" s="4">
        <v>8725</v>
      </c>
      <c r="AN49" s="4">
        <v>0</v>
      </c>
      <c r="AO49" s="93">
        <v>2.15</v>
      </c>
      <c r="AP49" s="4">
        <v>0</v>
      </c>
      <c r="AQ49" s="4">
        <v>9954</v>
      </c>
      <c r="AR49" s="4">
        <v>0</v>
      </c>
      <c r="AS49" s="4">
        <v>5554</v>
      </c>
      <c r="AT49" s="4">
        <v>0</v>
      </c>
      <c r="AU49" s="4">
        <v>5397</v>
      </c>
      <c r="AW49" s="93">
        <v>3.7</v>
      </c>
      <c r="AY49" s="4">
        <v>28567</v>
      </c>
      <c r="AZ49" s="4">
        <v>0</v>
      </c>
      <c r="BA49" s="4">
        <v>0</v>
      </c>
      <c r="BB49" s="4">
        <v>0</v>
      </c>
      <c r="BC49" s="4">
        <v>18814</v>
      </c>
      <c r="BD49" s="4">
        <v>28</v>
      </c>
      <c r="BE49" s="4">
        <v>7.95</v>
      </c>
      <c r="BF49" s="4">
        <v>0</v>
      </c>
      <c r="BG49" s="4">
        <v>60388</v>
      </c>
      <c r="BH49" s="4">
        <v>0</v>
      </c>
      <c r="BI49" s="4">
        <v>9.64</v>
      </c>
      <c r="BJ49" s="4">
        <v>0</v>
      </c>
      <c r="BK49" s="4">
        <v>73939</v>
      </c>
      <c r="BL49" s="4">
        <v>0</v>
      </c>
      <c r="BM49" s="4">
        <v>0</v>
      </c>
      <c r="BN49" s="4">
        <v>0</v>
      </c>
      <c r="BO49" s="4">
        <v>12261.981267541851</v>
      </c>
      <c r="BP49" s="4">
        <v>7.9863635871442966</v>
      </c>
      <c r="BQ49" s="93">
        <v>15.982332155477032</v>
      </c>
      <c r="BR49" s="4">
        <v>0</v>
      </c>
      <c r="BS49" s="4">
        <v>152480.99985073318</v>
      </c>
      <c r="BT49" s="4">
        <v>0</v>
      </c>
      <c r="BU49" s="4">
        <v>11206.784452296821</v>
      </c>
      <c r="BW49" s="4">
        <v>11194.428132214887</v>
      </c>
      <c r="BY49" s="4">
        <v>11206.784452296821</v>
      </c>
      <c r="CA49" s="4">
        <v>99400.999850733177</v>
      </c>
      <c r="CC49" s="93">
        <v>17</v>
      </c>
      <c r="CD49" s="4">
        <v>0</v>
      </c>
      <c r="CE49" s="4">
        <v>155312</v>
      </c>
      <c r="CF49" s="4">
        <v>0</v>
      </c>
      <c r="CG49" s="4">
        <v>13192</v>
      </c>
      <c r="CH49" s="4">
        <v>0</v>
      </c>
      <c r="CI49" s="4">
        <v>0</v>
      </c>
      <c r="CJ49" s="4">
        <v>0</v>
      </c>
      <c r="CK49" s="4">
        <v>13192</v>
      </c>
      <c r="CL49" s="4">
        <v>0</v>
      </c>
      <c r="CM49" s="4">
        <v>55376.000149266823</v>
      </c>
      <c r="CN49" s="4">
        <v>0</v>
      </c>
      <c r="CO49" s="93">
        <v>13.625731339386791</v>
      </c>
      <c r="CP49" s="4">
        <v>0</v>
      </c>
      <c r="CQ49" s="4">
        <v>122705.29981828571</v>
      </c>
      <c r="CS49" s="4">
        <v>11050.468116242688</v>
      </c>
      <c r="CU49" s="4">
        <v>0</v>
      </c>
      <c r="CW49" s="4">
        <v>11050.468116242688</v>
      </c>
      <c r="CY49" s="4">
        <v>33116</v>
      </c>
      <c r="DA49" s="93">
        <v>15.434410480799256</v>
      </c>
      <c r="DB49" s="4">
        <v>0</v>
      </c>
      <c r="DC49" s="4">
        <v>147427</v>
      </c>
      <c r="DD49" s="4">
        <v>0</v>
      </c>
      <c r="DE49" s="4">
        <v>13103</v>
      </c>
      <c r="DF49" s="4">
        <v>0</v>
      </c>
      <c r="DG49" s="4">
        <v>0</v>
      </c>
      <c r="DH49" s="4">
        <v>0</v>
      </c>
      <c r="DI49" s="4">
        <v>13103</v>
      </c>
      <c r="DJ49" s="4">
        <v>0</v>
      </c>
      <c r="DK49" s="4">
        <v>25854</v>
      </c>
      <c r="DL49" s="4">
        <v>0</v>
      </c>
      <c r="DM49" s="93">
        <v>15.197952218430034</v>
      </c>
      <c r="DN49" s="4">
        <v>0</v>
      </c>
      <c r="DO49" s="4">
        <v>150989</v>
      </c>
      <c r="DQ49" s="4">
        <v>13571</v>
      </c>
      <c r="DS49" s="4">
        <v>0</v>
      </c>
      <c r="DU49" s="4">
        <v>13571</v>
      </c>
      <c r="DW49" s="4">
        <v>18395.02010902857</v>
      </c>
      <c r="DY49" s="93">
        <v>20.175036027047998</v>
      </c>
      <c r="DZ49" s="4">
        <v>0</v>
      </c>
      <c r="EA49" s="4">
        <v>200502</v>
      </c>
      <c r="EC49" s="4">
        <v>17984</v>
      </c>
      <c r="EE49" s="4">
        <v>0</v>
      </c>
      <c r="EG49" s="4">
        <v>17984</v>
      </c>
      <c r="EI49" s="4">
        <v>61538.880072685715</v>
      </c>
      <c r="EK49" s="93">
        <v>13.527586206896551</v>
      </c>
      <c r="EL49" s="4">
        <v>0</v>
      </c>
      <c r="EM49" s="4">
        <v>131866</v>
      </c>
      <c r="EN49" s="4">
        <v>0</v>
      </c>
      <c r="EO49" s="4">
        <v>12014</v>
      </c>
      <c r="EP49" s="4">
        <v>0</v>
      </c>
      <c r="EQ49" s="4">
        <v>0</v>
      </c>
      <c r="ER49" s="4">
        <v>0</v>
      </c>
      <c r="ES49" s="4">
        <v>12014</v>
      </c>
      <c r="ET49" s="4">
        <v>0</v>
      </c>
      <c r="EU49" s="4">
        <v>31132.6</v>
      </c>
      <c r="EV49" s="4">
        <v>0</v>
      </c>
      <c r="EW49" s="93">
        <v>11</v>
      </c>
      <c r="EX49" s="4">
        <v>0</v>
      </c>
      <c r="EY49" s="4">
        <v>103609</v>
      </c>
      <c r="EZ49" s="4">
        <v>0</v>
      </c>
      <c r="FA49" s="4">
        <v>9823</v>
      </c>
      <c r="FB49" s="4">
        <v>0</v>
      </c>
      <c r="FC49" s="4">
        <v>0</v>
      </c>
      <c r="FD49" s="4">
        <v>0</v>
      </c>
      <c r="FE49" s="4">
        <v>9823</v>
      </c>
      <c r="FF49" s="4">
        <v>0</v>
      </c>
      <c r="FG49" s="4">
        <v>19805.2</v>
      </c>
      <c r="FH49" s="4">
        <v>0</v>
      </c>
      <c r="FI49" s="93">
        <v>16</v>
      </c>
      <c r="FJ49" s="4">
        <v>0</v>
      </c>
      <c r="FK49" s="4">
        <v>159276</v>
      </c>
      <c r="FL49" s="4">
        <v>0</v>
      </c>
      <c r="FM49" s="4">
        <v>14273</v>
      </c>
      <c r="FN49" s="4">
        <v>0</v>
      </c>
      <c r="FO49" s="4">
        <v>0</v>
      </c>
      <c r="FQ49" s="4">
        <v>14273</v>
      </c>
      <c r="FS49" s="4">
        <v>53276.438723357351</v>
      </c>
      <c r="FU49" s="93">
        <v>16.456666666666667</v>
      </c>
      <c r="FV49" s="4">
        <v>0</v>
      </c>
      <c r="FW49" s="4">
        <v>186831</v>
      </c>
      <c r="FX49" s="4">
        <v>0</v>
      </c>
      <c r="FY49" s="4">
        <v>14696</v>
      </c>
      <c r="FZ49" s="4">
        <v>0</v>
      </c>
      <c r="GA49" s="4">
        <v>0</v>
      </c>
      <c r="GB49" s="4">
        <v>0</v>
      </c>
      <c r="GC49" s="4">
        <v>14696</v>
      </c>
      <c r="GE49" s="4">
        <v>40376.453245832134</v>
      </c>
      <c r="GG49" s="93">
        <v>16.93866577845451</v>
      </c>
      <c r="GH49" s="4">
        <v>0</v>
      </c>
      <c r="GI49" s="4">
        <v>198164</v>
      </c>
      <c r="GJ49" s="4">
        <v>0</v>
      </c>
      <c r="GK49" s="4">
        <v>15068</v>
      </c>
      <c r="GL49" s="4">
        <v>0</v>
      </c>
      <c r="GM49" s="4">
        <v>0</v>
      </c>
      <c r="GN49" s="4">
        <v>0</v>
      </c>
      <c r="GO49" s="4">
        <v>15068</v>
      </c>
      <c r="GP49" s="4">
        <v>0</v>
      </c>
      <c r="GQ49" s="4">
        <v>10903.303492449477</v>
      </c>
      <c r="GR49" s="4">
        <v>-9.5308594154303137</v>
      </c>
      <c r="GS49" s="93">
        <v>18.389830508474574</v>
      </c>
      <c r="GT49" s="4">
        <v>0</v>
      </c>
      <c r="GU49" s="4">
        <v>221098</v>
      </c>
      <c r="GV49" s="4">
        <v>0</v>
      </c>
      <c r="GW49" s="4">
        <v>16393</v>
      </c>
      <c r="GX49" s="4">
        <v>0</v>
      </c>
      <c r="GY49" s="4">
        <v>0</v>
      </c>
      <c r="GZ49" s="4">
        <v>0</v>
      </c>
      <c r="HA49" s="160">
        <v>16393</v>
      </c>
      <c r="HB49" s="160">
        <v>0</v>
      </c>
      <c r="HC49" s="160">
        <v>20336.766864883288</v>
      </c>
      <c r="HD49" s="4">
        <v>-15</v>
      </c>
      <c r="HE49" s="93">
        <v>21</v>
      </c>
      <c r="HF49" s="4">
        <v>0</v>
      </c>
      <c r="HG49" s="4">
        <v>0</v>
      </c>
      <c r="HH49" s="4">
        <v>263588</v>
      </c>
      <c r="HI49" s="4">
        <v>0</v>
      </c>
      <c r="HJ49" s="4">
        <v>17857</v>
      </c>
      <c r="HK49" s="4">
        <v>0</v>
      </c>
      <c r="HL49" s="4">
        <v>13741</v>
      </c>
      <c r="HM49" s="4">
        <v>0</v>
      </c>
      <c r="HN49" s="4">
        <v>17857</v>
      </c>
      <c r="HO49" s="4">
        <v>0</v>
      </c>
      <c r="HP49" s="4">
        <v>37296</v>
      </c>
      <c r="HQ49" s="4">
        <v>-647.98685169472446</v>
      </c>
      <c r="HR49" s="93">
        <v>14.82</v>
      </c>
      <c r="HS49" s="4">
        <v>0</v>
      </c>
      <c r="HT49" s="4">
        <v>0</v>
      </c>
      <c r="HU49" s="4">
        <v>190018</v>
      </c>
      <c r="HV49" s="4">
        <v>0</v>
      </c>
      <c r="HW49" s="4">
        <v>0</v>
      </c>
      <c r="HX49" s="176">
        <v>0</v>
      </c>
      <c r="HY49" s="4">
        <v>12341</v>
      </c>
      <c r="HZ49" s="176">
        <v>0</v>
      </c>
      <c r="IA49" s="4">
        <v>13877</v>
      </c>
      <c r="IB49" s="176">
        <v>0</v>
      </c>
      <c r="IC49" s="4">
        <v>12341</v>
      </c>
      <c r="ID49" s="176">
        <v>0</v>
      </c>
      <c r="IE49" s="4">
        <v>-427.02479874029871</v>
      </c>
      <c r="IF49" s="4">
        <v>-2.3033592154922644</v>
      </c>
      <c r="IG49" s="5">
        <v>15.93</v>
      </c>
      <c r="IH49" s="3">
        <v>0</v>
      </c>
      <c r="II49" s="3">
        <v>0</v>
      </c>
      <c r="IJ49" s="3">
        <v>238447</v>
      </c>
      <c r="IK49" s="3">
        <v>0</v>
      </c>
      <c r="IL49" s="3">
        <v>0</v>
      </c>
      <c r="IM49" s="3">
        <v>0</v>
      </c>
      <c r="IN49" s="3">
        <v>14225</v>
      </c>
      <c r="IO49" s="3">
        <v>0</v>
      </c>
      <c r="IP49" s="3">
        <v>0</v>
      </c>
      <c r="IQ49" s="3"/>
      <c r="IR49" s="3">
        <v>14225</v>
      </c>
      <c r="IS49" s="3"/>
      <c r="IT49" s="3">
        <v>39729.975902763123</v>
      </c>
      <c r="IU49" s="3"/>
      <c r="IV49" s="93">
        <v>15.92</v>
      </c>
      <c r="IW49" s="4">
        <v>0</v>
      </c>
      <c r="IX49" s="4">
        <v>0</v>
      </c>
      <c r="IY49" s="4">
        <v>246437</v>
      </c>
      <c r="IZ49" s="4">
        <v>0</v>
      </c>
      <c r="JA49" s="4">
        <v>0</v>
      </c>
      <c r="JB49" s="4">
        <v>0</v>
      </c>
      <c r="JC49" s="4">
        <v>13995</v>
      </c>
      <c r="JD49" s="4">
        <v>0</v>
      </c>
      <c r="JE49" s="4">
        <v>17414</v>
      </c>
      <c r="JG49" s="4">
        <v>13995</v>
      </c>
      <c r="JI49" s="4">
        <v>11401.040395159524</v>
      </c>
      <c r="JK49" s="93">
        <v>12.79</v>
      </c>
      <c r="JL49" s="4">
        <v>0</v>
      </c>
      <c r="JM49" s="4">
        <v>0</v>
      </c>
      <c r="JN49" s="4">
        <v>200292</v>
      </c>
      <c r="JO49" s="4">
        <v>0</v>
      </c>
      <c r="JP49" s="4">
        <v>0</v>
      </c>
      <c r="JQ49" s="4">
        <v>0</v>
      </c>
      <c r="JR49" s="4">
        <v>11973</v>
      </c>
      <c r="JS49" s="4">
        <v>0</v>
      </c>
      <c r="JT49" s="4">
        <v>0</v>
      </c>
      <c r="JV49" s="4">
        <v>11973</v>
      </c>
      <c r="JW49" s="4">
        <v>0</v>
      </c>
      <c r="JX49" s="4">
        <v>1231.520164234925</v>
      </c>
      <c r="JY49" s="4">
        <v>-1.5663455217163573</v>
      </c>
      <c r="JZ49" s="93">
        <v>15.61</v>
      </c>
      <c r="KA49" s="4">
        <v>0</v>
      </c>
      <c r="KB49" s="4">
        <v>0</v>
      </c>
      <c r="KC49" s="4">
        <v>259546</v>
      </c>
      <c r="KD49" s="4">
        <v>0</v>
      </c>
      <c r="KE49" s="4">
        <v>0</v>
      </c>
      <c r="KF49" s="4">
        <v>0</v>
      </c>
      <c r="KG49" s="4">
        <v>14642</v>
      </c>
      <c r="KH49" s="4">
        <v>0</v>
      </c>
      <c r="KI49" s="4">
        <v>0</v>
      </c>
      <c r="KJ49" s="4">
        <v>0</v>
      </c>
      <c r="KK49" s="4">
        <v>14642</v>
      </c>
      <c r="KM49" s="4">
        <v>60315.559786404592</v>
      </c>
      <c r="KN49" s="4">
        <v>-8.5555279520267504</v>
      </c>
      <c r="KO49" s="4">
        <v>21.15</v>
      </c>
      <c r="KP49" s="4">
        <v>0</v>
      </c>
      <c r="KQ49" s="4">
        <v>0</v>
      </c>
      <c r="KR49" s="4">
        <v>371559</v>
      </c>
      <c r="KS49" s="4">
        <v>0</v>
      </c>
      <c r="KT49" s="4">
        <v>0</v>
      </c>
      <c r="KU49" s="4">
        <v>0</v>
      </c>
      <c r="KV49" s="4">
        <v>23001</v>
      </c>
      <c r="KW49" s="4">
        <v>0</v>
      </c>
      <c r="KX49" s="4">
        <v>0</v>
      </c>
      <c r="KY49" s="4">
        <v>0</v>
      </c>
      <c r="KZ49" s="4">
        <v>23001</v>
      </c>
      <c r="LA49" s="4">
        <v>0</v>
      </c>
      <c r="LB49" s="4">
        <v>147556.84447204796</v>
      </c>
      <c r="LC49" s="4">
        <v>0</v>
      </c>
      <c r="LD49" s="4">
        <v>26</v>
      </c>
      <c r="LE49" s="4">
        <v>0</v>
      </c>
      <c r="LF49" s="4">
        <v>0</v>
      </c>
      <c r="LG49" s="4">
        <v>510387</v>
      </c>
      <c r="LH49" s="4">
        <v>0</v>
      </c>
      <c r="LI49" s="4">
        <v>0</v>
      </c>
      <c r="LJ49" s="4">
        <v>0</v>
      </c>
      <c r="LK49" s="4">
        <v>30777</v>
      </c>
      <c r="LL49" s="4">
        <v>0</v>
      </c>
      <c r="LM49" s="4">
        <v>0</v>
      </c>
      <c r="LO49" s="4">
        <v>30777</v>
      </c>
      <c r="LQ49" s="4">
        <v>229737.4</v>
      </c>
      <c r="MI49" s="115">
        <f t="shared" si="0"/>
        <v>-40</v>
      </c>
      <c r="MJ49" s="3"/>
      <c r="MK49" s="3"/>
      <c r="ML49" s="176"/>
      <c r="MM49" s="176"/>
      <c r="MN49" s="176"/>
      <c r="MO49" s="176"/>
      <c r="MP49" s="176"/>
      <c r="MQ49" s="176"/>
      <c r="MR49" s="176"/>
      <c r="MS49" s="176"/>
      <c r="MT49" s="176"/>
    </row>
    <row r="50" spans="1:358" s="4" customFormat="1">
      <c r="A50" s="1">
        <v>41</v>
      </c>
      <c r="B50" t="s">
        <v>82</v>
      </c>
      <c r="C50" s="93"/>
      <c r="E50" s="4">
        <v>0</v>
      </c>
      <c r="F50" s="4">
        <v>0</v>
      </c>
      <c r="I50" s="93"/>
      <c r="J50" s="4">
        <v>0</v>
      </c>
      <c r="K50" s="4">
        <v>0</v>
      </c>
      <c r="L50" s="4">
        <v>0</v>
      </c>
      <c r="O50" s="93"/>
      <c r="Q50" s="4">
        <v>0</v>
      </c>
      <c r="R50" s="4">
        <v>0</v>
      </c>
      <c r="S50" s="4">
        <v>0</v>
      </c>
      <c r="U50" s="4">
        <v>0</v>
      </c>
      <c r="V50" s="4">
        <v>0</v>
      </c>
      <c r="W50" s="93"/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L50" s="4">
        <v>0</v>
      </c>
      <c r="AO50" s="93"/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W50" s="93"/>
      <c r="AZ50" s="4">
        <v>0</v>
      </c>
      <c r="BB50" s="4">
        <v>0</v>
      </c>
      <c r="BC50" s="4">
        <v>0</v>
      </c>
      <c r="BD50" s="4">
        <v>0</v>
      </c>
      <c r="BH50" s="4">
        <v>0</v>
      </c>
      <c r="BL50" s="4">
        <v>0</v>
      </c>
      <c r="BN50" s="4">
        <v>0</v>
      </c>
      <c r="BO50" s="4">
        <v>0</v>
      </c>
      <c r="BP50" s="4">
        <v>0</v>
      </c>
      <c r="BQ50" s="93">
        <v>0</v>
      </c>
      <c r="BR50" s="4">
        <v>0</v>
      </c>
      <c r="BS50" s="4">
        <v>0</v>
      </c>
      <c r="BT50" s="4">
        <v>0</v>
      </c>
      <c r="BU50" s="4">
        <v>0</v>
      </c>
      <c r="BW50" s="4">
        <v>0</v>
      </c>
      <c r="BY50" s="4">
        <v>0</v>
      </c>
      <c r="CA50" s="4">
        <v>0</v>
      </c>
      <c r="CC50" s="93"/>
      <c r="CE50" s="4">
        <v>0</v>
      </c>
      <c r="CF50" s="4">
        <v>0</v>
      </c>
      <c r="CH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93"/>
      <c r="CS50" s="4">
        <v>0</v>
      </c>
      <c r="CW50" s="4">
        <v>0</v>
      </c>
      <c r="CY50" s="4">
        <v>0</v>
      </c>
      <c r="DA50" s="93"/>
      <c r="DD50" s="4">
        <v>0</v>
      </c>
      <c r="DF50" s="4">
        <v>0</v>
      </c>
      <c r="DH50" s="4">
        <v>0</v>
      </c>
      <c r="DI50" s="4">
        <v>0</v>
      </c>
      <c r="DJ50" s="4">
        <v>0</v>
      </c>
      <c r="DK50" s="4">
        <v>0</v>
      </c>
      <c r="DL50" s="4">
        <v>0</v>
      </c>
      <c r="DM50" s="93"/>
      <c r="DU50" s="4">
        <v>0</v>
      </c>
      <c r="DW50" s="4">
        <v>0</v>
      </c>
      <c r="DY50" s="93"/>
      <c r="EG50" s="4">
        <v>0</v>
      </c>
      <c r="EI50" s="4">
        <v>0</v>
      </c>
      <c r="EK50" s="93">
        <v>0</v>
      </c>
      <c r="EM50" s="4">
        <v>0</v>
      </c>
      <c r="EN50" s="4">
        <v>0</v>
      </c>
      <c r="EO50" s="4">
        <v>0</v>
      </c>
      <c r="EP50" s="4">
        <v>0</v>
      </c>
      <c r="EQ50" s="4">
        <v>0</v>
      </c>
      <c r="ER50" s="4">
        <v>0</v>
      </c>
      <c r="ES50" s="4">
        <v>0</v>
      </c>
      <c r="ET50" s="4">
        <v>0</v>
      </c>
      <c r="EU50" s="4">
        <v>0</v>
      </c>
      <c r="EV50" s="4">
        <v>0</v>
      </c>
      <c r="EW50" s="93">
        <v>0</v>
      </c>
      <c r="EX50" s="4">
        <v>0</v>
      </c>
      <c r="EY50" s="4">
        <v>0</v>
      </c>
      <c r="EZ50" s="4">
        <v>0</v>
      </c>
      <c r="FA50" s="4">
        <v>0</v>
      </c>
      <c r="FB50" s="4">
        <v>0</v>
      </c>
      <c r="FC50" s="4">
        <v>0</v>
      </c>
      <c r="FD50" s="4">
        <v>0</v>
      </c>
      <c r="FE50" s="4">
        <v>0</v>
      </c>
      <c r="FF50" s="4">
        <v>0</v>
      </c>
      <c r="FG50" s="4">
        <v>0</v>
      </c>
      <c r="FH50" s="4">
        <v>0</v>
      </c>
      <c r="FI50" s="93">
        <v>0</v>
      </c>
      <c r="FJ50" s="4">
        <v>0</v>
      </c>
      <c r="FK50" s="4">
        <v>0</v>
      </c>
      <c r="FL50" s="4">
        <v>0</v>
      </c>
      <c r="FM50" s="4">
        <v>0</v>
      </c>
      <c r="FN50" s="4">
        <v>0</v>
      </c>
      <c r="FO50" s="4">
        <v>0</v>
      </c>
      <c r="FQ50" s="4">
        <v>0</v>
      </c>
      <c r="FS50" s="4">
        <v>0</v>
      </c>
      <c r="FU50" s="93">
        <v>0</v>
      </c>
      <c r="FV50" s="4">
        <v>0</v>
      </c>
      <c r="FW50" s="4">
        <v>0</v>
      </c>
      <c r="FX50" s="4">
        <v>0</v>
      </c>
      <c r="FY50" s="4">
        <v>0</v>
      </c>
      <c r="FZ50" s="4">
        <v>0</v>
      </c>
      <c r="GA50" s="4">
        <v>0</v>
      </c>
      <c r="GB50" s="4">
        <v>0</v>
      </c>
      <c r="GC50" s="4">
        <v>0</v>
      </c>
      <c r="GE50" s="4">
        <v>0</v>
      </c>
      <c r="GG50" s="93">
        <v>0</v>
      </c>
      <c r="GH50" s="4">
        <v>0</v>
      </c>
      <c r="GI50" s="4">
        <v>0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Q50" s="4">
        <v>0</v>
      </c>
      <c r="GR50" s="4">
        <v>0</v>
      </c>
      <c r="GS50" s="93">
        <v>0</v>
      </c>
      <c r="GT50" s="4">
        <v>0</v>
      </c>
      <c r="GU50" s="4">
        <v>0</v>
      </c>
      <c r="GV50" s="4">
        <v>0</v>
      </c>
      <c r="GW50" s="4">
        <v>0</v>
      </c>
      <c r="GX50" s="4">
        <v>0</v>
      </c>
      <c r="GY50" s="4">
        <v>0</v>
      </c>
      <c r="GZ50" s="4">
        <v>0</v>
      </c>
      <c r="HA50" s="160">
        <v>0</v>
      </c>
      <c r="HB50" s="160">
        <v>0</v>
      </c>
      <c r="HC50" s="160">
        <v>0</v>
      </c>
      <c r="HD50" s="4">
        <v>0</v>
      </c>
      <c r="HE50" s="93">
        <v>0</v>
      </c>
      <c r="HF50" s="4">
        <v>0</v>
      </c>
      <c r="HG50" s="4">
        <v>0</v>
      </c>
      <c r="HH50" s="4">
        <v>0</v>
      </c>
      <c r="HI50" s="4">
        <v>0</v>
      </c>
      <c r="HJ50" s="4">
        <v>0</v>
      </c>
      <c r="HK50" s="4">
        <v>0</v>
      </c>
      <c r="HL50" s="4">
        <v>0</v>
      </c>
      <c r="HM50" s="4">
        <v>0</v>
      </c>
      <c r="HN50" s="4">
        <v>0</v>
      </c>
      <c r="HO50" s="4">
        <v>0</v>
      </c>
      <c r="HP50" s="4">
        <v>0</v>
      </c>
      <c r="HQ50" s="4">
        <v>0</v>
      </c>
      <c r="HR50" s="93">
        <v>0</v>
      </c>
      <c r="HS50" s="4">
        <v>0</v>
      </c>
      <c r="HT50" s="4">
        <v>0</v>
      </c>
      <c r="HU50" s="4">
        <v>0</v>
      </c>
      <c r="HV50" s="4">
        <v>0</v>
      </c>
      <c r="HW50" s="4">
        <v>0</v>
      </c>
      <c r="HX50" s="176">
        <v>0</v>
      </c>
      <c r="HY50" s="4">
        <v>0</v>
      </c>
      <c r="HZ50" s="176">
        <v>0</v>
      </c>
      <c r="IA50" s="4">
        <v>0</v>
      </c>
      <c r="IB50" s="176">
        <v>0</v>
      </c>
      <c r="IC50" s="4">
        <v>0</v>
      </c>
      <c r="ID50" s="176">
        <v>0</v>
      </c>
      <c r="IE50" s="4">
        <v>0</v>
      </c>
      <c r="IF50" s="4">
        <v>0</v>
      </c>
      <c r="IG50" s="5">
        <v>0</v>
      </c>
      <c r="IH50" s="3">
        <v>0</v>
      </c>
      <c r="II50" s="3">
        <v>0</v>
      </c>
      <c r="IJ50" s="3">
        <v>0</v>
      </c>
      <c r="IK50" s="3">
        <v>0</v>
      </c>
      <c r="IL50" s="3">
        <v>0</v>
      </c>
      <c r="IM50" s="3">
        <v>0</v>
      </c>
      <c r="IN50" s="3">
        <v>0</v>
      </c>
      <c r="IO50" s="3">
        <v>0</v>
      </c>
      <c r="IP50" s="3">
        <v>0</v>
      </c>
      <c r="IQ50" s="3"/>
      <c r="IR50" s="3">
        <v>0</v>
      </c>
      <c r="IS50" s="3"/>
      <c r="IT50" s="3">
        <v>0</v>
      </c>
      <c r="IU50" s="3"/>
      <c r="IV50" s="93">
        <v>0</v>
      </c>
      <c r="IW50" s="4">
        <v>0</v>
      </c>
      <c r="IX50" s="4">
        <v>0</v>
      </c>
      <c r="IY50" s="4">
        <v>0</v>
      </c>
      <c r="IZ50" s="4">
        <v>0</v>
      </c>
      <c r="JA50" s="4">
        <v>0</v>
      </c>
      <c r="JB50" s="4">
        <v>0</v>
      </c>
      <c r="JC50" s="4">
        <v>0</v>
      </c>
      <c r="JD50" s="4">
        <v>0</v>
      </c>
      <c r="JE50" s="4">
        <v>0</v>
      </c>
      <c r="JG50" s="4">
        <v>0</v>
      </c>
      <c r="JI50" s="4">
        <v>0</v>
      </c>
      <c r="JK50" s="93">
        <v>0</v>
      </c>
      <c r="JL50" s="4">
        <v>0</v>
      </c>
      <c r="JM50" s="4">
        <v>0</v>
      </c>
      <c r="JN50" s="4">
        <v>0</v>
      </c>
      <c r="JO50" s="4">
        <v>0</v>
      </c>
      <c r="JP50" s="4">
        <v>0</v>
      </c>
      <c r="JQ50" s="4">
        <v>0</v>
      </c>
      <c r="JR50" s="4">
        <v>0</v>
      </c>
      <c r="JS50" s="4">
        <v>0</v>
      </c>
      <c r="JT50" s="4">
        <v>0</v>
      </c>
      <c r="JV50" s="4">
        <v>0</v>
      </c>
      <c r="JW50" s="4">
        <v>0</v>
      </c>
      <c r="JX50" s="4">
        <v>0</v>
      </c>
      <c r="JY50" s="4">
        <v>0</v>
      </c>
      <c r="JZ50" s="93">
        <v>0</v>
      </c>
      <c r="KA50" s="4">
        <v>0</v>
      </c>
      <c r="KB50" s="4">
        <v>0</v>
      </c>
      <c r="KC50" s="4">
        <v>0</v>
      </c>
      <c r="KD50" s="4">
        <v>0</v>
      </c>
      <c r="KE50" s="4">
        <v>0</v>
      </c>
      <c r="KF50" s="4">
        <v>0</v>
      </c>
      <c r="KG50" s="4">
        <v>0</v>
      </c>
      <c r="KH50" s="4">
        <v>0</v>
      </c>
      <c r="KI50" s="4">
        <v>0</v>
      </c>
      <c r="KJ50" s="4">
        <v>0</v>
      </c>
      <c r="KK50" s="4">
        <v>0</v>
      </c>
      <c r="KM50" s="4">
        <v>0</v>
      </c>
      <c r="KN50" s="4">
        <v>0</v>
      </c>
      <c r="KO50" s="4">
        <v>0</v>
      </c>
      <c r="KP50" s="4">
        <v>0</v>
      </c>
      <c r="KQ50" s="4">
        <v>0</v>
      </c>
      <c r="KR50" s="4">
        <v>0</v>
      </c>
      <c r="KS50" s="4">
        <v>0</v>
      </c>
      <c r="KT50" s="4">
        <v>0</v>
      </c>
      <c r="KU50" s="4">
        <v>0</v>
      </c>
      <c r="KV50" s="4">
        <v>0</v>
      </c>
      <c r="KW50" s="4">
        <v>0</v>
      </c>
      <c r="KX50" s="4">
        <v>0</v>
      </c>
      <c r="KY50" s="4">
        <v>0</v>
      </c>
      <c r="KZ50" s="4">
        <v>0</v>
      </c>
      <c r="LA50" s="4">
        <v>0</v>
      </c>
      <c r="LB50" s="4">
        <v>0</v>
      </c>
      <c r="LC50" s="4">
        <v>0</v>
      </c>
      <c r="LD50" s="4">
        <v>0</v>
      </c>
      <c r="LE50" s="4">
        <v>0</v>
      </c>
      <c r="LF50" s="4">
        <v>0</v>
      </c>
      <c r="LG50" s="4">
        <v>0</v>
      </c>
      <c r="LH50" s="4">
        <v>0</v>
      </c>
      <c r="LI50" s="4">
        <v>0</v>
      </c>
      <c r="LJ50" s="4">
        <v>0</v>
      </c>
      <c r="LK50" s="4">
        <v>0</v>
      </c>
      <c r="LL50" s="4">
        <v>0</v>
      </c>
      <c r="LM50" s="4">
        <v>0</v>
      </c>
      <c r="LO50" s="4">
        <v>0</v>
      </c>
      <c r="LQ50" s="4">
        <v>0</v>
      </c>
      <c r="MI50" s="115">
        <f t="shared" si="0"/>
        <v>-41</v>
      </c>
      <c r="MJ50" s="3"/>
      <c r="MK50" s="3"/>
      <c r="ML50" s="176"/>
      <c r="MM50" s="176"/>
      <c r="MN50" s="176"/>
      <c r="MO50" s="176"/>
      <c r="MP50" s="176"/>
      <c r="MQ50" s="176"/>
      <c r="MR50" s="176"/>
      <c r="MS50" s="176"/>
      <c r="MT50" s="176"/>
    </row>
    <row r="51" spans="1:358" s="4" customFormat="1">
      <c r="A51" s="1">
        <v>42</v>
      </c>
      <c r="B51" t="s">
        <v>83</v>
      </c>
      <c r="C51" s="93"/>
      <c r="E51" s="4">
        <v>0</v>
      </c>
      <c r="F51" s="4">
        <v>0</v>
      </c>
      <c r="I51" s="93"/>
      <c r="J51" s="4">
        <v>0</v>
      </c>
      <c r="K51" s="4">
        <v>0</v>
      </c>
      <c r="L51" s="4">
        <v>0</v>
      </c>
      <c r="O51" s="93"/>
      <c r="Q51" s="4">
        <v>0</v>
      </c>
      <c r="R51" s="4">
        <v>0</v>
      </c>
      <c r="S51" s="4">
        <v>0</v>
      </c>
      <c r="U51" s="4">
        <v>0</v>
      </c>
      <c r="V51" s="4">
        <v>0</v>
      </c>
      <c r="W51" s="93"/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L51" s="4">
        <v>0</v>
      </c>
      <c r="AO51" s="93"/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W51" s="93"/>
      <c r="AZ51" s="4">
        <v>0</v>
      </c>
      <c r="BB51" s="4">
        <v>0</v>
      </c>
      <c r="BC51" s="4">
        <v>0</v>
      </c>
      <c r="BD51" s="4">
        <v>0</v>
      </c>
      <c r="BH51" s="4">
        <v>0</v>
      </c>
      <c r="BL51" s="4">
        <v>0</v>
      </c>
      <c r="BN51" s="4">
        <v>0</v>
      </c>
      <c r="BO51" s="4">
        <v>0</v>
      </c>
      <c r="BP51" s="4">
        <v>0</v>
      </c>
      <c r="BQ51" s="93">
        <v>0</v>
      </c>
      <c r="BR51" s="4">
        <v>0</v>
      </c>
      <c r="BS51" s="4">
        <v>0</v>
      </c>
      <c r="BT51" s="4">
        <v>0</v>
      </c>
      <c r="BU51" s="4">
        <v>0</v>
      </c>
      <c r="BW51" s="4">
        <v>0</v>
      </c>
      <c r="BY51" s="4">
        <v>0</v>
      </c>
      <c r="CA51" s="4">
        <v>0</v>
      </c>
      <c r="CC51" s="93"/>
      <c r="CE51" s="4">
        <v>0</v>
      </c>
      <c r="CF51" s="4">
        <v>0</v>
      </c>
      <c r="CH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93"/>
      <c r="CS51" s="4">
        <v>0</v>
      </c>
      <c r="CW51" s="4">
        <v>0</v>
      </c>
      <c r="CY51" s="4">
        <v>0</v>
      </c>
      <c r="DA51" s="93"/>
      <c r="DD51" s="4">
        <v>0</v>
      </c>
      <c r="DF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93"/>
      <c r="DU51" s="4">
        <v>0</v>
      </c>
      <c r="DW51" s="4">
        <v>0</v>
      </c>
      <c r="DY51" s="93"/>
      <c r="EG51" s="4">
        <v>0</v>
      </c>
      <c r="EI51" s="4">
        <v>0</v>
      </c>
      <c r="EK51" s="93">
        <v>0</v>
      </c>
      <c r="EM51" s="4">
        <v>0</v>
      </c>
      <c r="EN51" s="4">
        <v>0</v>
      </c>
      <c r="EO51" s="4">
        <v>0</v>
      </c>
      <c r="EP51" s="4">
        <v>0</v>
      </c>
      <c r="EQ51" s="4">
        <v>0</v>
      </c>
      <c r="ER51" s="4">
        <v>0</v>
      </c>
      <c r="ES51" s="4">
        <v>0</v>
      </c>
      <c r="ET51" s="4">
        <v>0</v>
      </c>
      <c r="EU51" s="4">
        <v>0</v>
      </c>
      <c r="EV51" s="4">
        <v>0</v>
      </c>
      <c r="EW51" s="93">
        <v>0</v>
      </c>
      <c r="EX51" s="4">
        <v>0</v>
      </c>
      <c r="EY51" s="4">
        <v>0</v>
      </c>
      <c r="EZ51" s="4">
        <v>0</v>
      </c>
      <c r="FA51" s="4">
        <v>0</v>
      </c>
      <c r="FB51" s="4">
        <v>0</v>
      </c>
      <c r="FC51" s="4">
        <v>0</v>
      </c>
      <c r="FD51" s="4">
        <v>0</v>
      </c>
      <c r="FE51" s="4">
        <v>0</v>
      </c>
      <c r="FF51" s="4">
        <v>0</v>
      </c>
      <c r="FG51" s="4">
        <v>0</v>
      </c>
      <c r="FH51" s="4">
        <v>0</v>
      </c>
      <c r="FI51" s="93">
        <v>0</v>
      </c>
      <c r="FJ51" s="4">
        <v>0</v>
      </c>
      <c r="FK51" s="4">
        <v>0</v>
      </c>
      <c r="FL51" s="4">
        <v>0</v>
      </c>
      <c r="FM51" s="4">
        <v>0</v>
      </c>
      <c r="FN51" s="4">
        <v>0</v>
      </c>
      <c r="FO51" s="4">
        <v>0</v>
      </c>
      <c r="FQ51" s="4">
        <v>0</v>
      </c>
      <c r="FS51" s="4">
        <v>0</v>
      </c>
      <c r="FU51" s="93">
        <v>0</v>
      </c>
      <c r="FV51" s="4">
        <v>0</v>
      </c>
      <c r="FW51" s="4">
        <v>0</v>
      </c>
      <c r="FX51" s="4">
        <v>0</v>
      </c>
      <c r="FY51" s="4">
        <v>0</v>
      </c>
      <c r="FZ51" s="4">
        <v>0</v>
      </c>
      <c r="GA51" s="4">
        <v>0</v>
      </c>
      <c r="GB51" s="4">
        <v>0</v>
      </c>
      <c r="GC51" s="4">
        <v>0</v>
      </c>
      <c r="GE51" s="4">
        <v>0</v>
      </c>
      <c r="GG51" s="93">
        <v>0</v>
      </c>
      <c r="GH51" s="4">
        <v>0</v>
      </c>
      <c r="GI51" s="4">
        <v>0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Q51" s="4">
        <v>0</v>
      </c>
      <c r="GR51" s="4">
        <v>0</v>
      </c>
      <c r="GS51" s="93">
        <v>0</v>
      </c>
      <c r="GT51" s="4">
        <v>0</v>
      </c>
      <c r="GU51" s="4">
        <v>0</v>
      </c>
      <c r="GV51" s="4">
        <v>0</v>
      </c>
      <c r="GW51" s="4">
        <v>0</v>
      </c>
      <c r="GX51" s="4">
        <v>0</v>
      </c>
      <c r="GY51" s="4">
        <v>0</v>
      </c>
      <c r="GZ51" s="4">
        <v>0</v>
      </c>
      <c r="HA51" s="160">
        <v>0</v>
      </c>
      <c r="HB51" s="160">
        <v>0</v>
      </c>
      <c r="HC51" s="160">
        <v>0</v>
      </c>
      <c r="HD51" s="4">
        <v>0</v>
      </c>
      <c r="HE51" s="93">
        <v>0</v>
      </c>
      <c r="HF51" s="4">
        <v>0</v>
      </c>
      <c r="HG51" s="4">
        <v>0</v>
      </c>
      <c r="HH51" s="4">
        <v>0</v>
      </c>
      <c r="HI51" s="4">
        <v>0</v>
      </c>
      <c r="HJ51" s="4">
        <v>0</v>
      </c>
      <c r="HK51" s="4">
        <v>0</v>
      </c>
      <c r="HL51" s="4">
        <v>0</v>
      </c>
      <c r="HM51" s="4">
        <v>0</v>
      </c>
      <c r="HN51" s="4">
        <v>0</v>
      </c>
      <c r="HO51" s="4">
        <v>0</v>
      </c>
      <c r="HP51" s="4">
        <v>0</v>
      </c>
      <c r="HQ51" s="4">
        <v>0</v>
      </c>
      <c r="HR51" s="93">
        <v>0</v>
      </c>
      <c r="HS51" s="4">
        <v>0</v>
      </c>
      <c r="HT51" s="4">
        <v>0</v>
      </c>
      <c r="HU51" s="4">
        <v>0</v>
      </c>
      <c r="HV51" s="4">
        <v>0</v>
      </c>
      <c r="HW51" s="4">
        <v>0</v>
      </c>
      <c r="HX51" s="176">
        <v>0</v>
      </c>
      <c r="HY51" s="4">
        <v>0</v>
      </c>
      <c r="HZ51" s="176">
        <v>0</v>
      </c>
      <c r="IA51" s="4">
        <v>0</v>
      </c>
      <c r="IB51" s="176">
        <v>0</v>
      </c>
      <c r="IC51" s="4">
        <v>0</v>
      </c>
      <c r="ID51" s="176">
        <v>0</v>
      </c>
      <c r="IE51" s="4">
        <v>0</v>
      </c>
      <c r="IF51" s="4">
        <v>0</v>
      </c>
      <c r="IG51" s="5">
        <v>0</v>
      </c>
      <c r="IH51" s="3">
        <v>0</v>
      </c>
      <c r="II51" s="3">
        <v>0</v>
      </c>
      <c r="IJ51" s="3">
        <v>0</v>
      </c>
      <c r="IK51" s="3">
        <v>0</v>
      </c>
      <c r="IL51" s="3">
        <v>0</v>
      </c>
      <c r="IM51" s="3">
        <v>0</v>
      </c>
      <c r="IN51" s="3">
        <v>0</v>
      </c>
      <c r="IO51" s="3">
        <v>0</v>
      </c>
      <c r="IP51" s="3">
        <v>0</v>
      </c>
      <c r="IQ51" s="3"/>
      <c r="IR51" s="3">
        <v>0</v>
      </c>
      <c r="IS51" s="3"/>
      <c r="IT51" s="3">
        <v>0</v>
      </c>
      <c r="IU51" s="3"/>
      <c r="IV51" s="93">
        <v>0</v>
      </c>
      <c r="IW51" s="4">
        <v>0</v>
      </c>
      <c r="IX51" s="4">
        <v>0</v>
      </c>
      <c r="IY51" s="4">
        <v>0</v>
      </c>
      <c r="IZ51" s="4">
        <v>0</v>
      </c>
      <c r="JA51" s="4">
        <v>0</v>
      </c>
      <c r="JB51" s="4">
        <v>0</v>
      </c>
      <c r="JC51" s="4">
        <v>0</v>
      </c>
      <c r="JD51" s="4">
        <v>0</v>
      </c>
      <c r="JE51" s="4">
        <v>0</v>
      </c>
      <c r="JG51" s="4">
        <v>0</v>
      </c>
      <c r="JI51" s="4">
        <v>0</v>
      </c>
      <c r="JK51" s="93">
        <v>0</v>
      </c>
      <c r="JL51" s="4">
        <v>0</v>
      </c>
      <c r="JM51" s="4">
        <v>0</v>
      </c>
      <c r="JN51" s="4">
        <v>0</v>
      </c>
      <c r="JO51" s="4">
        <v>0</v>
      </c>
      <c r="JP51" s="4">
        <v>0</v>
      </c>
      <c r="JQ51" s="4">
        <v>0</v>
      </c>
      <c r="JR51" s="4">
        <v>0</v>
      </c>
      <c r="JS51" s="4">
        <v>0</v>
      </c>
      <c r="JT51" s="4">
        <v>0</v>
      </c>
      <c r="JV51" s="4">
        <v>0</v>
      </c>
      <c r="JW51" s="4">
        <v>0</v>
      </c>
      <c r="JX51" s="4">
        <v>0</v>
      </c>
      <c r="JY51" s="4">
        <v>0</v>
      </c>
      <c r="JZ51" s="93">
        <v>0</v>
      </c>
      <c r="KA51" s="4">
        <v>0</v>
      </c>
      <c r="KB51" s="4">
        <v>0</v>
      </c>
      <c r="KC51" s="4">
        <v>0</v>
      </c>
      <c r="KD51" s="4">
        <v>0</v>
      </c>
      <c r="KE51" s="4">
        <v>0</v>
      </c>
      <c r="KF51" s="4">
        <v>0</v>
      </c>
      <c r="KG51" s="4">
        <v>0</v>
      </c>
      <c r="KH51" s="4">
        <v>0</v>
      </c>
      <c r="KI51" s="4">
        <v>0</v>
      </c>
      <c r="KJ51" s="4">
        <v>0</v>
      </c>
      <c r="KK51" s="4">
        <v>0</v>
      </c>
      <c r="KM51" s="4">
        <v>0</v>
      </c>
      <c r="KN51" s="4">
        <v>0</v>
      </c>
      <c r="KO51" s="4">
        <v>0</v>
      </c>
      <c r="KP51" s="4">
        <v>0</v>
      </c>
      <c r="KQ51" s="4">
        <v>0</v>
      </c>
      <c r="KR51" s="4">
        <v>0</v>
      </c>
      <c r="KS51" s="4">
        <v>0</v>
      </c>
      <c r="KT51" s="4">
        <v>0</v>
      </c>
      <c r="KU51" s="4">
        <v>0</v>
      </c>
      <c r="KV51" s="4">
        <v>0</v>
      </c>
      <c r="KW51" s="4">
        <v>0</v>
      </c>
      <c r="KX51" s="4">
        <v>0</v>
      </c>
      <c r="KY51" s="4">
        <v>0</v>
      </c>
      <c r="KZ51" s="4">
        <v>0</v>
      </c>
      <c r="LA51" s="4">
        <v>0</v>
      </c>
      <c r="LB51" s="4">
        <v>0</v>
      </c>
      <c r="LC51" s="4">
        <v>0</v>
      </c>
      <c r="LD51" s="4">
        <v>0</v>
      </c>
      <c r="LE51" s="4">
        <v>0</v>
      </c>
      <c r="LF51" s="4">
        <v>0</v>
      </c>
      <c r="LG51" s="4">
        <v>0</v>
      </c>
      <c r="LH51" s="4">
        <v>0</v>
      </c>
      <c r="LI51" s="4">
        <v>0</v>
      </c>
      <c r="LJ51" s="4">
        <v>0</v>
      </c>
      <c r="LK51" s="4">
        <v>0</v>
      </c>
      <c r="LL51" s="4">
        <v>0</v>
      </c>
      <c r="LM51" s="4">
        <v>0</v>
      </c>
      <c r="LO51" s="4">
        <v>0</v>
      </c>
      <c r="LQ51" s="4">
        <v>0</v>
      </c>
      <c r="MI51" s="115">
        <f t="shared" si="0"/>
        <v>-42</v>
      </c>
      <c r="MJ51" s="3"/>
      <c r="MK51" s="3"/>
      <c r="ML51" s="176"/>
      <c r="MM51" s="176"/>
      <c r="MN51" s="176"/>
      <c r="MO51" s="176"/>
      <c r="MP51" s="176"/>
      <c r="MQ51" s="176"/>
      <c r="MR51" s="176"/>
      <c r="MS51" s="176"/>
      <c r="MT51" s="176"/>
    </row>
    <row r="52" spans="1:358" s="4" customFormat="1">
      <c r="A52" s="1">
        <v>43</v>
      </c>
      <c r="B52" t="s">
        <v>84</v>
      </c>
      <c r="C52" s="93"/>
      <c r="E52" s="4">
        <v>0</v>
      </c>
      <c r="F52" s="4">
        <v>0</v>
      </c>
      <c r="I52" s="93"/>
      <c r="J52" s="4">
        <v>0</v>
      </c>
      <c r="K52" s="4">
        <v>0</v>
      </c>
      <c r="L52" s="4">
        <v>0</v>
      </c>
      <c r="O52" s="93"/>
      <c r="Q52" s="4">
        <v>0</v>
      </c>
      <c r="R52" s="4">
        <v>0</v>
      </c>
      <c r="S52" s="4">
        <v>0</v>
      </c>
      <c r="U52" s="4">
        <v>0</v>
      </c>
      <c r="V52" s="4">
        <v>0</v>
      </c>
      <c r="W52" s="93"/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L52" s="4">
        <v>0</v>
      </c>
      <c r="AO52" s="93"/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W52" s="93"/>
      <c r="AZ52" s="4">
        <v>0</v>
      </c>
      <c r="BB52" s="4">
        <v>0</v>
      </c>
      <c r="BC52" s="4">
        <v>0</v>
      </c>
      <c r="BD52" s="4">
        <v>0</v>
      </c>
      <c r="BH52" s="4">
        <v>0</v>
      </c>
      <c r="BL52" s="4">
        <v>0</v>
      </c>
      <c r="BN52" s="4">
        <v>0</v>
      </c>
      <c r="BO52" s="4">
        <v>0</v>
      </c>
      <c r="BP52" s="4">
        <v>0</v>
      </c>
      <c r="BQ52" s="93">
        <v>0</v>
      </c>
      <c r="BR52" s="4">
        <v>0</v>
      </c>
      <c r="BS52" s="4">
        <v>0</v>
      </c>
      <c r="BT52" s="4">
        <v>0</v>
      </c>
      <c r="BU52" s="4">
        <v>0</v>
      </c>
      <c r="BW52" s="4">
        <v>0</v>
      </c>
      <c r="BY52" s="4">
        <v>0</v>
      </c>
      <c r="CA52" s="4">
        <v>0</v>
      </c>
      <c r="CC52" s="93"/>
      <c r="CE52" s="4">
        <v>0</v>
      </c>
      <c r="CF52" s="4">
        <v>0</v>
      </c>
      <c r="CH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93"/>
      <c r="CS52" s="4">
        <v>0</v>
      </c>
      <c r="CW52" s="4">
        <v>0</v>
      </c>
      <c r="CY52" s="4">
        <v>0</v>
      </c>
      <c r="DA52" s="93"/>
      <c r="DD52" s="4">
        <v>0</v>
      </c>
      <c r="DF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93"/>
      <c r="DU52" s="4">
        <v>0</v>
      </c>
      <c r="DW52" s="4">
        <v>0</v>
      </c>
      <c r="DY52" s="93"/>
      <c r="EG52" s="4">
        <v>0</v>
      </c>
      <c r="EI52" s="4">
        <v>0</v>
      </c>
      <c r="EK52" s="93">
        <v>0</v>
      </c>
      <c r="EM52" s="4">
        <v>0</v>
      </c>
      <c r="EN52" s="4">
        <v>0</v>
      </c>
      <c r="EO52" s="4">
        <v>0</v>
      </c>
      <c r="EP52" s="4">
        <v>0</v>
      </c>
      <c r="EQ52" s="4">
        <v>0</v>
      </c>
      <c r="ER52" s="4">
        <v>0</v>
      </c>
      <c r="ES52" s="4">
        <v>0</v>
      </c>
      <c r="ET52" s="4">
        <v>0</v>
      </c>
      <c r="EU52" s="4">
        <v>0</v>
      </c>
      <c r="EV52" s="4">
        <v>0</v>
      </c>
      <c r="EW52" s="93">
        <v>0</v>
      </c>
      <c r="EX52" s="4">
        <v>0</v>
      </c>
      <c r="EY52" s="4">
        <v>0</v>
      </c>
      <c r="EZ52" s="4">
        <v>0</v>
      </c>
      <c r="FA52" s="4">
        <v>0</v>
      </c>
      <c r="FB52" s="4">
        <v>0</v>
      </c>
      <c r="FC52" s="4">
        <v>0</v>
      </c>
      <c r="FD52" s="4">
        <v>0</v>
      </c>
      <c r="FE52" s="4">
        <v>0</v>
      </c>
      <c r="FF52" s="4">
        <v>0</v>
      </c>
      <c r="FG52" s="4">
        <v>0</v>
      </c>
      <c r="FH52" s="4">
        <v>0</v>
      </c>
      <c r="FI52" s="93">
        <v>0</v>
      </c>
      <c r="FJ52" s="4">
        <v>0</v>
      </c>
      <c r="FK52" s="4">
        <v>0</v>
      </c>
      <c r="FL52" s="4">
        <v>0</v>
      </c>
      <c r="FM52" s="4">
        <v>0</v>
      </c>
      <c r="FN52" s="4">
        <v>0</v>
      </c>
      <c r="FO52" s="4">
        <v>0</v>
      </c>
      <c r="FQ52" s="4">
        <v>0</v>
      </c>
      <c r="FS52" s="4">
        <v>0</v>
      </c>
      <c r="FU52" s="93">
        <v>0</v>
      </c>
      <c r="FV52" s="4">
        <v>0</v>
      </c>
      <c r="FW52" s="4">
        <v>0</v>
      </c>
      <c r="FX52" s="4">
        <v>0</v>
      </c>
      <c r="FY52" s="4">
        <v>0</v>
      </c>
      <c r="FZ52" s="4">
        <v>0</v>
      </c>
      <c r="GA52" s="4">
        <v>0</v>
      </c>
      <c r="GB52" s="4">
        <v>0</v>
      </c>
      <c r="GC52" s="4">
        <v>0</v>
      </c>
      <c r="GE52" s="4">
        <v>0</v>
      </c>
      <c r="GG52" s="93">
        <v>0</v>
      </c>
      <c r="GH52" s="4">
        <v>0</v>
      </c>
      <c r="GI52" s="4">
        <v>0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Q52" s="4">
        <v>0</v>
      </c>
      <c r="GR52" s="4">
        <v>0</v>
      </c>
      <c r="GS52" s="93">
        <v>0</v>
      </c>
      <c r="GT52" s="4">
        <v>0</v>
      </c>
      <c r="GU52" s="4">
        <v>0</v>
      </c>
      <c r="GV52" s="4">
        <v>0</v>
      </c>
      <c r="GW52" s="4">
        <v>0</v>
      </c>
      <c r="GX52" s="4">
        <v>0</v>
      </c>
      <c r="GY52" s="4">
        <v>0</v>
      </c>
      <c r="GZ52" s="4">
        <v>0</v>
      </c>
      <c r="HA52" s="160">
        <v>0</v>
      </c>
      <c r="HB52" s="160">
        <v>0</v>
      </c>
      <c r="HC52" s="160">
        <v>0</v>
      </c>
      <c r="HD52" s="4">
        <v>0</v>
      </c>
      <c r="HE52" s="93">
        <v>0</v>
      </c>
      <c r="HF52" s="4">
        <v>0</v>
      </c>
      <c r="HG52" s="4">
        <v>0</v>
      </c>
      <c r="HH52" s="4">
        <v>0</v>
      </c>
      <c r="HI52" s="4">
        <v>0</v>
      </c>
      <c r="HJ52" s="4">
        <v>0</v>
      </c>
      <c r="HK52" s="4">
        <v>0</v>
      </c>
      <c r="HL52" s="4">
        <v>0</v>
      </c>
      <c r="HM52" s="4">
        <v>0</v>
      </c>
      <c r="HN52" s="4">
        <v>0</v>
      </c>
      <c r="HO52" s="4">
        <v>0</v>
      </c>
      <c r="HP52" s="4">
        <v>0</v>
      </c>
      <c r="HQ52" s="4">
        <v>0</v>
      </c>
      <c r="HR52" s="93">
        <v>2</v>
      </c>
      <c r="HS52" s="4">
        <v>0</v>
      </c>
      <c r="HT52" s="4">
        <v>0</v>
      </c>
      <c r="HU52" s="4">
        <v>28978</v>
      </c>
      <c r="HV52" s="4">
        <v>0</v>
      </c>
      <c r="HW52" s="4">
        <v>0</v>
      </c>
      <c r="HX52" s="176">
        <v>0</v>
      </c>
      <c r="HY52" s="4">
        <v>1786</v>
      </c>
      <c r="HZ52" s="176">
        <v>0</v>
      </c>
      <c r="IA52" s="4">
        <v>0</v>
      </c>
      <c r="IB52" s="176">
        <v>0</v>
      </c>
      <c r="IC52" s="4">
        <v>1786</v>
      </c>
      <c r="ID52" s="176">
        <v>0</v>
      </c>
      <c r="IE52" s="4">
        <v>19096.567446597033</v>
      </c>
      <c r="IF52" s="4">
        <v>103.00632361901808</v>
      </c>
      <c r="IG52" s="5">
        <v>1</v>
      </c>
      <c r="IH52" s="3">
        <v>0</v>
      </c>
      <c r="II52" s="3">
        <v>0</v>
      </c>
      <c r="IJ52" s="3">
        <v>13056</v>
      </c>
      <c r="IK52" s="3">
        <v>0</v>
      </c>
      <c r="IL52" s="3">
        <v>0</v>
      </c>
      <c r="IM52" s="3">
        <v>0</v>
      </c>
      <c r="IN52" s="3">
        <v>893</v>
      </c>
      <c r="IO52" s="3">
        <v>0</v>
      </c>
      <c r="IP52" s="3">
        <v>0</v>
      </c>
      <c r="IQ52" s="3"/>
      <c r="IR52" s="3">
        <v>893</v>
      </c>
      <c r="IS52" s="3"/>
      <c r="IT52" s="3">
        <v>84.507906570054871</v>
      </c>
      <c r="IU52" s="3"/>
      <c r="IV52" s="93">
        <v>3.38</v>
      </c>
      <c r="IW52" s="4">
        <v>0</v>
      </c>
      <c r="IX52" s="4">
        <v>0</v>
      </c>
      <c r="IY52" s="4">
        <v>45583</v>
      </c>
      <c r="IZ52" s="4">
        <v>0</v>
      </c>
      <c r="JA52" s="4">
        <v>0</v>
      </c>
      <c r="JB52" s="4">
        <v>0</v>
      </c>
      <c r="JC52" s="4">
        <v>3170</v>
      </c>
      <c r="JD52" s="4">
        <v>0</v>
      </c>
      <c r="JE52" s="4">
        <v>0</v>
      </c>
      <c r="JG52" s="4">
        <v>3170</v>
      </c>
      <c r="JI52" s="4">
        <v>27012.457227079929</v>
      </c>
      <c r="JK52" s="93">
        <v>3</v>
      </c>
      <c r="JL52" s="4">
        <v>0</v>
      </c>
      <c r="JM52" s="4">
        <v>0</v>
      </c>
      <c r="JN52" s="4">
        <v>41511</v>
      </c>
      <c r="JO52" s="4">
        <v>0</v>
      </c>
      <c r="JP52" s="4">
        <v>0</v>
      </c>
      <c r="JQ52" s="4">
        <v>0</v>
      </c>
      <c r="JR52" s="4">
        <v>2814</v>
      </c>
      <c r="JS52" s="4">
        <v>0</v>
      </c>
      <c r="JT52" s="4">
        <v>0</v>
      </c>
      <c r="JV52" s="4">
        <v>2814</v>
      </c>
      <c r="JW52" s="4">
        <v>0</v>
      </c>
      <c r="JX52" s="4">
        <v>5013.4738901213277</v>
      </c>
      <c r="JY52" s="4">
        <v>-6.3765357678184955</v>
      </c>
      <c r="JZ52" s="93">
        <v>2.93</v>
      </c>
      <c r="KA52" s="4">
        <v>0</v>
      </c>
      <c r="KB52" s="4">
        <v>0</v>
      </c>
      <c r="KC52" s="4">
        <v>40417</v>
      </c>
      <c r="KD52" s="4">
        <v>0</v>
      </c>
      <c r="KE52" s="4">
        <v>0</v>
      </c>
      <c r="KF52" s="4">
        <v>0</v>
      </c>
      <c r="KG52" s="4">
        <v>2725</v>
      </c>
      <c r="KH52" s="4">
        <v>0</v>
      </c>
      <c r="KI52" s="4">
        <v>0</v>
      </c>
      <c r="KJ52" s="4">
        <v>0</v>
      </c>
      <c r="KK52" s="4">
        <v>2725</v>
      </c>
      <c r="KM52" s="4">
        <v>4321.5713607486859</v>
      </c>
      <c r="KN52" s="4">
        <v>-34.829243766636864</v>
      </c>
      <c r="KO52" s="4">
        <v>4.6500000000000004</v>
      </c>
      <c r="KP52" s="4">
        <v>0</v>
      </c>
      <c r="KQ52" s="4">
        <v>0</v>
      </c>
      <c r="KR52" s="4">
        <v>76618</v>
      </c>
      <c r="KS52" s="4">
        <v>0</v>
      </c>
      <c r="KT52" s="4">
        <v>0</v>
      </c>
      <c r="KU52" s="4">
        <v>0</v>
      </c>
      <c r="KV52" s="4">
        <v>5059</v>
      </c>
      <c r="KW52" s="4">
        <v>0</v>
      </c>
      <c r="KX52" s="4">
        <v>0</v>
      </c>
      <c r="KY52" s="4">
        <v>0</v>
      </c>
      <c r="KZ52" s="4">
        <v>5059</v>
      </c>
      <c r="LA52" s="4">
        <v>0</v>
      </c>
      <c r="LB52" s="4">
        <v>36166.170756233361</v>
      </c>
      <c r="LC52" s="4">
        <v>0</v>
      </c>
      <c r="LD52" s="4">
        <v>4</v>
      </c>
      <c r="LE52" s="4">
        <v>0</v>
      </c>
      <c r="LF52" s="4">
        <v>0</v>
      </c>
      <c r="LG52" s="4">
        <v>55192</v>
      </c>
      <c r="LH52" s="4">
        <v>0</v>
      </c>
      <c r="LI52" s="4">
        <v>0</v>
      </c>
      <c r="LJ52" s="4">
        <v>0</v>
      </c>
      <c r="LK52" s="4">
        <v>4752</v>
      </c>
      <c r="LL52" s="4">
        <v>0</v>
      </c>
      <c r="LM52" s="4">
        <v>0</v>
      </c>
      <c r="LO52" s="4">
        <v>4752</v>
      </c>
      <c r="LQ52" s="4">
        <v>21720.6</v>
      </c>
      <c r="MI52" s="115">
        <f t="shared" si="0"/>
        <v>-43</v>
      </c>
      <c r="MJ52" s="3"/>
      <c r="MK52" s="3"/>
      <c r="ML52" s="176"/>
      <c r="MM52" s="176"/>
      <c r="MN52" s="176"/>
      <c r="MO52" s="176"/>
      <c r="MP52" s="176"/>
      <c r="MQ52" s="176"/>
      <c r="MR52" s="176"/>
      <c r="MS52" s="176"/>
      <c r="MT52" s="176"/>
    </row>
    <row r="53" spans="1:358" s="4" customFormat="1">
      <c r="A53" s="1">
        <v>44</v>
      </c>
      <c r="B53" t="s">
        <v>85</v>
      </c>
      <c r="C53" s="93"/>
      <c r="E53" s="4">
        <v>0</v>
      </c>
      <c r="F53" s="4">
        <v>0</v>
      </c>
      <c r="I53" s="93">
        <v>3.1</v>
      </c>
      <c r="J53" s="4">
        <v>17961</v>
      </c>
      <c r="K53" s="4">
        <v>0</v>
      </c>
      <c r="L53" s="4">
        <v>0</v>
      </c>
      <c r="M53" s="4">
        <v>0</v>
      </c>
      <c r="O53" s="93"/>
      <c r="Q53" s="4">
        <v>0</v>
      </c>
      <c r="R53" s="4">
        <v>0</v>
      </c>
      <c r="S53" s="4">
        <v>0</v>
      </c>
      <c r="U53" s="4">
        <v>11009</v>
      </c>
      <c r="V53" s="4">
        <v>0</v>
      </c>
      <c r="W53" s="93">
        <v>49.32</v>
      </c>
      <c r="X53" s="4">
        <v>0</v>
      </c>
      <c r="Y53" s="4">
        <v>248209</v>
      </c>
      <c r="Z53" s="4">
        <v>0</v>
      </c>
      <c r="AA53" s="4">
        <v>55404</v>
      </c>
      <c r="AB53" s="4">
        <v>0</v>
      </c>
      <c r="AC53" s="4">
        <v>248209</v>
      </c>
      <c r="AD53" s="4">
        <v>0</v>
      </c>
      <c r="AE53" s="4">
        <v>0</v>
      </c>
      <c r="AF53" s="4">
        <v>38.590000000000003</v>
      </c>
      <c r="AG53" s="4">
        <v>0</v>
      </c>
      <c r="AH53" s="4">
        <v>251227</v>
      </c>
      <c r="AJ53" s="4">
        <v>13732</v>
      </c>
      <c r="AL53" s="4">
        <v>151943</v>
      </c>
      <c r="AN53" s="4">
        <v>0</v>
      </c>
      <c r="AO53" s="93">
        <v>41.8</v>
      </c>
      <c r="AP53" s="4">
        <v>0</v>
      </c>
      <c r="AQ53" s="4">
        <v>305844</v>
      </c>
      <c r="AR53" s="4">
        <v>-7487</v>
      </c>
      <c r="AS53" s="4">
        <v>7113</v>
      </c>
      <c r="AT53" s="4">
        <v>7487</v>
      </c>
      <c r="AU53" s="4">
        <v>155711</v>
      </c>
      <c r="AV53" s="4">
        <v>-7487</v>
      </c>
      <c r="AW53" s="93">
        <v>39.700000000000003</v>
      </c>
      <c r="AY53" s="4">
        <v>308696</v>
      </c>
      <c r="AZ53" s="4">
        <v>0</v>
      </c>
      <c r="BA53" s="4">
        <v>3796</v>
      </c>
      <c r="BB53" s="4">
        <v>0</v>
      </c>
      <c r="BC53" s="4">
        <v>23582</v>
      </c>
      <c r="BD53" s="4">
        <v>35</v>
      </c>
      <c r="BE53" s="4">
        <v>32.200000000000003</v>
      </c>
      <c r="BF53" s="4">
        <v>0</v>
      </c>
      <c r="BG53" s="4">
        <v>260780</v>
      </c>
      <c r="BH53" s="4">
        <v>0</v>
      </c>
      <c r="BI53" s="4">
        <v>61.57</v>
      </c>
      <c r="BJ53" s="4">
        <v>0</v>
      </c>
      <c r="BK53" s="4">
        <v>441696</v>
      </c>
      <c r="BL53" s="4">
        <v>0</v>
      </c>
      <c r="BM53" s="4">
        <v>49622</v>
      </c>
      <c r="BN53" s="4">
        <v>0</v>
      </c>
      <c r="BO53" s="4">
        <v>55336.867229715077</v>
      </c>
      <c r="BP53" s="4">
        <v>36.04151171229023</v>
      </c>
      <c r="BQ53" s="93">
        <v>127.18511261390171</v>
      </c>
      <c r="BR53" s="4">
        <v>0</v>
      </c>
      <c r="BS53" s="4">
        <v>837659.09488607349</v>
      </c>
      <c r="BT53" s="4">
        <v>0</v>
      </c>
      <c r="BU53" s="4">
        <v>78804.962563151581</v>
      </c>
      <c r="BW53" s="4">
        <v>186778.70260725642</v>
      </c>
      <c r="BY53" s="4">
        <v>78804.962563151581</v>
      </c>
      <c r="CA53" s="4">
        <v>504512.69488607347</v>
      </c>
      <c r="CC53" s="93">
        <v>130.19658690903239</v>
      </c>
      <c r="CD53" s="4">
        <v>0</v>
      </c>
      <c r="CE53" s="4">
        <v>1045809.2104390233</v>
      </c>
      <c r="CF53" s="4">
        <v>1352.5135135134915</v>
      </c>
      <c r="CG53" s="4">
        <v>96406.650799143958</v>
      </c>
      <c r="CH53" s="4">
        <v>110.10810810812109</v>
      </c>
      <c r="CI53" s="4">
        <v>50672.850346020765</v>
      </c>
      <c r="CJ53" s="4">
        <v>0</v>
      </c>
      <c r="CK53" s="4">
        <v>96406.650799143958</v>
      </c>
      <c r="CL53" s="4">
        <v>110.10810810812109</v>
      </c>
      <c r="CM53" s="4">
        <v>518094.11555294984</v>
      </c>
      <c r="CN53" s="4">
        <v>0.48648648662492633</v>
      </c>
      <c r="CO53" s="93">
        <v>157.16632990975452</v>
      </c>
      <c r="CP53" s="4">
        <v>0</v>
      </c>
      <c r="CQ53" s="4">
        <v>1287917.7240944067</v>
      </c>
      <c r="CS53" s="4">
        <v>118622.46939890939</v>
      </c>
      <c r="CU53" s="4">
        <v>103957.58477689832</v>
      </c>
      <c r="CW53" s="4">
        <v>118732.57750701752</v>
      </c>
      <c r="CY53" s="4">
        <v>526736.02716889675</v>
      </c>
      <c r="DA53" s="93">
        <v>170.40234957257942</v>
      </c>
      <c r="DB53" s="4">
        <v>0</v>
      </c>
      <c r="DC53" s="4">
        <v>1418021</v>
      </c>
      <c r="DD53" s="4">
        <v>0</v>
      </c>
      <c r="DE53" s="4">
        <v>136722</v>
      </c>
      <c r="DF53" s="4">
        <v>0</v>
      </c>
      <c r="DG53" s="4">
        <v>88177</v>
      </c>
      <c r="DH53" s="4">
        <v>0</v>
      </c>
      <c r="DI53" s="4">
        <v>136722</v>
      </c>
      <c r="DJ53" s="4">
        <v>0</v>
      </c>
      <c r="DK53" s="4">
        <v>358087</v>
      </c>
      <c r="DL53" s="4">
        <v>0</v>
      </c>
      <c r="DM53" s="93">
        <v>192.98143165854682</v>
      </c>
      <c r="DN53" s="4">
        <v>0</v>
      </c>
      <c r="DO53" s="4">
        <v>1769755</v>
      </c>
      <c r="DQ53" s="4">
        <v>170631</v>
      </c>
      <c r="DS53" s="4">
        <v>19495</v>
      </c>
      <c r="DU53" s="4">
        <v>170631</v>
      </c>
      <c r="DW53" s="4">
        <v>526368.86830280663</v>
      </c>
      <c r="DY53" s="93">
        <v>223.23421384703988</v>
      </c>
      <c r="DZ53" s="4">
        <v>0</v>
      </c>
      <c r="EA53" s="4">
        <v>2095250</v>
      </c>
      <c r="EC53" s="4">
        <v>192143</v>
      </c>
      <c r="EE53" s="4">
        <v>83641</v>
      </c>
      <c r="EG53" s="4">
        <v>192143</v>
      </c>
      <c r="EI53" s="4">
        <v>588035.70495683199</v>
      </c>
      <c r="EK53" s="93">
        <v>248.64796426073494</v>
      </c>
      <c r="EL53" s="4">
        <v>0</v>
      </c>
      <c r="EM53" s="4">
        <v>2084401</v>
      </c>
      <c r="EN53" s="4">
        <v>0</v>
      </c>
      <c r="EO53" s="4">
        <v>207391</v>
      </c>
      <c r="EP53" s="4">
        <v>0</v>
      </c>
      <c r="EQ53" s="4">
        <v>157784</v>
      </c>
      <c r="ER53" s="4">
        <v>0</v>
      </c>
      <c r="ES53" s="4">
        <v>207391</v>
      </c>
      <c r="ET53" s="4">
        <v>0</v>
      </c>
      <c r="EU53" s="4">
        <v>335990.6</v>
      </c>
      <c r="EV53" s="4">
        <v>0</v>
      </c>
      <c r="EW53" s="93">
        <v>273.20791110250667</v>
      </c>
      <c r="EX53" s="4">
        <v>0</v>
      </c>
      <c r="EY53" s="4">
        <v>2417344</v>
      </c>
      <c r="EZ53" s="4">
        <v>0</v>
      </c>
      <c r="FA53" s="4">
        <v>238866</v>
      </c>
      <c r="FB53" s="4">
        <v>0</v>
      </c>
      <c r="FC53" s="4">
        <v>42986</v>
      </c>
      <c r="FD53" s="4">
        <v>0</v>
      </c>
      <c r="FE53" s="4">
        <v>238866</v>
      </c>
      <c r="FF53" s="4">
        <v>0</v>
      </c>
      <c r="FG53" s="4">
        <v>463141</v>
      </c>
      <c r="FH53" s="4">
        <v>0</v>
      </c>
      <c r="FI53" s="93">
        <v>292.98476305776558</v>
      </c>
      <c r="FJ53" s="4">
        <v>0</v>
      </c>
      <c r="FK53" s="4">
        <v>2835209</v>
      </c>
      <c r="FL53" s="4">
        <v>0</v>
      </c>
      <c r="FM53" s="4">
        <v>254292</v>
      </c>
      <c r="FN53" s="4">
        <v>0</v>
      </c>
      <c r="FO53" s="4">
        <v>62812</v>
      </c>
      <c r="FQ53" s="4">
        <v>254292</v>
      </c>
      <c r="FS53" s="4">
        <v>479581.50073838019</v>
      </c>
      <c r="FU53" s="93">
        <v>317.19035398481344</v>
      </c>
      <c r="FV53" s="4">
        <v>0</v>
      </c>
      <c r="FW53" s="4">
        <v>3213958</v>
      </c>
      <c r="FX53" s="4">
        <v>0</v>
      </c>
      <c r="FY53" s="4">
        <v>276144</v>
      </c>
      <c r="FZ53" s="4">
        <v>0</v>
      </c>
      <c r="GA53" s="4">
        <v>64734</v>
      </c>
      <c r="GB53" s="4">
        <v>0</v>
      </c>
      <c r="GC53" s="4">
        <v>276144</v>
      </c>
      <c r="GE53" s="4">
        <v>551490.64887676202</v>
      </c>
      <c r="GG53" s="93">
        <v>344.30979391543974</v>
      </c>
      <c r="GH53" s="4">
        <v>0</v>
      </c>
      <c r="GI53" s="4">
        <v>3447695</v>
      </c>
      <c r="GJ53" s="4">
        <v>0</v>
      </c>
      <c r="GK53" s="4">
        <v>302598</v>
      </c>
      <c r="GL53" s="4">
        <v>0</v>
      </c>
      <c r="GM53" s="4">
        <v>54998</v>
      </c>
      <c r="GN53" s="4">
        <v>0</v>
      </c>
      <c r="GO53" s="4">
        <v>302598</v>
      </c>
      <c r="GP53" s="4">
        <v>0</v>
      </c>
      <c r="GQ53" s="4">
        <v>224874.74176428688</v>
      </c>
      <c r="GR53" s="4">
        <v>-196.56882442286587</v>
      </c>
      <c r="GS53" s="93">
        <v>388.04897710082736</v>
      </c>
      <c r="GT53" s="4">
        <v>0</v>
      </c>
      <c r="GU53" s="4">
        <v>4139715</v>
      </c>
      <c r="GV53" s="4">
        <v>0</v>
      </c>
      <c r="GW53" s="4">
        <v>330418</v>
      </c>
      <c r="GX53" s="4">
        <v>0</v>
      </c>
      <c r="GY53" s="4">
        <v>212878</v>
      </c>
      <c r="GZ53" s="4">
        <v>0</v>
      </c>
      <c r="HA53" s="160">
        <v>330418</v>
      </c>
      <c r="HB53" s="160">
        <v>0</v>
      </c>
      <c r="HC53" s="160">
        <v>613741.0326044251</v>
      </c>
      <c r="HD53" s="4">
        <v>-451</v>
      </c>
      <c r="HE53" s="93">
        <v>709</v>
      </c>
      <c r="HF53" s="4">
        <v>0</v>
      </c>
      <c r="HG53" s="4">
        <v>0</v>
      </c>
      <c r="HH53" s="4">
        <v>7611387</v>
      </c>
      <c r="HI53" s="4">
        <v>468</v>
      </c>
      <c r="HJ53" s="4">
        <v>583060</v>
      </c>
      <c r="HK53" s="4">
        <v>33</v>
      </c>
      <c r="HL53" s="4">
        <v>692731</v>
      </c>
      <c r="HM53" s="4">
        <v>19</v>
      </c>
      <c r="HN53" s="4">
        <v>583060</v>
      </c>
      <c r="HO53" s="4">
        <v>34</v>
      </c>
      <c r="HP53" s="4">
        <v>3047322</v>
      </c>
      <c r="HQ53" s="4">
        <v>-52540.512373049278</v>
      </c>
      <c r="HR53" s="93">
        <v>925.4400000000004</v>
      </c>
      <c r="HS53" s="4">
        <v>0</v>
      </c>
      <c r="HT53" s="4">
        <v>0</v>
      </c>
      <c r="HU53" s="4">
        <v>9869495</v>
      </c>
      <c r="HV53" s="4">
        <v>0</v>
      </c>
      <c r="HW53" s="4">
        <v>0</v>
      </c>
      <c r="HX53" s="176">
        <v>0</v>
      </c>
      <c r="HY53" s="4">
        <v>796206</v>
      </c>
      <c r="HZ53" s="176">
        <v>0</v>
      </c>
      <c r="IA53" s="4">
        <v>407426</v>
      </c>
      <c r="IB53" s="176">
        <v>0</v>
      </c>
      <c r="IC53" s="4">
        <v>796239</v>
      </c>
      <c r="ID53" s="176">
        <v>0</v>
      </c>
      <c r="IE53" s="4">
        <v>1453782.3686608684</v>
      </c>
      <c r="IF53" s="4">
        <v>7841.6593744750135</v>
      </c>
      <c r="IG53" s="5">
        <v>1123.6000000000004</v>
      </c>
      <c r="IH53" s="3">
        <v>0</v>
      </c>
      <c r="II53" s="3">
        <v>0</v>
      </c>
      <c r="IJ53" s="3">
        <v>12344222</v>
      </c>
      <c r="IK53" s="3">
        <v>0</v>
      </c>
      <c r="IL53" s="3">
        <v>0</v>
      </c>
      <c r="IM53" s="3">
        <v>0</v>
      </c>
      <c r="IN53" s="3">
        <v>946660</v>
      </c>
      <c r="IO53" s="3">
        <v>0</v>
      </c>
      <c r="IP53" s="3">
        <v>614936</v>
      </c>
      <c r="IQ53" s="3"/>
      <c r="IR53" s="3">
        <v>990414</v>
      </c>
      <c r="IS53" s="3"/>
      <c r="IT53" s="3">
        <v>2036351.9757845453</v>
      </c>
      <c r="IU53" s="3"/>
      <c r="IV53" s="93">
        <v>1240.67</v>
      </c>
      <c r="IW53" s="4">
        <v>0</v>
      </c>
      <c r="IX53" s="4">
        <v>0</v>
      </c>
      <c r="IY53" s="4">
        <v>14798758</v>
      </c>
      <c r="IZ53" s="4">
        <v>0</v>
      </c>
      <c r="JA53" s="4">
        <v>0</v>
      </c>
      <c r="JB53" s="4">
        <v>0</v>
      </c>
      <c r="JC53" s="4">
        <v>1142025</v>
      </c>
      <c r="JD53" s="4">
        <v>0</v>
      </c>
      <c r="JE53" s="4">
        <v>304186</v>
      </c>
      <c r="JG53" s="4">
        <v>1142025</v>
      </c>
      <c r="JI53" s="4">
        <v>2793112.2303105658</v>
      </c>
      <c r="JK53" s="93">
        <v>1407.2899999999997</v>
      </c>
      <c r="JL53" s="4">
        <v>0</v>
      </c>
      <c r="JM53" s="4">
        <v>0</v>
      </c>
      <c r="JN53" s="4">
        <v>17465311</v>
      </c>
      <c r="JO53" s="4">
        <v>0</v>
      </c>
      <c r="JP53" s="4">
        <v>0</v>
      </c>
      <c r="JQ53" s="4">
        <v>0</v>
      </c>
      <c r="JR53" s="4">
        <v>1300148</v>
      </c>
      <c r="JS53" s="4">
        <v>0</v>
      </c>
      <c r="JT53" s="4">
        <v>188415</v>
      </c>
      <c r="JV53" s="4">
        <v>1300148</v>
      </c>
      <c r="JW53" s="4">
        <v>0</v>
      </c>
      <c r="JX53" s="4">
        <v>3044877.2275144602</v>
      </c>
      <c r="JY53" s="4">
        <v>-481.1829125774093</v>
      </c>
      <c r="JZ53" s="93">
        <v>1485.3399999999997</v>
      </c>
      <c r="KA53" s="4">
        <v>0</v>
      </c>
      <c r="KB53" s="4">
        <v>0</v>
      </c>
      <c r="KC53" s="4">
        <v>21626048</v>
      </c>
      <c r="KD53" s="4">
        <v>0</v>
      </c>
      <c r="KE53" s="4">
        <v>0</v>
      </c>
      <c r="KF53" s="4">
        <v>0</v>
      </c>
      <c r="KG53" s="4">
        <v>1380115</v>
      </c>
      <c r="KH53" s="4">
        <v>0</v>
      </c>
      <c r="KI53" s="4">
        <v>211567</v>
      </c>
      <c r="KJ53" s="4">
        <v>0</v>
      </c>
      <c r="KK53" s="4">
        <v>1380115</v>
      </c>
      <c r="KM53" s="4">
        <v>6086781.0292718848</v>
      </c>
      <c r="KN53" s="4">
        <v>-2628.2667530970648</v>
      </c>
      <c r="KO53" s="4">
        <v>1540.910000000001</v>
      </c>
      <c r="KP53" s="4">
        <v>0</v>
      </c>
      <c r="KQ53" s="4">
        <v>0</v>
      </c>
      <c r="KR53" s="4">
        <v>24087042</v>
      </c>
      <c r="KS53" s="4">
        <v>0</v>
      </c>
      <c r="KT53" s="4">
        <v>0</v>
      </c>
      <c r="KU53" s="4">
        <v>0</v>
      </c>
      <c r="KV53" s="4">
        <v>1660376</v>
      </c>
      <c r="KW53" s="4">
        <v>0</v>
      </c>
      <c r="KX53" s="4">
        <v>163029</v>
      </c>
      <c r="KY53" s="4">
        <v>0</v>
      </c>
      <c r="KZ53" s="4">
        <v>1660376</v>
      </c>
      <c r="LA53" s="4">
        <v>0</v>
      </c>
      <c r="LB53" s="4">
        <v>5978764.2852469021</v>
      </c>
      <c r="LC53" s="4">
        <v>0</v>
      </c>
      <c r="LD53" s="4">
        <v>1634</v>
      </c>
      <c r="LE53" s="4">
        <v>0</v>
      </c>
      <c r="LF53" s="4">
        <v>0</v>
      </c>
      <c r="LG53" s="4">
        <v>28474962</v>
      </c>
      <c r="LH53" s="4">
        <v>0</v>
      </c>
      <c r="LI53" s="4">
        <v>0</v>
      </c>
      <c r="LJ53" s="4">
        <v>0</v>
      </c>
      <c r="LK53" s="4">
        <v>1940643</v>
      </c>
      <c r="LL53" s="4">
        <v>0</v>
      </c>
      <c r="LM53" s="4">
        <v>0</v>
      </c>
      <c r="LO53" s="4">
        <v>1940643</v>
      </c>
      <c r="LQ53" s="4">
        <v>7528811.2000000002</v>
      </c>
      <c r="MI53" s="115">
        <f t="shared" si="0"/>
        <v>-44</v>
      </c>
      <c r="MJ53" s="3"/>
      <c r="MK53" s="3"/>
      <c r="ML53" s="176"/>
      <c r="MM53" s="176"/>
      <c r="MN53" s="176"/>
      <c r="MO53" s="176"/>
      <c r="MP53" s="176"/>
      <c r="MQ53" s="176"/>
      <c r="MR53" s="176"/>
      <c r="MS53" s="176"/>
      <c r="MT53" s="176"/>
    </row>
    <row r="54" spans="1:358" s="4" customFormat="1">
      <c r="A54" s="1">
        <v>45</v>
      </c>
      <c r="B54" t="s">
        <v>86</v>
      </c>
      <c r="C54" s="93"/>
      <c r="E54" s="4">
        <v>0</v>
      </c>
      <c r="F54" s="4">
        <v>0</v>
      </c>
      <c r="I54" s="93"/>
      <c r="J54" s="4">
        <v>0</v>
      </c>
      <c r="K54" s="4">
        <v>0</v>
      </c>
      <c r="L54" s="4">
        <v>0</v>
      </c>
      <c r="O54" s="93"/>
      <c r="Q54" s="4">
        <v>0</v>
      </c>
      <c r="R54" s="4">
        <v>0</v>
      </c>
      <c r="S54" s="4">
        <v>0</v>
      </c>
      <c r="U54" s="4">
        <v>0</v>
      </c>
      <c r="V54" s="4">
        <v>0</v>
      </c>
      <c r="W54" s="93"/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L54" s="4">
        <v>0</v>
      </c>
      <c r="AO54" s="93"/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W54" s="93"/>
      <c r="AZ54" s="4">
        <v>0</v>
      </c>
      <c r="BB54" s="4">
        <v>0</v>
      </c>
      <c r="BC54" s="4">
        <v>0</v>
      </c>
      <c r="BD54" s="4">
        <v>0</v>
      </c>
      <c r="BH54" s="4">
        <v>0</v>
      </c>
      <c r="BL54" s="4">
        <v>0</v>
      </c>
      <c r="BN54" s="4">
        <v>0</v>
      </c>
      <c r="BO54" s="4">
        <v>0</v>
      </c>
      <c r="BP54" s="4">
        <v>0</v>
      </c>
      <c r="BQ54" s="93">
        <v>0</v>
      </c>
      <c r="BR54" s="4">
        <v>0</v>
      </c>
      <c r="BS54" s="4">
        <v>0</v>
      </c>
      <c r="BT54" s="4">
        <v>0</v>
      </c>
      <c r="BU54" s="4">
        <v>0</v>
      </c>
      <c r="BW54" s="4">
        <v>0</v>
      </c>
      <c r="BY54" s="4">
        <v>0</v>
      </c>
      <c r="CA54" s="4">
        <v>0</v>
      </c>
      <c r="CC54" s="93"/>
      <c r="CE54" s="4">
        <v>0</v>
      </c>
      <c r="CF54" s="4">
        <v>0</v>
      </c>
      <c r="CH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93"/>
      <c r="CS54" s="4">
        <v>0</v>
      </c>
      <c r="CW54" s="4">
        <v>0</v>
      </c>
      <c r="CY54" s="4">
        <v>0</v>
      </c>
      <c r="DA54" s="93"/>
      <c r="DD54" s="4">
        <v>0</v>
      </c>
      <c r="DF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93"/>
      <c r="DU54" s="4">
        <v>0</v>
      </c>
      <c r="DW54" s="4">
        <v>0</v>
      </c>
      <c r="DY54" s="93"/>
      <c r="EG54" s="4">
        <v>0</v>
      </c>
      <c r="EI54" s="4">
        <v>0</v>
      </c>
      <c r="EK54" s="93">
        <v>0</v>
      </c>
      <c r="EM54" s="4">
        <v>0</v>
      </c>
      <c r="EN54" s="4">
        <v>0</v>
      </c>
      <c r="EO54" s="4">
        <v>0</v>
      </c>
      <c r="EP54" s="4">
        <v>0</v>
      </c>
      <c r="EQ54" s="4">
        <v>0</v>
      </c>
      <c r="ER54" s="4">
        <v>0</v>
      </c>
      <c r="ES54" s="4">
        <v>0</v>
      </c>
      <c r="ET54" s="4">
        <v>0</v>
      </c>
      <c r="EU54" s="4">
        <v>0</v>
      </c>
      <c r="EV54" s="4">
        <v>0</v>
      </c>
      <c r="EW54" s="93">
        <v>0</v>
      </c>
      <c r="EX54" s="4">
        <v>0</v>
      </c>
      <c r="EY54" s="4">
        <v>0</v>
      </c>
      <c r="EZ54" s="4">
        <v>0</v>
      </c>
      <c r="FA54" s="4">
        <v>0</v>
      </c>
      <c r="FB54" s="4">
        <v>0</v>
      </c>
      <c r="FC54" s="4">
        <v>0</v>
      </c>
      <c r="FD54" s="4">
        <v>0</v>
      </c>
      <c r="FE54" s="4">
        <v>0</v>
      </c>
      <c r="FF54" s="4">
        <v>0</v>
      </c>
      <c r="FG54" s="4">
        <v>0</v>
      </c>
      <c r="FH54" s="4">
        <v>0</v>
      </c>
      <c r="FI54" s="93">
        <v>0</v>
      </c>
      <c r="FJ54" s="4">
        <v>0</v>
      </c>
      <c r="FK54" s="4">
        <v>0</v>
      </c>
      <c r="FL54" s="4">
        <v>0</v>
      </c>
      <c r="FM54" s="4">
        <v>0</v>
      </c>
      <c r="FN54" s="4">
        <v>0</v>
      </c>
      <c r="FO54" s="4">
        <v>0</v>
      </c>
      <c r="FQ54" s="4">
        <v>0</v>
      </c>
      <c r="FS54" s="4">
        <v>0</v>
      </c>
      <c r="FU54" s="93">
        <v>0</v>
      </c>
      <c r="FV54" s="4">
        <v>0</v>
      </c>
      <c r="FW54" s="4">
        <v>0</v>
      </c>
      <c r="FX54" s="4">
        <v>0</v>
      </c>
      <c r="FY54" s="4">
        <v>0</v>
      </c>
      <c r="FZ54" s="4">
        <v>0</v>
      </c>
      <c r="GA54" s="4">
        <v>0</v>
      </c>
      <c r="GB54" s="4">
        <v>0</v>
      </c>
      <c r="GC54" s="4">
        <v>0</v>
      </c>
      <c r="GE54" s="4">
        <v>0</v>
      </c>
      <c r="GG54" s="93">
        <v>0</v>
      </c>
      <c r="GH54" s="4">
        <v>0</v>
      </c>
      <c r="GI54" s="4">
        <v>0</v>
      </c>
      <c r="GJ54" s="4">
        <v>0</v>
      </c>
      <c r="GK54" s="4">
        <v>0</v>
      </c>
      <c r="GL54" s="4">
        <v>0</v>
      </c>
      <c r="GM54" s="4">
        <v>0</v>
      </c>
      <c r="GN54" s="4">
        <v>0</v>
      </c>
      <c r="GO54" s="4">
        <v>0</v>
      </c>
      <c r="GP54" s="4">
        <v>0</v>
      </c>
      <c r="GQ54" s="4">
        <v>0</v>
      </c>
      <c r="GR54" s="4">
        <v>0</v>
      </c>
      <c r="GS54" s="93">
        <v>0</v>
      </c>
      <c r="GT54" s="4">
        <v>0</v>
      </c>
      <c r="GU54" s="4">
        <v>0</v>
      </c>
      <c r="GV54" s="4">
        <v>0</v>
      </c>
      <c r="GW54" s="4">
        <v>0</v>
      </c>
      <c r="GX54" s="4">
        <v>0</v>
      </c>
      <c r="GY54" s="4">
        <v>0</v>
      </c>
      <c r="GZ54" s="4">
        <v>0</v>
      </c>
      <c r="HA54" s="160">
        <v>0</v>
      </c>
      <c r="HB54" s="160">
        <v>0</v>
      </c>
      <c r="HC54" s="160">
        <v>0</v>
      </c>
      <c r="HD54" s="4">
        <v>0</v>
      </c>
      <c r="HE54" s="93">
        <v>0</v>
      </c>
      <c r="HF54" s="4">
        <v>0</v>
      </c>
      <c r="HG54" s="4">
        <v>0</v>
      </c>
      <c r="HH54" s="4">
        <v>0</v>
      </c>
      <c r="HI54" s="4">
        <v>0</v>
      </c>
      <c r="HJ54" s="4">
        <v>0</v>
      </c>
      <c r="HK54" s="4">
        <v>0</v>
      </c>
      <c r="HL54" s="4">
        <v>0</v>
      </c>
      <c r="HM54" s="4">
        <v>0</v>
      </c>
      <c r="HN54" s="4">
        <v>0</v>
      </c>
      <c r="HO54" s="4">
        <v>0</v>
      </c>
      <c r="HP54" s="4">
        <v>0</v>
      </c>
      <c r="HQ54" s="4">
        <v>0</v>
      </c>
      <c r="HR54" s="93">
        <v>2</v>
      </c>
      <c r="HS54" s="4">
        <v>0</v>
      </c>
      <c r="HT54" s="4">
        <v>0</v>
      </c>
      <c r="HU54" s="4">
        <v>27666</v>
      </c>
      <c r="HV54" s="4">
        <v>0</v>
      </c>
      <c r="HW54" s="4">
        <v>0</v>
      </c>
      <c r="HX54" s="176">
        <v>0</v>
      </c>
      <c r="HY54" s="4">
        <v>1786</v>
      </c>
      <c r="HZ54" s="176">
        <v>0</v>
      </c>
      <c r="IA54" s="4">
        <v>0</v>
      </c>
      <c r="IB54" s="176">
        <v>0</v>
      </c>
      <c r="IC54" s="4">
        <v>1786</v>
      </c>
      <c r="ID54" s="176">
        <v>0</v>
      </c>
      <c r="IE54" s="4">
        <v>18231.956483454811</v>
      </c>
      <c r="IF54" s="4">
        <v>98.342637492020003</v>
      </c>
      <c r="IG54" s="5">
        <v>1</v>
      </c>
      <c r="IH54" s="3">
        <v>0</v>
      </c>
      <c r="II54" s="3">
        <v>0</v>
      </c>
      <c r="IJ54" s="3">
        <v>11628</v>
      </c>
      <c r="IK54" s="3">
        <v>0</v>
      </c>
      <c r="IL54" s="3">
        <v>0</v>
      </c>
      <c r="IM54" s="3">
        <v>0</v>
      </c>
      <c r="IN54" s="3">
        <v>893</v>
      </c>
      <c r="IO54" s="3">
        <v>0</v>
      </c>
      <c r="IP54" s="3">
        <v>0</v>
      </c>
      <c r="IQ54" s="3"/>
      <c r="IR54" s="3">
        <v>893</v>
      </c>
      <c r="IS54" s="3"/>
      <c r="IT54" s="3">
        <v>80.681749712441842</v>
      </c>
      <c r="IU54" s="3"/>
      <c r="IV54" s="93">
        <v>5.3900000000000006</v>
      </c>
      <c r="IW54" s="4">
        <v>0</v>
      </c>
      <c r="IX54" s="4">
        <v>0</v>
      </c>
      <c r="IY54" s="4">
        <v>63230</v>
      </c>
      <c r="IZ54" s="4">
        <v>0</v>
      </c>
      <c r="JA54" s="4">
        <v>0</v>
      </c>
      <c r="JB54" s="4">
        <v>0</v>
      </c>
      <c r="JC54" s="4">
        <v>5055</v>
      </c>
      <c r="JD54" s="4">
        <v>0</v>
      </c>
      <c r="JE54" s="4">
        <v>0</v>
      </c>
      <c r="JG54" s="4">
        <v>5055</v>
      </c>
      <c r="JI54" s="4">
        <v>42847.12458249076</v>
      </c>
      <c r="JK54" s="93">
        <v>7</v>
      </c>
      <c r="JL54" s="4">
        <v>0</v>
      </c>
      <c r="JM54" s="4">
        <v>0</v>
      </c>
      <c r="JN54" s="4">
        <v>80227</v>
      </c>
      <c r="JO54" s="4">
        <v>0</v>
      </c>
      <c r="JP54" s="4">
        <v>0</v>
      </c>
      <c r="JQ54" s="4">
        <v>0</v>
      </c>
      <c r="JR54" s="4">
        <v>6566</v>
      </c>
      <c r="JS54" s="4">
        <v>0</v>
      </c>
      <c r="JT54" s="4">
        <v>0</v>
      </c>
      <c r="JV54" s="4">
        <v>6566</v>
      </c>
      <c r="JW54" s="4">
        <v>0</v>
      </c>
      <c r="JX54" s="4">
        <v>24950.554882960023</v>
      </c>
      <c r="JY54" s="4">
        <v>-10.115965157896426</v>
      </c>
      <c r="JZ54" s="93">
        <v>7.58</v>
      </c>
      <c r="KA54" s="4">
        <v>0</v>
      </c>
      <c r="KB54" s="4">
        <v>0</v>
      </c>
      <c r="KC54" s="4">
        <v>109622</v>
      </c>
      <c r="KD54" s="4">
        <v>0</v>
      </c>
      <c r="KE54" s="4">
        <v>0</v>
      </c>
      <c r="KF54" s="4">
        <v>0</v>
      </c>
      <c r="KG54" s="4">
        <v>7049</v>
      </c>
      <c r="KH54" s="4">
        <v>0</v>
      </c>
      <c r="KI54" s="4">
        <v>0</v>
      </c>
      <c r="KJ54" s="4">
        <v>0</v>
      </c>
      <c r="KK54" s="4">
        <v>7049</v>
      </c>
      <c r="KM54" s="4">
        <v>46449.095882108828</v>
      </c>
      <c r="KN54" s="4">
        <v>-55.2543621251898</v>
      </c>
      <c r="KO54" s="4">
        <v>8</v>
      </c>
      <c r="KP54" s="4">
        <v>0</v>
      </c>
      <c r="KQ54" s="4">
        <v>0</v>
      </c>
      <c r="KR54" s="4">
        <v>132912</v>
      </c>
      <c r="KS54" s="4">
        <v>0</v>
      </c>
      <c r="KT54" s="4">
        <v>0</v>
      </c>
      <c r="KU54" s="4">
        <v>0</v>
      </c>
      <c r="KV54" s="4">
        <v>8704</v>
      </c>
      <c r="KW54" s="4">
        <v>0</v>
      </c>
      <c r="KX54" s="4">
        <v>0</v>
      </c>
      <c r="KY54" s="4">
        <v>0</v>
      </c>
      <c r="KZ54" s="4">
        <v>8704</v>
      </c>
      <c r="LA54" s="4">
        <v>0</v>
      </c>
      <c r="LB54" s="4">
        <v>47398.593637874808</v>
      </c>
      <c r="LC54" s="4">
        <v>0</v>
      </c>
      <c r="LD54" s="4">
        <v>4</v>
      </c>
      <c r="LE54" s="4">
        <v>0</v>
      </c>
      <c r="LF54" s="4">
        <v>0</v>
      </c>
      <c r="LG54" s="4">
        <v>66688</v>
      </c>
      <c r="LH54" s="4">
        <v>0</v>
      </c>
      <c r="LI54" s="4">
        <v>0</v>
      </c>
      <c r="LJ54" s="4">
        <v>0</v>
      </c>
      <c r="LK54" s="4">
        <v>4752</v>
      </c>
      <c r="LL54" s="4">
        <v>0</v>
      </c>
      <c r="LM54" s="4">
        <v>0</v>
      </c>
      <c r="LO54" s="4">
        <v>4752</v>
      </c>
      <c r="LQ54" s="4">
        <v>25732</v>
      </c>
      <c r="MI54" s="115">
        <f t="shared" si="0"/>
        <v>-45</v>
      </c>
      <c r="MJ54" s="3"/>
      <c r="MK54" s="3"/>
      <c r="ML54" s="176"/>
      <c r="MM54" s="176"/>
      <c r="MN54" s="176"/>
      <c r="MO54" s="176"/>
      <c r="MP54" s="176"/>
      <c r="MQ54" s="176"/>
      <c r="MR54" s="176"/>
      <c r="MS54" s="176"/>
      <c r="MT54" s="176"/>
    </row>
    <row r="55" spans="1:358" s="4" customFormat="1">
      <c r="A55" s="1">
        <v>46</v>
      </c>
      <c r="B55" t="s">
        <v>87</v>
      </c>
      <c r="C55" s="93"/>
      <c r="E55" s="4">
        <v>0</v>
      </c>
      <c r="F55" s="4">
        <v>0</v>
      </c>
      <c r="I55" s="93"/>
      <c r="J55" s="4">
        <v>0</v>
      </c>
      <c r="K55" s="4">
        <v>0</v>
      </c>
      <c r="L55" s="4">
        <v>0</v>
      </c>
      <c r="O55" s="93"/>
      <c r="Q55" s="4">
        <v>0</v>
      </c>
      <c r="R55" s="4">
        <v>0</v>
      </c>
      <c r="S55" s="4">
        <v>0</v>
      </c>
      <c r="U55" s="4">
        <v>0</v>
      </c>
      <c r="V55" s="4">
        <v>0</v>
      </c>
      <c r="W55" s="93">
        <v>1</v>
      </c>
      <c r="Y55" s="4">
        <v>8219</v>
      </c>
      <c r="Z55" s="4">
        <v>-8219</v>
      </c>
      <c r="AA55" s="4">
        <v>0</v>
      </c>
      <c r="AB55" s="4">
        <v>0</v>
      </c>
      <c r="AC55" s="4">
        <v>8219</v>
      </c>
      <c r="AD55" s="4">
        <v>-8219</v>
      </c>
      <c r="AL55" s="4">
        <v>4931</v>
      </c>
      <c r="AO55" s="93"/>
      <c r="AQ55" s="4">
        <v>0</v>
      </c>
      <c r="AR55" s="4">
        <v>0</v>
      </c>
      <c r="AS55" s="4">
        <v>0</v>
      </c>
      <c r="AT55" s="4">
        <v>0</v>
      </c>
      <c r="AU55" s="4">
        <v>3287</v>
      </c>
      <c r="AW55" s="93"/>
      <c r="AZ55" s="4">
        <v>0</v>
      </c>
      <c r="BB55" s="4">
        <v>0</v>
      </c>
      <c r="BC55" s="4">
        <v>0</v>
      </c>
      <c r="BD55" s="4">
        <v>0</v>
      </c>
      <c r="BH55" s="4">
        <v>0</v>
      </c>
      <c r="BL55" s="4">
        <v>0</v>
      </c>
      <c r="BN55" s="4">
        <v>0</v>
      </c>
      <c r="BO55" s="4">
        <v>0</v>
      </c>
      <c r="BP55" s="4">
        <v>0</v>
      </c>
      <c r="BQ55" s="93">
        <v>0</v>
      </c>
      <c r="BR55" s="4">
        <v>0</v>
      </c>
      <c r="BS55" s="4">
        <v>0</v>
      </c>
      <c r="BT55" s="4">
        <v>0</v>
      </c>
      <c r="BU55" s="4">
        <v>0</v>
      </c>
      <c r="BW55" s="4">
        <v>0</v>
      </c>
      <c r="BY55" s="4">
        <v>0</v>
      </c>
      <c r="CA55" s="4">
        <v>0</v>
      </c>
      <c r="CC55" s="93"/>
      <c r="CE55" s="4">
        <v>0</v>
      </c>
      <c r="CF55" s="4">
        <v>0</v>
      </c>
      <c r="CH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93">
        <v>1.6153846153846154</v>
      </c>
      <c r="CP55" s="4">
        <v>0</v>
      </c>
      <c r="CQ55" s="4">
        <v>21048.777191331952</v>
      </c>
      <c r="CS55" s="4">
        <v>1310.0769230769231</v>
      </c>
      <c r="CU55" s="4">
        <v>0</v>
      </c>
      <c r="CW55" s="4">
        <v>1310.0769230769231</v>
      </c>
      <c r="CY55" s="4">
        <v>21048.777191331952</v>
      </c>
      <c r="DA55" s="93">
        <v>2</v>
      </c>
      <c r="DB55" s="4">
        <v>0</v>
      </c>
      <c r="DC55" s="4">
        <v>27076</v>
      </c>
      <c r="DD55" s="4">
        <v>0</v>
      </c>
      <c r="DE55" s="4">
        <v>1698</v>
      </c>
      <c r="DF55" s="4">
        <v>0</v>
      </c>
      <c r="DG55" s="4">
        <v>0</v>
      </c>
      <c r="DH55" s="4">
        <v>0</v>
      </c>
      <c r="DI55" s="4">
        <v>1698</v>
      </c>
      <c r="DJ55" s="4">
        <v>0</v>
      </c>
      <c r="DK55" s="4">
        <v>18656</v>
      </c>
      <c r="DL55" s="4">
        <v>0</v>
      </c>
      <c r="DM55" s="93">
        <v>2</v>
      </c>
      <c r="DN55" s="4">
        <v>0</v>
      </c>
      <c r="DO55" s="4">
        <v>32450</v>
      </c>
      <c r="DQ55" s="4">
        <v>1786</v>
      </c>
      <c r="DS55" s="4">
        <v>0</v>
      </c>
      <c r="DU55" s="4">
        <v>1786</v>
      </c>
      <c r="DW55" s="4">
        <v>17409.844561733611</v>
      </c>
      <c r="DY55" s="93">
        <v>3.8095238095238093</v>
      </c>
      <c r="DZ55" s="4">
        <v>0</v>
      </c>
      <c r="EA55" s="4">
        <v>57831</v>
      </c>
      <c r="EC55" s="4">
        <v>3382</v>
      </c>
      <c r="EE55" s="4">
        <v>0</v>
      </c>
      <c r="EG55" s="4">
        <v>3382</v>
      </c>
      <c r="EI55" s="4">
        <v>31016.289123467221</v>
      </c>
      <c r="EK55" s="93">
        <v>4</v>
      </c>
      <c r="EL55" s="4">
        <v>0</v>
      </c>
      <c r="EM55" s="4">
        <v>70871</v>
      </c>
      <c r="EN55" s="4">
        <v>0</v>
      </c>
      <c r="EO55" s="4">
        <v>3572</v>
      </c>
      <c r="EP55" s="4">
        <v>0</v>
      </c>
      <c r="EQ55" s="4">
        <v>0</v>
      </c>
      <c r="ER55" s="4">
        <v>0</v>
      </c>
      <c r="ES55" s="4">
        <v>3572</v>
      </c>
      <c r="ET55" s="4">
        <v>0</v>
      </c>
      <c r="EU55" s="4">
        <v>30418.199999999997</v>
      </c>
      <c r="EV55" s="4">
        <v>0</v>
      </c>
      <c r="EW55" s="93">
        <v>3.5993031358885017</v>
      </c>
      <c r="EX55" s="4">
        <v>0</v>
      </c>
      <c r="EY55" s="4">
        <v>52890</v>
      </c>
      <c r="EZ55" s="4">
        <v>0</v>
      </c>
      <c r="FA55" s="4">
        <v>3211</v>
      </c>
      <c r="FB55" s="4">
        <v>0</v>
      </c>
      <c r="FC55" s="4">
        <v>0</v>
      </c>
      <c r="FD55" s="4">
        <v>0</v>
      </c>
      <c r="FE55" s="4">
        <v>3211</v>
      </c>
      <c r="FF55" s="4">
        <v>0</v>
      </c>
      <c r="FG55" s="4">
        <v>13412.4</v>
      </c>
      <c r="FH55" s="4">
        <v>0</v>
      </c>
      <c r="FI55" s="93">
        <v>3</v>
      </c>
      <c r="FJ55" s="4">
        <v>0</v>
      </c>
      <c r="FK55" s="4">
        <v>53841</v>
      </c>
      <c r="FL55" s="4">
        <v>0</v>
      </c>
      <c r="FM55" s="4">
        <v>2641</v>
      </c>
      <c r="FN55" s="4">
        <v>0</v>
      </c>
      <c r="FO55" s="4">
        <v>0</v>
      </c>
      <c r="FQ55" s="4">
        <v>2641</v>
      </c>
      <c r="FS55" s="4">
        <v>4030.1629953842994</v>
      </c>
      <c r="FU55" s="93">
        <v>3</v>
      </c>
      <c r="FV55" s="4">
        <v>0</v>
      </c>
      <c r="FW55" s="4">
        <v>57349</v>
      </c>
      <c r="FX55" s="4">
        <v>0</v>
      </c>
      <c r="FY55" s="4">
        <v>2668</v>
      </c>
      <c r="FZ55" s="4">
        <v>0</v>
      </c>
      <c r="GA55" s="4">
        <v>0</v>
      </c>
      <c r="GB55" s="4">
        <v>0</v>
      </c>
      <c r="GC55" s="4">
        <v>2668</v>
      </c>
      <c r="GE55" s="4">
        <v>6820.7234401005135</v>
      </c>
      <c r="GG55" s="93">
        <v>3.7277845199568498</v>
      </c>
      <c r="GH55" s="4">
        <v>0</v>
      </c>
      <c r="GI55" s="4">
        <v>62857</v>
      </c>
      <c r="GJ55" s="4">
        <v>0</v>
      </c>
      <c r="GK55" s="4">
        <v>3329</v>
      </c>
      <c r="GL55" s="4">
        <v>0</v>
      </c>
      <c r="GM55" s="4">
        <v>0</v>
      </c>
      <c r="GN55" s="4">
        <v>0</v>
      </c>
      <c r="GO55" s="4">
        <v>3329</v>
      </c>
      <c r="GP55" s="4">
        <v>0</v>
      </c>
      <c r="GQ55" s="4">
        <v>5299.1613550173579</v>
      </c>
      <c r="GR55" s="4">
        <v>-4.632133915131817</v>
      </c>
      <c r="GS55" s="93">
        <v>3.0287539936102235</v>
      </c>
      <c r="GT55" s="4">
        <v>0</v>
      </c>
      <c r="GU55" s="4">
        <v>43530</v>
      </c>
      <c r="GV55" s="4">
        <v>0</v>
      </c>
      <c r="GW55" s="4">
        <v>2609</v>
      </c>
      <c r="GX55" s="4">
        <v>0</v>
      </c>
      <c r="GY55" s="4">
        <v>0</v>
      </c>
      <c r="GZ55" s="4">
        <v>0</v>
      </c>
      <c r="HA55" s="160">
        <v>2609</v>
      </c>
      <c r="HB55" s="160">
        <v>0</v>
      </c>
      <c r="HC55" s="160">
        <v>-4.632133915131817</v>
      </c>
      <c r="HD55" s="4">
        <v>0</v>
      </c>
      <c r="HE55" s="93">
        <v>7</v>
      </c>
      <c r="HF55" s="4">
        <v>0</v>
      </c>
      <c r="HG55" s="4">
        <v>0</v>
      </c>
      <c r="HH55" s="4">
        <v>120477</v>
      </c>
      <c r="HI55" s="4">
        <v>0</v>
      </c>
      <c r="HJ55" s="4">
        <v>6023</v>
      </c>
      <c r="HK55" s="4">
        <v>0</v>
      </c>
      <c r="HL55" s="4">
        <v>0</v>
      </c>
      <c r="HM55" s="4">
        <v>0</v>
      </c>
      <c r="HN55" s="4">
        <v>6023</v>
      </c>
      <c r="HO55" s="4">
        <v>0</v>
      </c>
      <c r="HP55" s="4">
        <v>67542</v>
      </c>
      <c r="HQ55" s="4">
        <v>-1173.467740111897</v>
      </c>
      <c r="HR55" s="93">
        <v>3.27</v>
      </c>
      <c r="HS55" s="4">
        <v>0</v>
      </c>
      <c r="HT55" s="4">
        <v>0</v>
      </c>
      <c r="HU55" s="4">
        <v>62105</v>
      </c>
      <c r="HV55" s="4">
        <v>0</v>
      </c>
      <c r="HW55" s="4">
        <v>0</v>
      </c>
      <c r="HX55" s="176">
        <v>0</v>
      </c>
      <c r="HY55" s="4">
        <v>2920</v>
      </c>
      <c r="HZ55" s="176">
        <v>0</v>
      </c>
      <c r="IA55" s="4">
        <v>0</v>
      </c>
      <c r="IB55" s="176">
        <v>0</v>
      </c>
      <c r="IC55" s="4">
        <v>2920</v>
      </c>
      <c r="ID55" s="176">
        <v>0</v>
      </c>
      <c r="IE55" s="4">
        <v>-773.31789100188553</v>
      </c>
      <c r="IF55" s="4">
        <v>-4.1712539786889238</v>
      </c>
      <c r="IG55" s="5">
        <v>3.3</v>
      </c>
      <c r="IH55" s="3">
        <v>0</v>
      </c>
      <c r="II55" s="3">
        <v>0</v>
      </c>
      <c r="IJ55" s="3">
        <v>71809</v>
      </c>
      <c r="IK55" s="3">
        <v>0</v>
      </c>
      <c r="IL55" s="3">
        <v>0</v>
      </c>
      <c r="IM55" s="3">
        <v>0</v>
      </c>
      <c r="IN55" s="3">
        <v>2947</v>
      </c>
      <c r="IO55" s="3">
        <v>0</v>
      </c>
      <c r="IP55" s="3">
        <v>0</v>
      </c>
      <c r="IQ55" s="3"/>
      <c r="IR55" s="3">
        <v>2947</v>
      </c>
      <c r="IS55" s="3"/>
      <c r="IT55" s="3">
        <v>7957.8825125932153</v>
      </c>
      <c r="IU55" s="3"/>
      <c r="IV55" s="93">
        <v>2.04</v>
      </c>
      <c r="IW55" s="4">
        <v>0</v>
      </c>
      <c r="IX55" s="4">
        <v>0</v>
      </c>
      <c r="IY55" s="4">
        <v>45793</v>
      </c>
      <c r="IZ55" s="4">
        <v>0</v>
      </c>
      <c r="JA55" s="4">
        <v>0</v>
      </c>
      <c r="JB55" s="4">
        <v>0</v>
      </c>
      <c r="JC55" s="4">
        <v>1903</v>
      </c>
      <c r="JD55" s="4">
        <v>0</v>
      </c>
      <c r="JE55" s="4">
        <v>0</v>
      </c>
      <c r="JG55" s="4">
        <v>1903</v>
      </c>
      <c r="JI55" s="4">
        <v>955.0537385389116</v>
      </c>
      <c r="JK55" s="93">
        <v>3.4299999999999997</v>
      </c>
      <c r="JL55" s="4">
        <v>0</v>
      </c>
      <c r="JM55" s="4">
        <v>0</v>
      </c>
      <c r="JN55" s="4">
        <v>77822</v>
      </c>
      <c r="JO55" s="4">
        <v>0</v>
      </c>
      <c r="JP55" s="4">
        <v>0</v>
      </c>
      <c r="JQ55" s="4">
        <v>0</v>
      </c>
      <c r="JR55" s="4">
        <v>3190</v>
      </c>
      <c r="JS55" s="4">
        <v>0</v>
      </c>
      <c r="JT55" s="4">
        <v>0</v>
      </c>
      <c r="JV55" s="4">
        <v>3190</v>
      </c>
      <c r="JW55" s="4">
        <v>0</v>
      </c>
      <c r="JX55" s="4">
        <v>32029</v>
      </c>
      <c r="JY55" s="4">
        <v>0</v>
      </c>
      <c r="JZ55" s="93">
        <v>1</v>
      </c>
      <c r="KA55" s="4">
        <v>0</v>
      </c>
      <c r="KB55" s="4">
        <v>0</v>
      </c>
      <c r="KC55" s="4">
        <v>20100</v>
      </c>
      <c r="KD55" s="4">
        <v>23047</v>
      </c>
      <c r="KE55" s="4">
        <v>0</v>
      </c>
      <c r="KF55" s="4">
        <v>0</v>
      </c>
      <c r="KG55" s="4">
        <v>938</v>
      </c>
      <c r="KH55" s="4">
        <v>938</v>
      </c>
      <c r="KI55" s="4">
        <v>0</v>
      </c>
      <c r="KJ55" s="4">
        <v>0</v>
      </c>
      <c r="KK55" s="4">
        <v>938</v>
      </c>
      <c r="KM55" s="4">
        <v>19217.399999999998</v>
      </c>
      <c r="KN55" s="4">
        <v>0</v>
      </c>
      <c r="KO55" s="4">
        <v>1.49</v>
      </c>
      <c r="KP55" s="4">
        <v>0</v>
      </c>
      <c r="KQ55" s="4">
        <v>0</v>
      </c>
      <c r="KR55" s="4">
        <v>36450</v>
      </c>
      <c r="KS55" s="4">
        <v>0</v>
      </c>
      <c r="KT55" s="4">
        <v>0</v>
      </c>
      <c r="KU55" s="4">
        <v>0</v>
      </c>
      <c r="KV55" s="4">
        <v>1619</v>
      </c>
      <c r="KW55" s="4">
        <v>0</v>
      </c>
      <c r="KX55" s="4">
        <v>0</v>
      </c>
      <c r="KY55" s="4">
        <v>0</v>
      </c>
      <c r="KZ55" s="4">
        <v>2557</v>
      </c>
      <c r="LA55" s="4">
        <v>0</v>
      </c>
      <c r="LB55" s="4">
        <v>51696.135999999999</v>
      </c>
      <c r="LC55" s="4">
        <v>0</v>
      </c>
      <c r="LD55" s="4">
        <v>1</v>
      </c>
      <c r="LE55" s="4">
        <v>0</v>
      </c>
      <c r="LF55" s="4">
        <v>0</v>
      </c>
      <c r="LG55" s="4">
        <v>25242</v>
      </c>
      <c r="LH55" s="4">
        <v>0</v>
      </c>
      <c r="LI55" s="4">
        <v>0</v>
      </c>
      <c r="LJ55" s="4">
        <v>0</v>
      </c>
      <c r="LK55" s="4">
        <v>1188</v>
      </c>
      <c r="LL55" s="4">
        <v>0</v>
      </c>
      <c r="LM55" s="4">
        <v>0</v>
      </c>
      <c r="LO55" s="4">
        <v>1188</v>
      </c>
      <c r="LQ55" s="4">
        <v>23638.2</v>
      </c>
      <c r="MI55" s="115">
        <f t="shared" si="0"/>
        <v>-46</v>
      </c>
      <c r="MJ55" s="3"/>
      <c r="MK55" s="3"/>
      <c r="ML55" s="176"/>
      <c r="MM55" s="176"/>
      <c r="MN55" s="176"/>
      <c r="MO55" s="176"/>
      <c r="MP55" s="176"/>
      <c r="MQ55" s="176"/>
      <c r="MR55" s="176"/>
      <c r="MS55" s="176"/>
      <c r="MT55" s="176"/>
    </row>
    <row r="56" spans="1:358" s="4" customFormat="1">
      <c r="A56" s="1">
        <v>47</v>
      </c>
      <c r="B56" t="s">
        <v>88</v>
      </c>
      <c r="C56" s="93"/>
      <c r="E56" s="4">
        <v>0</v>
      </c>
      <c r="F56" s="4">
        <v>0</v>
      </c>
      <c r="I56" s="93"/>
      <c r="J56" s="4">
        <v>0</v>
      </c>
      <c r="K56" s="4">
        <v>0</v>
      </c>
      <c r="L56" s="4">
        <v>0</v>
      </c>
      <c r="O56" s="93"/>
      <c r="Q56" s="4">
        <v>0</v>
      </c>
      <c r="R56" s="4">
        <v>0</v>
      </c>
      <c r="S56" s="4">
        <v>0</v>
      </c>
      <c r="U56" s="4">
        <v>0</v>
      </c>
      <c r="V56" s="4">
        <v>0</v>
      </c>
      <c r="W56" s="93"/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L56" s="4">
        <v>0</v>
      </c>
      <c r="AO56" s="93"/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W56" s="93"/>
      <c r="AZ56" s="4">
        <v>0</v>
      </c>
      <c r="BB56" s="4">
        <v>0</v>
      </c>
      <c r="BC56" s="4">
        <v>0</v>
      </c>
      <c r="BD56" s="4">
        <v>0</v>
      </c>
      <c r="BH56" s="4">
        <v>0</v>
      </c>
      <c r="BL56" s="4">
        <v>0</v>
      </c>
      <c r="BN56" s="4">
        <v>0</v>
      </c>
      <c r="BO56" s="4">
        <v>0</v>
      </c>
      <c r="BP56" s="4">
        <v>0</v>
      </c>
      <c r="BQ56" s="93">
        <v>0</v>
      </c>
      <c r="BR56" s="4">
        <v>0</v>
      </c>
      <c r="BS56" s="4">
        <v>0</v>
      </c>
      <c r="BT56" s="4">
        <v>0</v>
      </c>
      <c r="BU56" s="4">
        <v>0</v>
      </c>
      <c r="BW56" s="4">
        <v>0</v>
      </c>
      <c r="BY56" s="4">
        <v>0</v>
      </c>
      <c r="CA56" s="4">
        <v>0</v>
      </c>
      <c r="CC56" s="93"/>
      <c r="CE56" s="4">
        <v>0</v>
      </c>
      <c r="CF56" s="4">
        <v>0</v>
      </c>
      <c r="CH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93"/>
      <c r="CS56" s="4">
        <v>0</v>
      </c>
      <c r="CW56" s="4">
        <v>0</v>
      </c>
      <c r="CY56" s="4">
        <v>0</v>
      </c>
      <c r="DA56" s="93"/>
      <c r="DD56" s="4">
        <v>0</v>
      </c>
      <c r="DF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93"/>
      <c r="DU56" s="4">
        <v>0</v>
      </c>
      <c r="DW56" s="4">
        <v>0</v>
      </c>
      <c r="DY56" s="93"/>
      <c r="EG56" s="4">
        <v>0</v>
      </c>
      <c r="EI56" s="4">
        <v>0</v>
      </c>
      <c r="EK56" s="93">
        <v>0</v>
      </c>
      <c r="EM56" s="4">
        <v>0</v>
      </c>
      <c r="EN56" s="4">
        <v>0</v>
      </c>
      <c r="EO56" s="4">
        <v>0</v>
      </c>
      <c r="EP56" s="4">
        <v>0</v>
      </c>
      <c r="EQ56" s="4">
        <v>0</v>
      </c>
      <c r="ER56" s="4">
        <v>0</v>
      </c>
      <c r="ES56" s="4">
        <v>0</v>
      </c>
      <c r="ET56" s="4">
        <v>0</v>
      </c>
      <c r="EU56" s="4">
        <v>0</v>
      </c>
      <c r="EV56" s="4">
        <v>0</v>
      </c>
      <c r="EW56" s="93">
        <v>0</v>
      </c>
      <c r="EX56" s="4">
        <v>0</v>
      </c>
      <c r="EY56" s="4">
        <v>0</v>
      </c>
      <c r="EZ56" s="4">
        <v>0</v>
      </c>
      <c r="FA56" s="4">
        <v>0</v>
      </c>
      <c r="FB56" s="4">
        <v>0</v>
      </c>
      <c r="FC56" s="4">
        <v>0</v>
      </c>
      <c r="FD56" s="4">
        <v>0</v>
      </c>
      <c r="FE56" s="4">
        <v>0</v>
      </c>
      <c r="FF56" s="4">
        <v>0</v>
      </c>
      <c r="FG56" s="4">
        <v>0</v>
      </c>
      <c r="FH56" s="4">
        <v>0</v>
      </c>
      <c r="FI56" s="93">
        <v>0</v>
      </c>
      <c r="FJ56" s="4">
        <v>0</v>
      </c>
      <c r="FK56" s="4">
        <v>0</v>
      </c>
      <c r="FL56" s="4">
        <v>0</v>
      </c>
      <c r="FM56" s="4">
        <v>0</v>
      </c>
      <c r="FN56" s="4">
        <v>0</v>
      </c>
      <c r="FO56" s="4">
        <v>0</v>
      </c>
      <c r="FQ56" s="4">
        <v>0</v>
      </c>
      <c r="FS56" s="4">
        <v>0</v>
      </c>
      <c r="FU56" s="93">
        <v>0</v>
      </c>
      <c r="FV56" s="4">
        <v>0</v>
      </c>
      <c r="FW56" s="4">
        <v>0</v>
      </c>
      <c r="FX56" s="4">
        <v>0</v>
      </c>
      <c r="FY56" s="4">
        <v>0</v>
      </c>
      <c r="FZ56" s="4">
        <v>0</v>
      </c>
      <c r="GA56" s="4">
        <v>0</v>
      </c>
      <c r="GB56" s="4">
        <v>0</v>
      </c>
      <c r="GC56" s="4">
        <v>0</v>
      </c>
      <c r="GE56" s="4">
        <v>0</v>
      </c>
      <c r="GG56" s="93">
        <v>0</v>
      </c>
      <c r="GH56" s="4">
        <v>0</v>
      </c>
      <c r="GI56" s="4">
        <v>0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Q56" s="4">
        <v>0</v>
      </c>
      <c r="GR56" s="4">
        <v>0</v>
      </c>
      <c r="GS56" s="93">
        <v>0</v>
      </c>
      <c r="GT56" s="4">
        <v>0</v>
      </c>
      <c r="GU56" s="4">
        <v>0</v>
      </c>
      <c r="GV56" s="4">
        <v>0</v>
      </c>
      <c r="GW56" s="4">
        <v>0</v>
      </c>
      <c r="GX56" s="4">
        <v>0</v>
      </c>
      <c r="GY56" s="4">
        <v>0</v>
      </c>
      <c r="GZ56" s="4">
        <v>0</v>
      </c>
      <c r="HA56" s="160">
        <v>0</v>
      </c>
      <c r="HB56" s="160">
        <v>0</v>
      </c>
      <c r="HC56" s="160">
        <v>0</v>
      </c>
      <c r="HD56" s="4">
        <v>0</v>
      </c>
      <c r="HE56" s="93">
        <v>0</v>
      </c>
      <c r="HF56" s="4">
        <v>0</v>
      </c>
      <c r="HG56" s="4">
        <v>0</v>
      </c>
      <c r="HH56" s="4">
        <v>0</v>
      </c>
      <c r="HI56" s="4">
        <v>0</v>
      </c>
      <c r="HJ56" s="4">
        <v>0</v>
      </c>
      <c r="HK56" s="4">
        <v>0</v>
      </c>
      <c r="HL56" s="4">
        <v>0</v>
      </c>
      <c r="HM56" s="4">
        <v>0</v>
      </c>
      <c r="HN56" s="4">
        <v>0</v>
      </c>
      <c r="HO56" s="4">
        <v>0</v>
      </c>
      <c r="HP56" s="4">
        <v>0</v>
      </c>
      <c r="HQ56" s="4">
        <v>0</v>
      </c>
      <c r="HR56" s="93">
        <v>0</v>
      </c>
      <c r="HS56" s="4">
        <v>0</v>
      </c>
      <c r="HT56" s="4">
        <v>0</v>
      </c>
      <c r="HU56" s="4">
        <v>0</v>
      </c>
      <c r="HV56" s="4">
        <v>0</v>
      </c>
      <c r="HW56" s="4">
        <v>0</v>
      </c>
      <c r="HX56" s="176">
        <v>0</v>
      </c>
      <c r="HY56" s="4">
        <v>0</v>
      </c>
      <c r="HZ56" s="176">
        <v>0</v>
      </c>
      <c r="IA56" s="4">
        <v>0</v>
      </c>
      <c r="IB56" s="176">
        <v>0</v>
      </c>
      <c r="IC56" s="4">
        <v>0</v>
      </c>
      <c r="ID56" s="176">
        <v>0</v>
      </c>
      <c r="IE56" s="4">
        <v>0</v>
      </c>
      <c r="IF56" s="4">
        <v>0</v>
      </c>
      <c r="IG56" s="5">
        <v>0</v>
      </c>
      <c r="IH56" s="3">
        <v>0</v>
      </c>
      <c r="II56" s="3">
        <v>0</v>
      </c>
      <c r="IJ56" s="3">
        <v>0</v>
      </c>
      <c r="IK56" s="3">
        <v>0</v>
      </c>
      <c r="IL56" s="3">
        <v>0</v>
      </c>
      <c r="IM56" s="3">
        <v>0</v>
      </c>
      <c r="IN56" s="3">
        <v>0</v>
      </c>
      <c r="IO56" s="3">
        <v>0</v>
      </c>
      <c r="IP56" s="3">
        <v>0</v>
      </c>
      <c r="IQ56" s="3"/>
      <c r="IR56" s="3">
        <v>0</v>
      </c>
      <c r="IS56" s="3"/>
      <c r="IT56" s="3">
        <v>0</v>
      </c>
      <c r="IU56" s="3"/>
      <c r="IV56" s="93">
        <v>0</v>
      </c>
      <c r="IW56" s="4">
        <v>0</v>
      </c>
      <c r="IX56" s="4">
        <v>0</v>
      </c>
      <c r="IY56" s="4">
        <v>0</v>
      </c>
      <c r="IZ56" s="4">
        <v>0</v>
      </c>
      <c r="JA56" s="4">
        <v>0</v>
      </c>
      <c r="JB56" s="4">
        <v>0</v>
      </c>
      <c r="JC56" s="4">
        <v>0</v>
      </c>
      <c r="JD56" s="4">
        <v>0</v>
      </c>
      <c r="JE56" s="4">
        <v>0</v>
      </c>
      <c r="JG56" s="4">
        <v>0</v>
      </c>
      <c r="JI56" s="4">
        <v>0</v>
      </c>
      <c r="JK56" s="93">
        <v>0</v>
      </c>
      <c r="JL56" s="4">
        <v>0</v>
      </c>
      <c r="JM56" s="4">
        <v>0</v>
      </c>
      <c r="JN56" s="4">
        <v>0</v>
      </c>
      <c r="JO56" s="4">
        <v>0</v>
      </c>
      <c r="JP56" s="4">
        <v>0</v>
      </c>
      <c r="JQ56" s="4">
        <v>0</v>
      </c>
      <c r="JR56" s="4">
        <v>0</v>
      </c>
      <c r="JS56" s="4">
        <v>0</v>
      </c>
      <c r="JT56" s="4">
        <v>0</v>
      </c>
      <c r="JV56" s="4">
        <v>0</v>
      </c>
      <c r="JW56" s="4">
        <v>0</v>
      </c>
      <c r="JX56" s="4">
        <v>0</v>
      </c>
      <c r="JY56" s="4">
        <v>0</v>
      </c>
      <c r="JZ56" s="93">
        <v>0</v>
      </c>
      <c r="KA56" s="4">
        <v>0</v>
      </c>
      <c r="KB56" s="4">
        <v>0</v>
      </c>
      <c r="KC56" s="4">
        <v>0</v>
      </c>
      <c r="KD56" s="4">
        <v>0</v>
      </c>
      <c r="KE56" s="4">
        <v>0</v>
      </c>
      <c r="KF56" s="4">
        <v>0</v>
      </c>
      <c r="KG56" s="4">
        <v>0</v>
      </c>
      <c r="KH56" s="4">
        <v>0</v>
      </c>
      <c r="KI56" s="4">
        <v>0</v>
      </c>
      <c r="KJ56" s="4">
        <v>0</v>
      </c>
      <c r="KK56" s="4">
        <v>0</v>
      </c>
      <c r="KM56" s="4">
        <v>0</v>
      </c>
      <c r="KN56" s="4">
        <v>0</v>
      </c>
      <c r="KO56" s="4">
        <v>0</v>
      </c>
      <c r="KP56" s="4">
        <v>0</v>
      </c>
      <c r="KQ56" s="4">
        <v>0</v>
      </c>
      <c r="KR56" s="4">
        <v>0</v>
      </c>
      <c r="KS56" s="4">
        <v>0</v>
      </c>
      <c r="KT56" s="4">
        <v>0</v>
      </c>
      <c r="KU56" s="4">
        <v>0</v>
      </c>
      <c r="KV56" s="4">
        <v>0</v>
      </c>
      <c r="KW56" s="4">
        <v>0</v>
      </c>
      <c r="KX56" s="4">
        <v>0</v>
      </c>
      <c r="KY56" s="4">
        <v>0</v>
      </c>
      <c r="KZ56" s="4">
        <v>0</v>
      </c>
      <c r="LA56" s="4">
        <v>0</v>
      </c>
      <c r="LB56" s="4">
        <v>0</v>
      </c>
      <c r="LC56" s="4">
        <v>0</v>
      </c>
      <c r="LD56" s="4">
        <v>0</v>
      </c>
      <c r="LE56" s="4">
        <v>0</v>
      </c>
      <c r="LF56" s="4">
        <v>0</v>
      </c>
      <c r="LG56" s="4">
        <v>0</v>
      </c>
      <c r="LH56" s="4">
        <v>0</v>
      </c>
      <c r="LI56" s="4">
        <v>0</v>
      </c>
      <c r="LJ56" s="4">
        <v>0</v>
      </c>
      <c r="LK56" s="4">
        <v>0</v>
      </c>
      <c r="LL56" s="4">
        <v>0</v>
      </c>
      <c r="LM56" s="4">
        <v>0</v>
      </c>
      <c r="LO56" s="4">
        <v>0</v>
      </c>
      <c r="LQ56" s="4">
        <v>0</v>
      </c>
      <c r="MI56" s="115">
        <f t="shared" si="0"/>
        <v>-47</v>
      </c>
      <c r="MJ56" s="3"/>
      <c r="MK56" s="3"/>
      <c r="ML56" s="176"/>
      <c r="MM56" s="176"/>
      <c r="MN56" s="176"/>
      <c r="MO56" s="176"/>
      <c r="MP56" s="176"/>
      <c r="MQ56" s="176"/>
      <c r="MR56" s="176"/>
      <c r="MS56" s="176"/>
      <c r="MT56" s="176"/>
    </row>
    <row r="57" spans="1:358" s="4" customFormat="1">
      <c r="A57" s="1">
        <v>48</v>
      </c>
      <c r="B57" t="s">
        <v>89</v>
      </c>
      <c r="C57" s="93">
        <v>1</v>
      </c>
      <c r="D57" s="4">
        <v>5592</v>
      </c>
      <c r="E57" s="4">
        <v>0</v>
      </c>
      <c r="F57" s="4">
        <v>0</v>
      </c>
      <c r="G57" s="4">
        <v>2796</v>
      </c>
      <c r="I57" s="93"/>
      <c r="J57" s="4">
        <v>0</v>
      </c>
      <c r="K57" s="4">
        <v>0</v>
      </c>
      <c r="L57" s="4">
        <v>0</v>
      </c>
      <c r="O57" s="93"/>
      <c r="Q57" s="4">
        <v>0</v>
      </c>
      <c r="R57" s="4">
        <v>0</v>
      </c>
      <c r="S57" s="4">
        <v>0</v>
      </c>
      <c r="U57" s="4">
        <v>0</v>
      </c>
      <c r="V57" s="4">
        <v>0</v>
      </c>
      <c r="W57" s="93"/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F57" s="4">
        <v>1.93</v>
      </c>
      <c r="AG57" s="4">
        <v>0</v>
      </c>
      <c r="AH57" s="4">
        <v>15062</v>
      </c>
      <c r="AJ57" s="4">
        <v>0</v>
      </c>
      <c r="AL57" s="4">
        <v>15062</v>
      </c>
      <c r="AN57" s="4">
        <v>0</v>
      </c>
      <c r="AO57" s="93">
        <v>3.8</v>
      </c>
      <c r="AP57" s="4">
        <v>0</v>
      </c>
      <c r="AQ57" s="4">
        <v>29705</v>
      </c>
      <c r="AR57" s="4">
        <v>0</v>
      </c>
      <c r="AS57" s="4">
        <v>0</v>
      </c>
      <c r="AT57" s="4">
        <v>0</v>
      </c>
      <c r="AU57" s="4">
        <v>23680</v>
      </c>
      <c r="AW57" s="93">
        <v>3</v>
      </c>
      <c r="AY57" s="4">
        <v>23401</v>
      </c>
      <c r="AZ57" s="4">
        <v>0</v>
      </c>
      <c r="BA57" s="4">
        <v>0</v>
      </c>
      <c r="BB57" s="4">
        <v>0</v>
      </c>
      <c r="BC57" s="4">
        <v>13185</v>
      </c>
      <c r="BD57" s="4">
        <v>19</v>
      </c>
      <c r="BE57" s="4">
        <v>2</v>
      </c>
      <c r="BF57" s="4">
        <v>0</v>
      </c>
      <c r="BG57" s="4">
        <v>16878</v>
      </c>
      <c r="BH57" s="4">
        <v>0</v>
      </c>
      <c r="BI57" s="4">
        <v>1</v>
      </c>
      <c r="BJ57" s="4">
        <v>0</v>
      </c>
      <c r="BK57" s="4">
        <v>7156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93">
        <v>3.5724137931034483</v>
      </c>
      <c r="BR57" s="4">
        <v>0</v>
      </c>
      <c r="BS57" s="4">
        <v>37004.832783945778</v>
      </c>
      <c r="BT57" s="4">
        <v>0</v>
      </c>
      <c r="BU57" s="4">
        <v>2672.1655172413793</v>
      </c>
      <c r="BW57" s="4">
        <v>0</v>
      </c>
      <c r="BY57" s="4">
        <v>2672.1655172413793</v>
      </c>
      <c r="CA57" s="4">
        <v>29848.832783945778</v>
      </c>
      <c r="CC57" s="93">
        <v>3.02858966458315</v>
      </c>
      <c r="CD57" s="4">
        <v>0</v>
      </c>
      <c r="CE57" s="4">
        <v>29432.52817149397</v>
      </c>
      <c r="CF57" s="4">
        <v>205.98648648648668</v>
      </c>
      <c r="CG57" s="4">
        <v>2350.1855797165244</v>
      </c>
      <c r="CH57" s="4">
        <v>15.72972972972957</v>
      </c>
      <c r="CI57" s="4">
        <v>0</v>
      </c>
      <c r="CJ57" s="4">
        <v>0</v>
      </c>
      <c r="CK57" s="4">
        <v>2350.1855797165244</v>
      </c>
      <c r="CL57" s="4">
        <v>15.72972972972957</v>
      </c>
      <c r="CM57" s="4">
        <v>17909</v>
      </c>
      <c r="CN57" s="4">
        <v>0</v>
      </c>
      <c r="CO57" s="93">
        <v>1</v>
      </c>
      <c r="CP57" s="4">
        <v>0</v>
      </c>
      <c r="CQ57" s="4">
        <v>9084</v>
      </c>
      <c r="CS57" s="4">
        <v>811</v>
      </c>
      <c r="CU57" s="4">
        <v>0</v>
      </c>
      <c r="CW57" s="4">
        <v>826.72972972972957</v>
      </c>
      <c r="CY57" s="4">
        <v>11940</v>
      </c>
      <c r="DA57" s="93">
        <v>1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10774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93">
        <v>4</v>
      </c>
      <c r="DN57" s="4">
        <v>0</v>
      </c>
      <c r="DO57" s="4">
        <v>41472</v>
      </c>
      <c r="DQ57" s="4">
        <v>3572</v>
      </c>
      <c r="DS57" s="4">
        <v>0</v>
      </c>
      <c r="DU57" s="4">
        <v>3572</v>
      </c>
      <c r="DW57" s="4">
        <v>41472</v>
      </c>
      <c r="DY57" s="93">
        <v>5</v>
      </c>
      <c r="DZ57" s="4">
        <v>0</v>
      </c>
      <c r="EA57" s="4">
        <v>51665</v>
      </c>
      <c r="EC57" s="4">
        <v>4465</v>
      </c>
      <c r="EE57" s="4">
        <v>0</v>
      </c>
      <c r="EG57" s="4">
        <v>4465</v>
      </c>
      <c r="EI57" s="4">
        <v>35076.199999999997</v>
      </c>
      <c r="EK57" s="93">
        <v>2</v>
      </c>
      <c r="EL57" s="4">
        <v>0</v>
      </c>
      <c r="EM57" s="4">
        <v>21836</v>
      </c>
      <c r="EN57" s="4">
        <v>0</v>
      </c>
      <c r="EO57" s="4">
        <v>1786</v>
      </c>
      <c r="EP57" s="4">
        <v>0</v>
      </c>
      <c r="EQ57" s="4">
        <v>0</v>
      </c>
      <c r="ER57" s="4">
        <v>0</v>
      </c>
      <c r="ES57" s="4">
        <v>1786</v>
      </c>
      <c r="ET57" s="4">
        <v>0</v>
      </c>
      <c r="EU57" s="4">
        <v>22704.6</v>
      </c>
      <c r="EV57" s="4">
        <v>0</v>
      </c>
      <c r="EW57" s="93">
        <v>2.386255144966154</v>
      </c>
      <c r="EX57" s="4">
        <v>0</v>
      </c>
      <c r="EY57" s="4">
        <v>26420</v>
      </c>
      <c r="EZ57" s="4">
        <v>0</v>
      </c>
      <c r="FA57" s="4">
        <v>2106</v>
      </c>
      <c r="FB57" s="4">
        <v>0</v>
      </c>
      <c r="FC57" s="4">
        <v>0</v>
      </c>
      <c r="FD57" s="4">
        <v>0</v>
      </c>
      <c r="FE57" s="4">
        <v>2106</v>
      </c>
      <c r="FF57" s="4">
        <v>0</v>
      </c>
      <c r="FG57" s="4">
        <v>8661.2000000000007</v>
      </c>
      <c r="FH57" s="4">
        <v>0</v>
      </c>
      <c r="FI57" s="93">
        <v>2</v>
      </c>
      <c r="FJ57" s="4">
        <v>0</v>
      </c>
      <c r="FK57" s="4">
        <v>26761</v>
      </c>
      <c r="FL57" s="4">
        <v>0</v>
      </c>
      <c r="FM57" s="4">
        <v>1786</v>
      </c>
      <c r="FN57" s="4">
        <v>0</v>
      </c>
      <c r="FO57" s="4">
        <v>0</v>
      </c>
      <c r="FQ57" s="4">
        <v>1786</v>
      </c>
      <c r="FS57" s="4">
        <v>1423.1423353446812</v>
      </c>
      <c r="FU57" s="93">
        <v>3</v>
      </c>
      <c r="FV57" s="4">
        <v>0</v>
      </c>
      <c r="FW57" s="4">
        <v>49442</v>
      </c>
      <c r="FX57" s="4">
        <v>0</v>
      </c>
      <c r="FY57" s="4">
        <v>2679</v>
      </c>
      <c r="FZ57" s="4">
        <v>0</v>
      </c>
      <c r="GA57" s="4">
        <v>0</v>
      </c>
      <c r="GB57" s="4">
        <v>0</v>
      </c>
      <c r="GC57" s="4">
        <v>2679</v>
      </c>
      <c r="GE57" s="4">
        <v>23280.711427119655</v>
      </c>
      <c r="GG57" s="93">
        <v>2.1627118644067798</v>
      </c>
      <c r="GH57" s="4">
        <v>0</v>
      </c>
      <c r="GI57" s="4">
        <v>40845</v>
      </c>
      <c r="GJ57" s="4">
        <v>0</v>
      </c>
      <c r="GK57" s="4">
        <v>1931</v>
      </c>
      <c r="GL57" s="4">
        <v>0</v>
      </c>
      <c r="GM57" s="4">
        <v>0</v>
      </c>
      <c r="GN57" s="4">
        <v>0</v>
      </c>
      <c r="GO57" s="4">
        <v>1931</v>
      </c>
      <c r="GP57" s="4">
        <v>0</v>
      </c>
      <c r="GQ57" s="4">
        <v>0</v>
      </c>
      <c r="GR57" s="4">
        <v>0</v>
      </c>
      <c r="GS57" s="93">
        <v>3</v>
      </c>
      <c r="GT57" s="4">
        <v>0</v>
      </c>
      <c r="GU57" s="4">
        <v>57814</v>
      </c>
      <c r="GV57" s="4">
        <v>0</v>
      </c>
      <c r="GW57" s="4">
        <v>2679</v>
      </c>
      <c r="GX57" s="4">
        <v>0</v>
      </c>
      <c r="GY57" s="4">
        <v>0</v>
      </c>
      <c r="GZ57" s="4">
        <v>0</v>
      </c>
      <c r="HA57" s="160">
        <v>2679</v>
      </c>
      <c r="HB57" s="160">
        <v>0</v>
      </c>
      <c r="HC57" s="160">
        <v>15054.344034343114</v>
      </c>
      <c r="HD57" s="4">
        <v>-11</v>
      </c>
      <c r="HE57" s="93">
        <v>4</v>
      </c>
      <c r="HF57" s="4">
        <v>0</v>
      </c>
      <c r="HG57" s="4">
        <v>0</v>
      </c>
      <c r="HH57" s="4">
        <v>65372</v>
      </c>
      <c r="HI57" s="4">
        <v>0</v>
      </c>
      <c r="HJ57" s="4">
        <v>3572</v>
      </c>
      <c r="HK57" s="4">
        <v>0</v>
      </c>
      <c r="HL57" s="4">
        <v>0</v>
      </c>
      <c r="HM57" s="4">
        <v>0</v>
      </c>
      <c r="HN57" s="4">
        <v>3572</v>
      </c>
      <c r="HO57" s="4">
        <v>0</v>
      </c>
      <c r="HP57" s="4">
        <v>6634</v>
      </c>
      <c r="HQ57" s="4">
        <v>-115.2620528385205</v>
      </c>
      <c r="HR57" s="93">
        <v>3.37</v>
      </c>
      <c r="HS57" s="4">
        <v>0</v>
      </c>
      <c r="HT57" s="4">
        <v>0</v>
      </c>
      <c r="HU57" s="4">
        <v>54097</v>
      </c>
      <c r="HV57" s="4">
        <v>0</v>
      </c>
      <c r="HW57" s="4">
        <v>0</v>
      </c>
      <c r="HX57" s="176">
        <v>0</v>
      </c>
      <c r="HY57" s="4">
        <v>3008</v>
      </c>
      <c r="HZ57" s="176">
        <v>0</v>
      </c>
      <c r="IA57" s="4">
        <v>0</v>
      </c>
      <c r="IB57" s="176">
        <v>0</v>
      </c>
      <c r="IC57" s="4">
        <v>3008</v>
      </c>
      <c r="ID57" s="176">
        <v>0</v>
      </c>
      <c r="IE57" s="4">
        <v>-75.95795313907233</v>
      </c>
      <c r="IF57" s="4">
        <v>-0.40971496706733035</v>
      </c>
      <c r="IG57" s="5">
        <v>4.68</v>
      </c>
      <c r="IH57" s="3">
        <v>0</v>
      </c>
      <c r="II57" s="3">
        <v>0</v>
      </c>
      <c r="IJ57" s="3">
        <v>79661</v>
      </c>
      <c r="IK57" s="3">
        <v>0</v>
      </c>
      <c r="IL57" s="3">
        <v>0</v>
      </c>
      <c r="IM57" s="3">
        <v>0</v>
      </c>
      <c r="IN57" s="3">
        <v>4179</v>
      </c>
      <c r="IO57" s="3">
        <v>0</v>
      </c>
      <c r="IP57" s="3">
        <v>0</v>
      </c>
      <c r="IQ57" s="3"/>
      <c r="IR57" s="3">
        <v>4179</v>
      </c>
      <c r="IS57" s="3"/>
      <c r="IT57" s="3">
        <v>20972.746366455744</v>
      </c>
      <c r="IU57" s="3"/>
      <c r="IV57" s="93">
        <v>8.49</v>
      </c>
      <c r="IW57" s="4">
        <v>0</v>
      </c>
      <c r="IX57" s="4">
        <v>0</v>
      </c>
      <c r="IY57" s="4">
        <v>150330</v>
      </c>
      <c r="IZ57" s="4">
        <v>0</v>
      </c>
      <c r="JA57" s="4">
        <v>0</v>
      </c>
      <c r="JB57" s="4">
        <v>0</v>
      </c>
      <c r="JC57" s="4">
        <v>7963</v>
      </c>
      <c r="JD57" s="4">
        <v>0</v>
      </c>
      <c r="JE57" s="4">
        <v>0</v>
      </c>
      <c r="JG57" s="4">
        <v>7963</v>
      </c>
      <c r="JI57" s="4">
        <v>61182.940783908969</v>
      </c>
      <c r="JK57" s="93">
        <v>9</v>
      </c>
      <c r="JL57" s="4">
        <v>0</v>
      </c>
      <c r="JM57" s="4">
        <v>0</v>
      </c>
      <c r="JN57" s="4">
        <v>163141</v>
      </c>
      <c r="JO57" s="4">
        <v>0</v>
      </c>
      <c r="JP57" s="4">
        <v>0</v>
      </c>
      <c r="JQ57" s="4">
        <v>0</v>
      </c>
      <c r="JR57" s="4">
        <v>8410</v>
      </c>
      <c r="JS57" s="4">
        <v>0</v>
      </c>
      <c r="JT57" s="4">
        <v>0</v>
      </c>
      <c r="JV57" s="4">
        <v>8410</v>
      </c>
      <c r="JW57" s="4">
        <v>0</v>
      </c>
      <c r="JX57" s="4">
        <v>23703.402814307625</v>
      </c>
      <c r="JY57" s="4">
        <v>-13.85382624207341</v>
      </c>
      <c r="JZ57" s="93">
        <v>6.2100000000000009</v>
      </c>
      <c r="KA57" s="4">
        <v>0</v>
      </c>
      <c r="KB57" s="4">
        <v>0</v>
      </c>
      <c r="KC57" s="4">
        <v>139064</v>
      </c>
      <c r="KD57" s="4">
        <v>0</v>
      </c>
      <c r="KE57" s="4">
        <v>0</v>
      </c>
      <c r="KF57" s="4">
        <v>0</v>
      </c>
      <c r="KG57" s="4">
        <v>5826</v>
      </c>
      <c r="KH57" s="4">
        <v>0</v>
      </c>
      <c r="KI57" s="4">
        <v>0</v>
      </c>
      <c r="KJ57" s="4">
        <v>0</v>
      </c>
      <c r="KK57" s="4">
        <v>5826</v>
      </c>
      <c r="KM57" s="4">
        <v>17075.757515072059</v>
      </c>
      <c r="KN57" s="4">
        <v>-75.670914247992187</v>
      </c>
      <c r="KO57" s="4">
        <v>2.42</v>
      </c>
      <c r="KP57" s="4">
        <v>0</v>
      </c>
      <c r="KQ57" s="4">
        <v>0</v>
      </c>
      <c r="KR57" s="4">
        <v>54235</v>
      </c>
      <c r="KS57" s="4">
        <v>0</v>
      </c>
      <c r="KT57" s="4">
        <v>0</v>
      </c>
      <c r="KU57" s="4">
        <v>0</v>
      </c>
      <c r="KV57" s="4">
        <v>2633</v>
      </c>
      <c r="KW57" s="4">
        <v>0</v>
      </c>
      <c r="KX57" s="4">
        <v>0</v>
      </c>
      <c r="KY57" s="4">
        <v>0</v>
      </c>
      <c r="KZ57" s="4">
        <v>2633</v>
      </c>
      <c r="LA57" s="4">
        <v>0</v>
      </c>
      <c r="LB57" s="4">
        <v>4843.7530857520078</v>
      </c>
      <c r="LC57" s="4">
        <v>0</v>
      </c>
      <c r="LD57" s="4">
        <v>2</v>
      </c>
      <c r="LE57" s="4">
        <v>0</v>
      </c>
      <c r="LF57" s="4">
        <v>0</v>
      </c>
      <c r="LG57" s="4">
        <v>40698</v>
      </c>
      <c r="LH57" s="4">
        <v>0</v>
      </c>
      <c r="LI57" s="4">
        <v>0</v>
      </c>
      <c r="LJ57" s="4">
        <v>0</v>
      </c>
      <c r="LK57" s="4">
        <v>2376</v>
      </c>
      <c r="LL57" s="4">
        <v>0</v>
      </c>
      <c r="LM57" s="4">
        <v>0</v>
      </c>
      <c r="LO57" s="4">
        <v>2376</v>
      </c>
      <c r="LQ57" s="4">
        <v>0</v>
      </c>
      <c r="MI57" s="115">
        <f t="shared" si="0"/>
        <v>-48</v>
      </c>
      <c r="MJ57" s="3"/>
      <c r="MK57" s="3"/>
      <c r="ML57" s="176"/>
      <c r="MM57" s="176"/>
      <c r="MN57" s="176"/>
      <c r="MO57" s="176"/>
      <c r="MP57" s="176"/>
      <c r="MQ57" s="176"/>
      <c r="MR57" s="176"/>
      <c r="MS57" s="176"/>
      <c r="MT57" s="176"/>
    </row>
    <row r="58" spans="1:358" s="4" customFormat="1">
      <c r="A58" s="1">
        <v>49</v>
      </c>
      <c r="B58" t="s">
        <v>90</v>
      </c>
      <c r="C58" s="93"/>
      <c r="E58" s="4">
        <v>0</v>
      </c>
      <c r="F58" s="4">
        <v>0</v>
      </c>
      <c r="I58" s="93">
        <v>177</v>
      </c>
      <c r="J58" s="4">
        <v>1686874</v>
      </c>
      <c r="K58" s="4">
        <v>0</v>
      </c>
      <c r="L58" s="4">
        <v>0</v>
      </c>
      <c r="M58" s="4">
        <v>842753</v>
      </c>
      <c r="O58" s="93">
        <v>191.29</v>
      </c>
      <c r="P58" s="4">
        <v>0</v>
      </c>
      <c r="Q58" s="4">
        <v>1957306</v>
      </c>
      <c r="R58" s="4">
        <v>0</v>
      </c>
      <c r="S58" s="4">
        <v>26441</v>
      </c>
      <c r="U58" s="4">
        <v>0</v>
      </c>
      <c r="V58" s="4">
        <v>782859</v>
      </c>
      <c r="W58" s="93">
        <v>181.02</v>
      </c>
      <c r="X58" s="4">
        <v>0</v>
      </c>
      <c r="Y58" s="4">
        <v>1895642</v>
      </c>
      <c r="Z58" s="4">
        <v>-16438</v>
      </c>
      <c r="AA58" s="4">
        <v>55250</v>
      </c>
      <c r="AB58" s="4">
        <v>0</v>
      </c>
      <c r="AC58" s="4">
        <v>0</v>
      </c>
      <c r="AD58" s="4">
        <v>0</v>
      </c>
      <c r="AE58" s="4">
        <v>748263</v>
      </c>
      <c r="AF58" s="4">
        <v>220.67</v>
      </c>
      <c r="AG58" s="4">
        <v>0</v>
      </c>
      <c r="AH58" s="4">
        <v>2477775</v>
      </c>
      <c r="AJ58" s="4">
        <v>37918</v>
      </c>
      <c r="AL58" s="4">
        <v>565695</v>
      </c>
      <c r="AN58" s="4">
        <v>2116</v>
      </c>
      <c r="AO58" s="93">
        <v>200.78</v>
      </c>
      <c r="AP58" s="4">
        <v>0</v>
      </c>
      <c r="AQ58" s="4">
        <v>2516112</v>
      </c>
      <c r="AR58" s="4">
        <v>0</v>
      </c>
      <c r="AS58" s="4">
        <v>73858</v>
      </c>
      <c r="AT58" s="4">
        <v>0</v>
      </c>
      <c r="AU58" s="4">
        <v>394192</v>
      </c>
      <c r="AW58" s="93">
        <v>193.7</v>
      </c>
      <c r="AY58" s="4">
        <v>2740625</v>
      </c>
      <c r="AZ58" s="4">
        <v>0</v>
      </c>
      <c r="BA58" s="4">
        <v>79388</v>
      </c>
      <c r="BB58" s="4">
        <v>0</v>
      </c>
      <c r="BC58" s="4">
        <v>430562</v>
      </c>
      <c r="BD58" s="4">
        <v>630</v>
      </c>
      <c r="BE58" s="4">
        <v>182.5</v>
      </c>
      <c r="BF58" s="4">
        <v>0</v>
      </c>
      <c r="BG58" s="4">
        <v>2738309</v>
      </c>
      <c r="BH58" s="4">
        <v>0</v>
      </c>
      <c r="BI58" s="4">
        <v>217.79</v>
      </c>
      <c r="BJ58" s="4">
        <v>0</v>
      </c>
      <c r="BK58" s="4">
        <v>3463532</v>
      </c>
      <c r="BL58" s="4">
        <v>0</v>
      </c>
      <c r="BM58" s="4">
        <v>103598</v>
      </c>
      <c r="BN58" s="4">
        <v>0</v>
      </c>
      <c r="BO58" s="4">
        <v>249293.08238007504</v>
      </c>
      <c r="BP58" s="4">
        <v>162.36733299517073</v>
      </c>
      <c r="BQ58" s="93">
        <v>221.15709069135994</v>
      </c>
      <c r="BR58" s="4">
        <v>0</v>
      </c>
      <c r="BS58" s="4">
        <v>3528544.7197624394</v>
      </c>
      <c r="BT58" s="4">
        <v>0</v>
      </c>
      <c r="BU58" s="4">
        <v>157414.91560184312</v>
      </c>
      <c r="BW58" s="4">
        <v>194143.30380292726</v>
      </c>
      <c r="BY58" s="4">
        <v>157414.91560184312</v>
      </c>
      <c r="CA58" s="4">
        <v>500146.51976243936</v>
      </c>
      <c r="CC58" s="93">
        <v>303.00410717921403</v>
      </c>
      <c r="CD58" s="4">
        <v>0</v>
      </c>
      <c r="CE58" s="4">
        <v>5397031.0659776786</v>
      </c>
      <c r="CF58" s="4">
        <v>31889.556849963032</v>
      </c>
      <c r="CG58" s="4">
        <v>233520.60014383373</v>
      </c>
      <c r="CH58" s="4">
        <v>1415.4044734392955</v>
      </c>
      <c r="CI58" s="4">
        <v>37376.783279890064</v>
      </c>
      <c r="CJ58" s="4">
        <v>737.06756756755931</v>
      </c>
      <c r="CK58" s="4">
        <v>233520.60014383373</v>
      </c>
      <c r="CL58" s="4">
        <v>1446.8639328987629</v>
      </c>
      <c r="CM58" s="4">
        <v>2197583.3462152393</v>
      </c>
      <c r="CN58" s="4">
        <v>0.44315003696829081</v>
      </c>
      <c r="CO58" s="93">
        <v>304.67775344608776</v>
      </c>
      <c r="CP58" s="4">
        <v>0</v>
      </c>
      <c r="CQ58" s="4">
        <v>5717221.3960859198</v>
      </c>
      <c r="CS58" s="4">
        <v>243849.6580447772</v>
      </c>
      <c r="CU58" s="4">
        <v>78490</v>
      </c>
      <c r="CW58" s="4">
        <v>245265.06251821649</v>
      </c>
      <c r="CY58" s="4">
        <v>1499176.8869582042</v>
      </c>
      <c r="DA58" s="93">
        <v>300.0964203731113</v>
      </c>
      <c r="DB58" s="4">
        <v>0</v>
      </c>
      <c r="DC58" s="4">
        <v>6172637</v>
      </c>
      <c r="DD58" s="4">
        <v>0</v>
      </c>
      <c r="DE58" s="4">
        <v>250729</v>
      </c>
      <c r="DF58" s="4">
        <v>0</v>
      </c>
      <c r="DG58" s="4">
        <v>101248</v>
      </c>
      <c r="DH58" s="4">
        <v>0</v>
      </c>
      <c r="DI58" s="4">
        <v>250729</v>
      </c>
      <c r="DJ58" s="4">
        <v>0</v>
      </c>
      <c r="DK58" s="4">
        <v>1382169</v>
      </c>
      <c r="DL58" s="4">
        <v>0</v>
      </c>
      <c r="DM58" s="93">
        <v>286.5699767313647</v>
      </c>
      <c r="DN58" s="4">
        <v>0</v>
      </c>
      <c r="DO58" s="4">
        <v>6175619</v>
      </c>
      <c r="DQ58" s="4">
        <v>255003</v>
      </c>
      <c r="DS58" s="4">
        <v>22569</v>
      </c>
      <c r="DU58" s="4">
        <v>255003</v>
      </c>
      <c r="DW58" s="4">
        <v>397929.58302175195</v>
      </c>
      <c r="DY58" s="93">
        <v>287.74052146919632</v>
      </c>
      <c r="DZ58" s="4">
        <v>0</v>
      </c>
      <c r="EA58" s="4">
        <v>6274324</v>
      </c>
      <c r="EC58" s="4">
        <v>256039</v>
      </c>
      <c r="EE58" s="4">
        <v>23525</v>
      </c>
      <c r="EG58" s="4">
        <v>256039</v>
      </c>
      <c r="EI58" s="4">
        <v>269904.61882564687</v>
      </c>
      <c r="EK58" s="93">
        <v>338.86918285307786</v>
      </c>
      <c r="EL58" s="4">
        <v>0</v>
      </c>
      <c r="EM58" s="4">
        <v>7705918</v>
      </c>
      <c r="EN58" s="4">
        <v>0</v>
      </c>
      <c r="EO58" s="4">
        <v>297382</v>
      </c>
      <c r="EP58" s="4">
        <v>0</v>
      </c>
      <c r="EQ58" s="4">
        <v>139636</v>
      </c>
      <c r="ER58" s="4">
        <v>0</v>
      </c>
      <c r="ES58" s="4">
        <v>297382</v>
      </c>
      <c r="ET58" s="4">
        <v>0</v>
      </c>
      <c r="EU58" s="4">
        <v>1492009.8</v>
      </c>
      <c r="EV58" s="4">
        <v>0</v>
      </c>
      <c r="EW58" s="93">
        <v>375.98234026472619</v>
      </c>
      <c r="EX58" s="4">
        <v>0</v>
      </c>
      <c r="EY58" s="4">
        <v>8982632</v>
      </c>
      <c r="EZ58" s="4">
        <v>-135275</v>
      </c>
      <c r="FA58" s="4">
        <v>331617</v>
      </c>
      <c r="FB58" s="4">
        <v>-5358</v>
      </c>
      <c r="FC58" s="4">
        <v>99518</v>
      </c>
      <c r="FD58" s="4">
        <v>-25960</v>
      </c>
      <c r="FE58" s="4">
        <v>331617</v>
      </c>
      <c r="FF58" s="4">
        <v>-5358</v>
      </c>
      <c r="FG58" s="4">
        <v>1674094.5</v>
      </c>
      <c r="FH58" s="4">
        <v>0</v>
      </c>
      <c r="FI58" s="93">
        <v>400.5910530988927</v>
      </c>
      <c r="FJ58" s="4">
        <v>0</v>
      </c>
      <c r="FK58" s="4">
        <v>9711203</v>
      </c>
      <c r="FL58" s="4">
        <v>0</v>
      </c>
      <c r="FM58" s="4">
        <v>352609</v>
      </c>
      <c r="FN58" s="4">
        <v>0</v>
      </c>
      <c r="FO58" s="4">
        <v>24461</v>
      </c>
      <c r="FQ58" s="4">
        <v>352609</v>
      </c>
      <c r="FS58" s="4">
        <v>1215818.1560045923</v>
      </c>
      <c r="FU58" s="93">
        <v>406.00945398420345</v>
      </c>
      <c r="FV58" s="4">
        <v>0</v>
      </c>
      <c r="FW58" s="4">
        <v>9980182</v>
      </c>
      <c r="FX58" s="4">
        <v>0</v>
      </c>
      <c r="FY58" s="4">
        <v>355132</v>
      </c>
      <c r="FZ58" s="4">
        <v>0</v>
      </c>
      <c r="GA58" s="4">
        <v>100862</v>
      </c>
      <c r="GB58" s="4">
        <v>0</v>
      </c>
      <c r="GC58" s="4">
        <v>355132</v>
      </c>
      <c r="GE58" s="4">
        <v>1197178.986080976</v>
      </c>
      <c r="GG58" s="93">
        <v>457.41501887256311</v>
      </c>
      <c r="GH58" s="4">
        <v>0</v>
      </c>
      <c r="GI58" s="4">
        <v>11177423</v>
      </c>
      <c r="GJ58" s="4">
        <v>0</v>
      </c>
      <c r="GK58" s="4">
        <v>396430</v>
      </c>
      <c r="GL58" s="4">
        <v>0</v>
      </c>
      <c r="GM58" s="4">
        <v>46872</v>
      </c>
      <c r="GN58" s="4">
        <v>0</v>
      </c>
      <c r="GO58" s="4">
        <v>396430</v>
      </c>
      <c r="GP58" s="4">
        <v>0</v>
      </c>
      <c r="GQ58" s="4">
        <v>1151846.9934354278</v>
      </c>
      <c r="GR58" s="4">
        <v>-1006.8592303351033</v>
      </c>
      <c r="GS58" s="93">
        <v>483.61218925061797</v>
      </c>
      <c r="GT58" s="4">
        <v>0</v>
      </c>
      <c r="GU58" s="4">
        <v>11419696</v>
      </c>
      <c r="GV58" s="4">
        <v>0</v>
      </c>
      <c r="GW58" s="4">
        <v>413111</v>
      </c>
      <c r="GX58" s="4">
        <v>0</v>
      </c>
      <c r="GY58" s="4">
        <v>119702</v>
      </c>
      <c r="GZ58" s="4">
        <v>0</v>
      </c>
      <c r="HA58" s="160">
        <v>413111</v>
      </c>
      <c r="HB58" s="160">
        <v>0</v>
      </c>
      <c r="HC58" s="160">
        <v>213929.85431980982</v>
      </c>
      <c r="HD58" s="4">
        <v>-158</v>
      </c>
      <c r="HE58" s="93">
        <v>469</v>
      </c>
      <c r="HF58" s="4">
        <v>0</v>
      </c>
      <c r="HG58" s="4">
        <v>0</v>
      </c>
      <c r="HH58" s="4">
        <v>12326838</v>
      </c>
      <c r="HI58" s="4">
        <v>3</v>
      </c>
      <c r="HJ58" s="4">
        <v>412922</v>
      </c>
      <c r="HK58" s="4">
        <v>5</v>
      </c>
      <c r="HL58" s="4">
        <v>82629</v>
      </c>
      <c r="HM58" s="4">
        <v>132</v>
      </c>
      <c r="HN58" s="4">
        <v>412922</v>
      </c>
      <c r="HO58" s="4">
        <v>8</v>
      </c>
      <c r="HP58" s="4">
        <v>796260</v>
      </c>
      <c r="HQ58" s="4">
        <v>-13831.634349268163</v>
      </c>
      <c r="HR58" s="93">
        <v>497.03000000000003</v>
      </c>
      <c r="HS58" s="4">
        <v>0</v>
      </c>
      <c r="HT58" s="4">
        <v>0</v>
      </c>
      <c r="HU58" s="4">
        <v>13661705</v>
      </c>
      <c r="HV58" s="4">
        <v>-21678</v>
      </c>
      <c r="HW58" s="4">
        <v>0</v>
      </c>
      <c r="HX58" s="176">
        <v>0</v>
      </c>
      <c r="HY58" s="4">
        <v>441697</v>
      </c>
      <c r="HZ58" s="176">
        <v>-728</v>
      </c>
      <c r="IA58" s="4">
        <v>55973</v>
      </c>
      <c r="IB58" s="176">
        <v>0</v>
      </c>
      <c r="IC58" s="4">
        <v>441702</v>
      </c>
      <c r="ID58" s="176">
        <v>-728</v>
      </c>
      <c r="IE58" s="4">
        <v>870567.26651913568</v>
      </c>
      <c r="IF58" s="4">
        <v>0</v>
      </c>
      <c r="IG58" s="5">
        <v>505.69999999999993</v>
      </c>
      <c r="IH58" s="3">
        <v>0</v>
      </c>
      <c r="II58" s="3">
        <v>0</v>
      </c>
      <c r="IJ58" s="3">
        <v>13893318</v>
      </c>
      <c r="IK58" s="3">
        <v>0</v>
      </c>
      <c r="IL58" s="3">
        <v>0</v>
      </c>
      <c r="IM58" s="3">
        <v>0</v>
      </c>
      <c r="IN58" s="3">
        <v>444084</v>
      </c>
      <c r="IO58" s="3">
        <v>0</v>
      </c>
      <c r="IP58" s="3">
        <v>240857</v>
      </c>
      <c r="IQ58" s="3"/>
      <c r="IR58" s="3">
        <v>450858</v>
      </c>
      <c r="IS58" s="3"/>
      <c r="IT58" s="3">
        <v>172231.30793097496</v>
      </c>
      <c r="IU58" s="3"/>
      <c r="IV58" s="93">
        <v>536.92000000000007</v>
      </c>
      <c r="IW58" s="4">
        <v>0</v>
      </c>
      <c r="IX58" s="4">
        <v>0</v>
      </c>
      <c r="IY58" s="4">
        <v>15228550</v>
      </c>
      <c r="IZ58" s="4">
        <v>0</v>
      </c>
      <c r="JA58" s="4">
        <v>0</v>
      </c>
      <c r="JB58" s="4">
        <v>0</v>
      </c>
      <c r="JC58" s="4">
        <v>499858</v>
      </c>
      <c r="JD58" s="4">
        <v>0</v>
      </c>
      <c r="JE58" s="4">
        <v>118208</v>
      </c>
      <c r="JG58" s="4">
        <v>499858</v>
      </c>
      <c r="JI58" s="4">
        <v>1147110.0154477188</v>
      </c>
      <c r="JK58" s="93">
        <v>524.72</v>
      </c>
      <c r="JL58" s="4">
        <v>0</v>
      </c>
      <c r="JM58" s="4">
        <v>0</v>
      </c>
      <c r="JN58" s="4">
        <v>15683186</v>
      </c>
      <c r="JO58" s="4">
        <v>0</v>
      </c>
      <c r="JP58" s="4">
        <v>0</v>
      </c>
      <c r="JQ58" s="4">
        <v>0</v>
      </c>
      <c r="JR58" s="4">
        <v>489203</v>
      </c>
      <c r="JS58" s="4">
        <v>0</v>
      </c>
      <c r="JT58" s="4">
        <v>95096</v>
      </c>
      <c r="JV58" s="4">
        <v>489203</v>
      </c>
      <c r="JW58" s="4">
        <v>0</v>
      </c>
      <c r="JX58" s="4">
        <v>663780.18348585884</v>
      </c>
      <c r="JY58" s="4">
        <v>-266.00624554092064</v>
      </c>
      <c r="JZ58" s="93">
        <v>533.41000000000008</v>
      </c>
      <c r="KA58" s="4">
        <v>0</v>
      </c>
      <c r="KB58" s="4">
        <v>0</v>
      </c>
      <c r="KC58" s="4">
        <v>17030451</v>
      </c>
      <c r="KD58" s="4">
        <v>0</v>
      </c>
      <c r="KE58" s="4">
        <v>0</v>
      </c>
      <c r="KF58" s="4">
        <v>0</v>
      </c>
      <c r="KG58" s="4">
        <v>495984</v>
      </c>
      <c r="KH58" s="4">
        <v>0</v>
      </c>
      <c r="KI58" s="4">
        <v>153077</v>
      </c>
      <c r="KJ58" s="4">
        <v>0</v>
      </c>
      <c r="KK58" s="4">
        <v>495984</v>
      </c>
      <c r="KM58" s="4">
        <v>1800327.0868298183</v>
      </c>
      <c r="KN58" s="4">
        <v>-1452.9513683826663</v>
      </c>
      <c r="KO58" s="4">
        <v>498.76000000000005</v>
      </c>
      <c r="KP58" s="4">
        <v>0</v>
      </c>
      <c r="KQ58" s="4">
        <v>0</v>
      </c>
      <c r="KR58" s="4">
        <v>18211072</v>
      </c>
      <c r="KS58" s="4">
        <v>0</v>
      </c>
      <c r="KT58" s="4">
        <v>0</v>
      </c>
      <c r="KU58" s="4">
        <v>0</v>
      </c>
      <c r="KV58" s="4">
        <v>540197</v>
      </c>
      <c r="KW58" s="4">
        <v>0</v>
      </c>
      <c r="KX58" s="4">
        <v>55445</v>
      </c>
      <c r="KY58" s="4">
        <v>0</v>
      </c>
      <c r="KZ58" s="4">
        <v>540197</v>
      </c>
      <c r="LA58" s="4">
        <v>0</v>
      </c>
      <c r="LB58" s="4">
        <v>2162107.2726316173</v>
      </c>
      <c r="LC58" s="4">
        <v>0</v>
      </c>
      <c r="LD58" s="4">
        <v>483</v>
      </c>
      <c r="LE58" s="4">
        <v>0</v>
      </c>
      <c r="LF58" s="4">
        <v>0</v>
      </c>
      <c r="LG58" s="4">
        <v>19237294</v>
      </c>
      <c r="LH58" s="4">
        <v>0</v>
      </c>
      <c r="LI58" s="4">
        <v>0</v>
      </c>
      <c r="LJ58" s="4">
        <v>0</v>
      </c>
      <c r="LK58" s="4">
        <v>573804</v>
      </c>
      <c r="LL58" s="4">
        <v>0</v>
      </c>
      <c r="LM58" s="4">
        <v>0</v>
      </c>
      <c r="LO58" s="4">
        <v>573804</v>
      </c>
      <c r="LQ58" s="4">
        <v>2273500.6</v>
      </c>
      <c r="MI58" s="115">
        <f t="shared" si="0"/>
        <v>-49</v>
      </c>
      <c r="MJ58" s="3"/>
      <c r="MK58" s="3"/>
      <c r="ML58" s="176"/>
      <c r="MM58" s="176"/>
      <c r="MN58" s="176"/>
      <c r="MO58" s="176"/>
      <c r="MP58" s="176"/>
      <c r="MQ58" s="176"/>
      <c r="MR58" s="176"/>
      <c r="MS58" s="176"/>
      <c r="MT58" s="176"/>
    </row>
    <row r="59" spans="1:358" s="4" customFormat="1">
      <c r="A59" s="1">
        <v>50</v>
      </c>
      <c r="B59" t="s">
        <v>91</v>
      </c>
      <c r="C59" s="93"/>
      <c r="E59" s="4">
        <v>0</v>
      </c>
      <c r="F59" s="4">
        <v>0</v>
      </c>
      <c r="I59" s="93"/>
      <c r="J59" s="4">
        <v>0</v>
      </c>
      <c r="K59" s="4">
        <v>0</v>
      </c>
      <c r="L59" s="4">
        <v>0</v>
      </c>
      <c r="O59" s="93">
        <v>1</v>
      </c>
      <c r="P59" s="4">
        <v>0</v>
      </c>
      <c r="Q59" s="4">
        <v>0</v>
      </c>
      <c r="R59" s="4">
        <v>0</v>
      </c>
      <c r="S59" s="4">
        <v>5412</v>
      </c>
      <c r="U59" s="4">
        <v>0</v>
      </c>
      <c r="V59" s="4">
        <v>0</v>
      </c>
      <c r="W59" s="93">
        <v>7</v>
      </c>
      <c r="X59" s="4">
        <v>0</v>
      </c>
      <c r="Y59" s="4">
        <v>25780</v>
      </c>
      <c r="Z59" s="4">
        <v>0</v>
      </c>
      <c r="AA59" s="4">
        <v>19335</v>
      </c>
      <c r="AB59" s="4">
        <v>0</v>
      </c>
      <c r="AC59" s="4">
        <v>25780</v>
      </c>
      <c r="AD59" s="4">
        <v>0</v>
      </c>
      <c r="AE59" s="4">
        <v>0</v>
      </c>
      <c r="AF59" s="4">
        <v>6</v>
      </c>
      <c r="AG59" s="4">
        <v>0</v>
      </c>
      <c r="AH59" s="4">
        <v>42192</v>
      </c>
      <c r="AJ59" s="4">
        <v>0</v>
      </c>
      <c r="AL59" s="4">
        <v>31880</v>
      </c>
      <c r="AN59" s="4">
        <v>0</v>
      </c>
      <c r="AO59" s="93">
        <v>2</v>
      </c>
      <c r="AP59" s="4">
        <v>0</v>
      </c>
      <c r="AQ59" s="4">
        <v>14290</v>
      </c>
      <c r="AR59" s="4">
        <v>0</v>
      </c>
      <c r="AS59" s="4">
        <v>0</v>
      </c>
      <c r="AT59" s="4">
        <v>0</v>
      </c>
      <c r="AU59" s="4">
        <v>20159</v>
      </c>
      <c r="AW59" s="93">
        <v>3</v>
      </c>
      <c r="AY59" s="4">
        <v>23238</v>
      </c>
      <c r="AZ59" s="4">
        <v>0</v>
      </c>
      <c r="BA59" s="4">
        <v>0</v>
      </c>
      <c r="BB59" s="4">
        <v>0</v>
      </c>
      <c r="BC59" s="4">
        <v>13810</v>
      </c>
      <c r="BD59" s="4">
        <v>20</v>
      </c>
      <c r="BE59" s="4">
        <v>3</v>
      </c>
      <c r="BF59" s="4">
        <v>0</v>
      </c>
      <c r="BG59" s="4">
        <v>23946</v>
      </c>
      <c r="BH59" s="4">
        <v>0</v>
      </c>
      <c r="BI59" s="4">
        <v>4</v>
      </c>
      <c r="BJ59" s="4">
        <v>0</v>
      </c>
      <c r="BK59" s="4">
        <v>31208</v>
      </c>
      <c r="BL59" s="4">
        <v>0</v>
      </c>
      <c r="BM59" s="4">
        <v>0</v>
      </c>
      <c r="BN59" s="4">
        <v>0</v>
      </c>
      <c r="BO59" s="4">
        <v>3445.9370437660018</v>
      </c>
      <c r="BP59" s="4">
        <v>2.2443767878498875</v>
      </c>
      <c r="BQ59" s="93">
        <v>4.2857142857142856</v>
      </c>
      <c r="BR59" s="4">
        <v>0</v>
      </c>
      <c r="BS59" s="4">
        <v>36308.752804576994</v>
      </c>
      <c r="BT59" s="4">
        <v>0</v>
      </c>
      <c r="BU59" s="4">
        <v>3205.7142857142858</v>
      </c>
      <c r="BW59" s="4">
        <v>0</v>
      </c>
      <c r="BY59" s="4">
        <v>3205.7142857142858</v>
      </c>
      <c r="CA59" s="4">
        <v>9741.1528045769937</v>
      </c>
      <c r="CC59" s="93">
        <v>8</v>
      </c>
      <c r="CD59" s="4">
        <v>0</v>
      </c>
      <c r="CE59" s="4">
        <v>71610</v>
      </c>
      <c r="CF59" s="4">
        <v>0</v>
      </c>
      <c r="CG59" s="4">
        <v>6208</v>
      </c>
      <c r="CH59" s="4">
        <v>0</v>
      </c>
      <c r="CI59" s="4">
        <v>0</v>
      </c>
      <c r="CJ59" s="4">
        <v>0</v>
      </c>
      <c r="CK59" s="4">
        <v>6208</v>
      </c>
      <c r="CL59" s="4">
        <v>0</v>
      </c>
      <c r="CM59" s="4">
        <v>41266.247195423006</v>
      </c>
      <c r="CN59" s="4">
        <v>0</v>
      </c>
      <c r="CO59" s="93">
        <v>11.804195804195803</v>
      </c>
      <c r="CP59" s="4">
        <v>0</v>
      </c>
      <c r="CQ59" s="4">
        <v>127229.69999305916</v>
      </c>
      <c r="CS59" s="4">
        <v>8818.9160839160832</v>
      </c>
      <c r="CU59" s="4">
        <v>12495.489510489511</v>
      </c>
      <c r="CW59" s="4">
        <v>8818.9160839160832</v>
      </c>
      <c r="CY59" s="4">
        <v>78840.699993059156</v>
      </c>
      <c r="DA59" s="93">
        <v>14.027681660899654</v>
      </c>
      <c r="DB59" s="4">
        <v>0</v>
      </c>
      <c r="DC59" s="4">
        <v>141385</v>
      </c>
      <c r="DD59" s="4">
        <v>0</v>
      </c>
      <c r="DE59" s="4">
        <v>11907</v>
      </c>
      <c r="DF59" s="4">
        <v>0</v>
      </c>
      <c r="DG59" s="4">
        <v>0</v>
      </c>
      <c r="DH59" s="4">
        <v>0</v>
      </c>
      <c r="DI59" s="4">
        <v>11907</v>
      </c>
      <c r="DJ59" s="4">
        <v>0</v>
      </c>
      <c r="DK59" s="4">
        <v>61648</v>
      </c>
      <c r="DL59" s="4">
        <v>0</v>
      </c>
      <c r="DM59" s="93">
        <v>14.186440677966102</v>
      </c>
      <c r="DN59" s="4">
        <v>0</v>
      </c>
      <c r="DO59" s="4">
        <v>162303</v>
      </c>
      <c r="DQ59" s="4">
        <v>12668</v>
      </c>
      <c r="DS59" s="4">
        <v>0</v>
      </c>
      <c r="DU59" s="4">
        <v>12668</v>
      </c>
      <c r="DW59" s="4">
        <v>51659.060001388163</v>
      </c>
      <c r="DY59" s="93">
        <v>13.975694444444445</v>
      </c>
      <c r="DZ59" s="4">
        <v>0</v>
      </c>
      <c r="EA59" s="4">
        <v>159091</v>
      </c>
      <c r="EC59" s="4">
        <v>12469</v>
      </c>
      <c r="EE59" s="4">
        <v>0</v>
      </c>
      <c r="EG59" s="4">
        <v>12469</v>
      </c>
      <c r="EI59" s="4">
        <v>18212.920002776336</v>
      </c>
      <c r="EK59" s="93">
        <v>6</v>
      </c>
      <c r="EL59" s="4">
        <v>0</v>
      </c>
      <c r="EM59" s="4">
        <v>77650</v>
      </c>
      <c r="EN59" s="4">
        <v>0</v>
      </c>
      <c r="EO59" s="4">
        <v>5325</v>
      </c>
      <c r="EP59" s="4">
        <v>0</v>
      </c>
      <c r="EQ59" s="4">
        <v>0</v>
      </c>
      <c r="ER59" s="4">
        <v>0</v>
      </c>
      <c r="ES59" s="4">
        <v>5325</v>
      </c>
      <c r="ET59" s="4">
        <v>0</v>
      </c>
      <c r="EU59" s="4">
        <v>8367.2000000000007</v>
      </c>
      <c r="EV59" s="4">
        <v>0</v>
      </c>
      <c r="EW59" s="93">
        <v>5.8020833333333339</v>
      </c>
      <c r="EX59" s="4">
        <v>0</v>
      </c>
      <c r="EY59" s="4">
        <v>74726</v>
      </c>
      <c r="EZ59" s="4">
        <v>0</v>
      </c>
      <c r="FA59" s="4">
        <v>5102</v>
      </c>
      <c r="FB59" s="4">
        <v>0</v>
      </c>
      <c r="FC59" s="4">
        <v>0</v>
      </c>
      <c r="FD59" s="4">
        <v>0</v>
      </c>
      <c r="FE59" s="4">
        <v>5102</v>
      </c>
      <c r="FF59" s="4">
        <v>0</v>
      </c>
      <c r="FG59" s="4">
        <v>0</v>
      </c>
      <c r="FH59" s="4">
        <v>0</v>
      </c>
      <c r="FI59" s="93">
        <v>10.200809876906058</v>
      </c>
      <c r="FJ59" s="4">
        <v>0</v>
      </c>
      <c r="FK59" s="4">
        <v>132147</v>
      </c>
      <c r="FL59" s="4">
        <v>0</v>
      </c>
      <c r="FM59" s="4">
        <v>9071</v>
      </c>
      <c r="FN59" s="4">
        <v>0</v>
      </c>
      <c r="FO59" s="4">
        <v>0</v>
      </c>
      <c r="FQ59" s="4">
        <v>9071</v>
      </c>
      <c r="FS59" s="4">
        <v>54955.115022075959</v>
      </c>
      <c r="FU59" s="93">
        <v>11.689873125720876</v>
      </c>
      <c r="FV59" s="4">
        <v>0</v>
      </c>
      <c r="FW59" s="4">
        <v>136139</v>
      </c>
      <c r="FX59" s="4">
        <v>0</v>
      </c>
      <c r="FY59" s="4">
        <v>9512</v>
      </c>
      <c r="FZ59" s="4">
        <v>0</v>
      </c>
      <c r="GA59" s="4">
        <v>0</v>
      </c>
      <c r="GB59" s="4">
        <v>0</v>
      </c>
      <c r="GC59" s="4">
        <v>9512</v>
      </c>
      <c r="GE59" s="4">
        <v>17862.686812458931</v>
      </c>
      <c r="GG59" s="93">
        <v>7.5016181229773462</v>
      </c>
      <c r="GH59" s="4">
        <v>0</v>
      </c>
      <c r="GI59" s="4">
        <v>90974</v>
      </c>
      <c r="GJ59" s="4">
        <v>0</v>
      </c>
      <c r="GK59" s="4">
        <v>6667</v>
      </c>
      <c r="GL59" s="4">
        <v>0</v>
      </c>
      <c r="GM59" s="4">
        <v>0</v>
      </c>
      <c r="GN59" s="4">
        <v>0</v>
      </c>
      <c r="GO59" s="4">
        <v>6667</v>
      </c>
      <c r="GP59" s="4">
        <v>0</v>
      </c>
      <c r="GQ59" s="4">
        <v>0</v>
      </c>
      <c r="GR59" s="4">
        <v>0</v>
      </c>
      <c r="GS59" s="93">
        <v>4.4448275862068964</v>
      </c>
      <c r="GT59" s="4">
        <v>0</v>
      </c>
      <c r="GU59" s="4">
        <v>54896</v>
      </c>
      <c r="GV59" s="4">
        <v>0</v>
      </c>
      <c r="GW59" s="4">
        <v>3969</v>
      </c>
      <c r="GX59" s="4">
        <v>0</v>
      </c>
      <c r="GY59" s="4">
        <v>0</v>
      </c>
      <c r="GZ59" s="4">
        <v>0</v>
      </c>
      <c r="HA59" s="160">
        <v>3969</v>
      </c>
      <c r="HB59" s="160">
        <v>0</v>
      </c>
      <c r="HC59" s="160">
        <v>0</v>
      </c>
      <c r="HD59" s="4">
        <v>0</v>
      </c>
      <c r="HE59" s="93">
        <v>8</v>
      </c>
      <c r="HF59" s="4">
        <v>0</v>
      </c>
      <c r="HG59" s="4">
        <v>0</v>
      </c>
      <c r="HH59" s="4">
        <v>108187</v>
      </c>
      <c r="HI59" s="4">
        <v>0</v>
      </c>
      <c r="HJ59" s="4">
        <v>7141</v>
      </c>
      <c r="HK59" s="4">
        <v>0</v>
      </c>
      <c r="HL59" s="4">
        <v>0</v>
      </c>
      <c r="HM59" s="4">
        <v>0</v>
      </c>
      <c r="HN59" s="4">
        <v>7141</v>
      </c>
      <c r="HO59" s="4">
        <v>0</v>
      </c>
      <c r="HP59" s="4">
        <v>46777</v>
      </c>
      <c r="HQ59" s="4">
        <v>-812.70574990971363</v>
      </c>
      <c r="HR59" s="93">
        <v>9.57</v>
      </c>
      <c r="HS59" s="4">
        <v>0</v>
      </c>
      <c r="HT59" s="4">
        <v>0</v>
      </c>
      <c r="HU59" s="4">
        <v>141326</v>
      </c>
      <c r="HV59" s="4">
        <v>0</v>
      </c>
      <c r="HW59" s="4">
        <v>0</v>
      </c>
      <c r="HX59" s="176">
        <v>0</v>
      </c>
      <c r="HY59" s="4">
        <v>8546</v>
      </c>
      <c r="HZ59" s="176">
        <v>0</v>
      </c>
      <c r="IA59" s="4">
        <v>0</v>
      </c>
      <c r="IB59" s="176">
        <v>0</v>
      </c>
      <c r="IC59" s="4">
        <v>8546</v>
      </c>
      <c r="ID59" s="176">
        <v>0</v>
      </c>
      <c r="IE59" s="4">
        <v>21303.100919504141</v>
      </c>
      <c r="IF59" s="4">
        <v>114.90830032881786</v>
      </c>
      <c r="IG59" s="5">
        <v>14.469999999999999</v>
      </c>
      <c r="IH59" s="3">
        <v>0</v>
      </c>
      <c r="II59" s="3">
        <v>0</v>
      </c>
      <c r="IJ59" s="3">
        <v>221859</v>
      </c>
      <c r="IK59" s="3">
        <v>0</v>
      </c>
      <c r="IL59" s="3">
        <v>0</v>
      </c>
      <c r="IM59" s="3">
        <v>0</v>
      </c>
      <c r="IN59" s="3">
        <v>12918</v>
      </c>
      <c r="IO59" s="3">
        <v>0</v>
      </c>
      <c r="IP59" s="3">
        <v>0</v>
      </c>
      <c r="IQ59" s="3"/>
      <c r="IR59" s="3">
        <v>12918</v>
      </c>
      <c r="IS59" s="3"/>
      <c r="IT59" s="3">
        <v>66164.733001462213</v>
      </c>
      <c r="IU59" s="3"/>
      <c r="IV59" s="93">
        <v>12.74</v>
      </c>
      <c r="IW59" s="4">
        <v>0</v>
      </c>
      <c r="IX59" s="4">
        <v>0</v>
      </c>
      <c r="IY59" s="4">
        <v>209142</v>
      </c>
      <c r="IZ59" s="4">
        <v>0</v>
      </c>
      <c r="JA59" s="4">
        <v>0</v>
      </c>
      <c r="JB59" s="4">
        <v>0</v>
      </c>
      <c r="JC59" s="4">
        <v>11950</v>
      </c>
      <c r="JD59" s="4">
        <v>0</v>
      </c>
      <c r="JE59" s="4">
        <v>0</v>
      </c>
      <c r="JG59" s="4">
        <v>11950</v>
      </c>
      <c r="JI59" s="4">
        <v>7940.6645564918726</v>
      </c>
      <c r="JK59" s="93">
        <v>22.320000000000004</v>
      </c>
      <c r="JL59" s="4">
        <v>0</v>
      </c>
      <c r="JM59" s="4">
        <v>0</v>
      </c>
      <c r="JN59" s="4">
        <v>388381</v>
      </c>
      <c r="JO59" s="4">
        <v>0</v>
      </c>
      <c r="JP59" s="4">
        <v>0</v>
      </c>
      <c r="JQ59" s="4">
        <v>0</v>
      </c>
      <c r="JR59" s="4">
        <v>20870</v>
      </c>
      <c r="JS59" s="4">
        <v>0</v>
      </c>
      <c r="JT59" s="4">
        <v>0</v>
      </c>
      <c r="JV59" s="4">
        <v>20870</v>
      </c>
      <c r="JW59" s="4">
        <v>0</v>
      </c>
      <c r="JX59" s="4">
        <v>179239</v>
      </c>
      <c r="JY59" s="4">
        <v>0</v>
      </c>
      <c r="JZ59" s="93">
        <v>25.459999999999997</v>
      </c>
      <c r="KA59" s="4">
        <v>0</v>
      </c>
      <c r="KB59" s="4">
        <v>0</v>
      </c>
      <c r="KC59" s="4">
        <v>458684</v>
      </c>
      <c r="KD59" s="4">
        <v>0</v>
      </c>
      <c r="KE59" s="4">
        <v>0</v>
      </c>
      <c r="KF59" s="4">
        <v>0</v>
      </c>
      <c r="KG59" s="4">
        <v>23875</v>
      </c>
      <c r="KH59" s="4">
        <v>0</v>
      </c>
      <c r="KI59" s="4">
        <v>0</v>
      </c>
      <c r="KJ59" s="4">
        <v>0</v>
      </c>
      <c r="KK59" s="4">
        <v>23875</v>
      </c>
      <c r="KM59" s="4">
        <v>177846.39999999999</v>
      </c>
      <c r="KN59" s="4">
        <v>0</v>
      </c>
      <c r="KO59" s="4">
        <v>18.53</v>
      </c>
      <c r="KP59" s="4">
        <v>0</v>
      </c>
      <c r="KQ59" s="4">
        <v>0</v>
      </c>
      <c r="KR59" s="4">
        <v>388112</v>
      </c>
      <c r="KS59" s="4">
        <v>0</v>
      </c>
      <c r="KT59" s="4">
        <v>0</v>
      </c>
      <c r="KU59" s="4">
        <v>0</v>
      </c>
      <c r="KV59" s="4">
        <v>20131</v>
      </c>
      <c r="KW59" s="4">
        <v>0</v>
      </c>
      <c r="KX59" s="4">
        <v>0</v>
      </c>
      <c r="KY59" s="4">
        <v>0</v>
      </c>
      <c r="KZ59" s="4">
        <v>20131</v>
      </c>
      <c r="LA59" s="4">
        <v>0</v>
      </c>
      <c r="LB59" s="4">
        <v>111009.576</v>
      </c>
      <c r="LC59" s="4">
        <v>0</v>
      </c>
      <c r="LD59" s="4">
        <v>17</v>
      </c>
      <c r="LE59" s="4">
        <v>0</v>
      </c>
      <c r="LF59" s="4">
        <v>0</v>
      </c>
      <c r="LG59" s="4">
        <v>385543</v>
      </c>
      <c r="LH59" s="4">
        <v>0</v>
      </c>
      <c r="LI59" s="4">
        <v>0</v>
      </c>
      <c r="LJ59" s="4">
        <v>0</v>
      </c>
      <c r="LK59" s="4">
        <v>20196</v>
      </c>
      <c r="LL59" s="4">
        <v>0</v>
      </c>
      <c r="LM59" s="4">
        <v>0</v>
      </c>
      <c r="LO59" s="4">
        <v>20196</v>
      </c>
      <c r="LQ59" s="4">
        <v>28121.200000000001</v>
      </c>
      <c r="MI59" s="115">
        <f t="shared" si="0"/>
        <v>-50</v>
      </c>
      <c r="MJ59" s="3"/>
      <c r="MK59" s="3"/>
      <c r="ML59" s="176"/>
      <c r="MM59" s="176"/>
      <c r="MN59" s="176"/>
      <c r="MO59" s="176"/>
      <c r="MP59" s="176"/>
      <c r="MQ59" s="176"/>
      <c r="MR59" s="176"/>
      <c r="MS59" s="176"/>
      <c r="MT59" s="176"/>
    </row>
    <row r="60" spans="1:358" s="4" customFormat="1">
      <c r="A60" s="1">
        <v>51</v>
      </c>
      <c r="B60" t="s">
        <v>92</v>
      </c>
      <c r="C60" s="93"/>
      <c r="E60" s="4">
        <v>0</v>
      </c>
      <c r="F60" s="4">
        <v>0</v>
      </c>
      <c r="I60" s="93"/>
      <c r="J60" s="4">
        <v>0</v>
      </c>
      <c r="K60" s="4">
        <v>0</v>
      </c>
      <c r="L60" s="4">
        <v>0</v>
      </c>
      <c r="O60" s="93">
        <v>0.56999999999999995</v>
      </c>
      <c r="P60" s="4">
        <v>0</v>
      </c>
      <c r="Q60" s="4">
        <v>4244</v>
      </c>
      <c r="R60" s="4">
        <v>0</v>
      </c>
      <c r="S60" s="4">
        <v>0</v>
      </c>
      <c r="U60" s="4">
        <v>0</v>
      </c>
      <c r="V60" s="4">
        <v>0</v>
      </c>
      <c r="W60" s="93"/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L60" s="4">
        <v>0</v>
      </c>
      <c r="AO60" s="93"/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W60" s="93"/>
      <c r="AZ60" s="4">
        <v>0</v>
      </c>
      <c r="BB60" s="4">
        <v>0</v>
      </c>
      <c r="BC60" s="4">
        <v>0</v>
      </c>
      <c r="BD60" s="4">
        <v>0</v>
      </c>
      <c r="BH60" s="4">
        <v>0</v>
      </c>
      <c r="BL60" s="4">
        <v>0</v>
      </c>
      <c r="BN60" s="4">
        <v>0</v>
      </c>
      <c r="BO60" s="4">
        <v>0</v>
      </c>
      <c r="BP60" s="4">
        <v>0</v>
      </c>
      <c r="BQ60" s="93">
        <v>0</v>
      </c>
      <c r="BR60" s="4">
        <v>0</v>
      </c>
      <c r="BS60" s="4">
        <v>0</v>
      </c>
      <c r="BT60" s="4">
        <v>0</v>
      </c>
      <c r="BU60" s="4">
        <v>0</v>
      </c>
      <c r="BW60" s="4">
        <v>0</v>
      </c>
      <c r="BY60" s="4">
        <v>0</v>
      </c>
      <c r="CA60" s="4">
        <v>0</v>
      </c>
      <c r="CC60" s="93">
        <v>0.83617747440273038</v>
      </c>
      <c r="CD60" s="4">
        <v>0</v>
      </c>
      <c r="CE60" s="4">
        <v>8774.8464163822518</v>
      </c>
      <c r="CF60" s="4">
        <v>0</v>
      </c>
      <c r="CG60" s="4">
        <v>648.87372013651873</v>
      </c>
      <c r="CH60" s="4">
        <v>0</v>
      </c>
      <c r="CI60" s="4">
        <v>0</v>
      </c>
      <c r="CJ60" s="4">
        <v>0</v>
      </c>
      <c r="CK60" s="4">
        <v>648.87372013651873</v>
      </c>
      <c r="CL60" s="4">
        <v>0</v>
      </c>
      <c r="CM60" s="4">
        <v>8774.8464163822518</v>
      </c>
      <c r="CN60" s="4">
        <v>0</v>
      </c>
      <c r="CO60" s="93">
        <v>2</v>
      </c>
      <c r="CP60" s="4">
        <v>0</v>
      </c>
      <c r="CQ60" s="4">
        <v>22285.654392323489</v>
      </c>
      <c r="CS60" s="4">
        <v>1622</v>
      </c>
      <c r="CU60" s="4">
        <v>0</v>
      </c>
      <c r="CW60" s="4">
        <v>1622</v>
      </c>
      <c r="CY60" s="4">
        <v>18775.807975941236</v>
      </c>
      <c r="DA60" s="93">
        <v>2</v>
      </c>
      <c r="DB60" s="4">
        <v>0</v>
      </c>
      <c r="DC60" s="4">
        <v>23882</v>
      </c>
      <c r="DD60" s="4">
        <v>0</v>
      </c>
      <c r="DE60" s="4">
        <v>1698</v>
      </c>
      <c r="DF60" s="4">
        <v>0</v>
      </c>
      <c r="DG60" s="4">
        <v>0</v>
      </c>
      <c r="DH60" s="4">
        <v>0</v>
      </c>
      <c r="DI60" s="4">
        <v>1698</v>
      </c>
      <c r="DJ60" s="4">
        <v>0</v>
      </c>
      <c r="DK60" s="4">
        <v>13213</v>
      </c>
      <c r="DL60" s="4">
        <v>0</v>
      </c>
      <c r="DM60" s="93">
        <v>1</v>
      </c>
      <c r="DN60" s="4">
        <v>0</v>
      </c>
      <c r="DO60" s="4">
        <v>12343</v>
      </c>
      <c r="DQ60" s="4">
        <v>893</v>
      </c>
      <c r="DS60" s="4">
        <v>0</v>
      </c>
      <c r="DU60" s="4">
        <v>893</v>
      </c>
      <c r="DW60" s="4">
        <v>6362.1305549824019</v>
      </c>
      <c r="DY60" s="93"/>
      <c r="EG60" s="4">
        <v>0</v>
      </c>
      <c r="EI60" s="4">
        <v>638.53824307060427</v>
      </c>
      <c r="EK60" s="93">
        <v>1</v>
      </c>
      <c r="EL60" s="4">
        <v>0</v>
      </c>
      <c r="EM60" s="4">
        <v>14215</v>
      </c>
      <c r="EN60" s="4">
        <v>0</v>
      </c>
      <c r="EO60" s="4">
        <v>893</v>
      </c>
      <c r="EP60" s="4">
        <v>0</v>
      </c>
      <c r="EQ60" s="4">
        <v>0</v>
      </c>
      <c r="ER60" s="4">
        <v>0</v>
      </c>
      <c r="ES60" s="4">
        <v>893</v>
      </c>
      <c r="ET60" s="4">
        <v>0</v>
      </c>
      <c r="EU60" s="4">
        <v>14215</v>
      </c>
      <c r="EV60" s="4">
        <v>0</v>
      </c>
      <c r="EW60" s="93">
        <v>1</v>
      </c>
      <c r="EX60" s="4">
        <v>0</v>
      </c>
      <c r="EY60" s="4">
        <v>13677</v>
      </c>
      <c r="EZ60" s="4">
        <v>0</v>
      </c>
      <c r="FA60" s="4">
        <v>893</v>
      </c>
      <c r="FB60" s="4">
        <v>0</v>
      </c>
      <c r="FC60" s="4">
        <v>0</v>
      </c>
      <c r="FD60" s="4">
        <v>0</v>
      </c>
      <c r="FE60" s="4">
        <v>893</v>
      </c>
      <c r="FF60" s="4">
        <v>0</v>
      </c>
      <c r="FG60" s="4">
        <v>3553.75</v>
      </c>
      <c r="FH60" s="4">
        <v>0</v>
      </c>
      <c r="FI60" s="93">
        <v>1</v>
      </c>
      <c r="FJ60" s="4">
        <v>0</v>
      </c>
      <c r="FK60" s="4">
        <v>14217</v>
      </c>
      <c r="FL60" s="4">
        <v>0</v>
      </c>
      <c r="FM60" s="4">
        <v>893</v>
      </c>
      <c r="FN60" s="4">
        <v>0</v>
      </c>
      <c r="FO60" s="4">
        <v>0</v>
      </c>
      <c r="FQ60" s="4">
        <v>893</v>
      </c>
      <c r="FS60" s="4">
        <v>3917.948174389569</v>
      </c>
      <c r="FU60" s="93">
        <v>1</v>
      </c>
      <c r="FV60" s="4">
        <v>0</v>
      </c>
      <c r="FW60" s="4">
        <v>14998</v>
      </c>
      <c r="FX60" s="4">
        <v>0</v>
      </c>
      <c r="FY60" s="4">
        <v>893</v>
      </c>
      <c r="FZ60" s="4">
        <v>0</v>
      </c>
      <c r="GA60" s="4">
        <v>0</v>
      </c>
      <c r="GB60" s="4">
        <v>0</v>
      </c>
      <c r="GC60" s="4">
        <v>893</v>
      </c>
      <c r="GE60" s="4">
        <v>4351.7009023144228</v>
      </c>
      <c r="GG60" s="93">
        <v>0</v>
      </c>
      <c r="GH60" s="4">
        <v>0</v>
      </c>
      <c r="GI60" s="4">
        <v>0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Q60" s="4">
        <v>0</v>
      </c>
      <c r="GR60" s="4">
        <v>0</v>
      </c>
      <c r="GS60" s="93">
        <v>0</v>
      </c>
      <c r="GT60" s="4">
        <v>0</v>
      </c>
      <c r="GU60" s="4">
        <v>0</v>
      </c>
      <c r="GV60" s="4">
        <v>0</v>
      </c>
      <c r="GW60" s="4">
        <v>0</v>
      </c>
      <c r="GX60" s="4">
        <v>0</v>
      </c>
      <c r="GY60" s="4">
        <v>0</v>
      </c>
      <c r="GZ60" s="4">
        <v>0</v>
      </c>
      <c r="HA60" s="160">
        <v>0</v>
      </c>
      <c r="HB60" s="160">
        <v>0</v>
      </c>
      <c r="HC60" s="160">
        <v>0</v>
      </c>
      <c r="HD60" s="4">
        <v>0</v>
      </c>
      <c r="HE60" s="93">
        <v>1</v>
      </c>
      <c r="HF60" s="4">
        <v>0</v>
      </c>
      <c r="HG60" s="4">
        <v>0</v>
      </c>
      <c r="HH60" s="4">
        <v>18542</v>
      </c>
      <c r="HI60" s="4">
        <v>0</v>
      </c>
      <c r="HJ60" s="4">
        <v>893</v>
      </c>
      <c r="HK60" s="4">
        <v>0</v>
      </c>
      <c r="HL60" s="4">
        <v>0</v>
      </c>
      <c r="HM60" s="4">
        <v>0</v>
      </c>
      <c r="HN60" s="4">
        <v>893</v>
      </c>
      <c r="HO60" s="4">
        <v>0</v>
      </c>
      <c r="HP60" s="4">
        <v>16276</v>
      </c>
      <c r="HQ60" s="4">
        <v>-282.77176286475878</v>
      </c>
      <c r="HR60" s="93">
        <v>0</v>
      </c>
      <c r="HS60" s="4">
        <v>0</v>
      </c>
      <c r="HT60" s="4">
        <v>0</v>
      </c>
      <c r="HU60" s="4">
        <v>0</v>
      </c>
      <c r="HV60" s="4">
        <v>0</v>
      </c>
      <c r="HW60" s="4">
        <v>0</v>
      </c>
      <c r="HX60" s="176">
        <v>0</v>
      </c>
      <c r="HY60" s="4">
        <v>0</v>
      </c>
      <c r="HZ60" s="176">
        <v>0</v>
      </c>
      <c r="IA60" s="4">
        <v>0</v>
      </c>
      <c r="IB60" s="176">
        <v>0</v>
      </c>
      <c r="IC60" s="4">
        <v>0</v>
      </c>
      <c r="ID60" s="176">
        <v>0</v>
      </c>
      <c r="IE60" s="4">
        <v>-186.34723036579504</v>
      </c>
      <c r="IF60" s="4">
        <v>-1.0051514844353449</v>
      </c>
      <c r="IG60" s="5">
        <v>0</v>
      </c>
      <c r="IH60" s="3">
        <v>0</v>
      </c>
      <c r="II60" s="3">
        <v>0</v>
      </c>
      <c r="IJ60" s="3">
        <v>0</v>
      </c>
      <c r="IK60" s="3">
        <v>0</v>
      </c>
      <c r="IL60" s="3">
        <v>0</v>
      </c>
      <c r="IM60" s="3">
        <v>0</v>
      </c>
      <c r="IN60" s="3">
        <v>0</v>
      </c>
      <c r="IO60" s="3">
        <v>0</v>
      </c>
      <c r="IP60" s="3">
        <v>0</v>
      </c>
      <c r="IQ60" s="3"/>
      <c r="IR60" s="3">
        <v>0</v>
      </c>
      <c r="IS60" s="3"/>
      <c r="IT60" s="3">
        <v>-0.82464109727464352</v>
      </c>
      <c r="IU60" s="3"/>
      <c r="IV60" s="93">
        <v>0</v>
      </c>
      <c r="IW60" s="4">
        <v>0</v>
      </c>
      <c r="IX60" s="4">
        <v>0</v>
      </c>
      <c r="IY60" s="4">
        <v>0</v>
      </c>
      <c r="IZ60" s="4">
        <v>0</v>
      </c>
      <c r="JA60" s="4">
        <v>0</v>
      </c>
      <c r="JB60" s="4">
        <v>0</v>
      </c>
      <c r="JC60" s="4">
        <v>0</v>
      </c>
      <c r="JD60" s="4">
        <v>0</v>
      </c>
      <c r="JE60" s="4">
        <v>0</v>
      </c>
      <c r="JG60" s="4">
        <v>0</v>
      </c>
      <c r="JI60" s="4">
        <v>-9.8968106359782482E-2</v>
      </c>
      <c r="JK60" s="93">
        <v>0</v>
      </c>
      <c r="JL60" s="4">
        <v>0</v>
      </c>
      <c r="JM60" s="4">
        <v>0</v>
      </c>
      <c r="JN60" s="4">
        <v>0</v>
      </c>
      <c r="JO60" s="4">
        <v>0</v>
      </c>
      <c r="JP60" s="4">
        <v>0</v>
      </c>
      <c r="JQ60" s="4">
        <v>0</v>
      </c>
      <c r="JR60" s="4">
        <v>0</v>
      </c>
      <c r="JS60" s="4">
        <v>0</v>
      </c>
      <c r="JT60" s="4">
        <v>0</v>
      </c>
      <c r="JV60" s="4">
        <v>0</v>
      </c>
      <c r="JW60" s="4">
        <v>0</v>
      </c>
      <c r="JX60" s="4">
        <v>0</v>
      </c>
      <c r="JY60" s="4">
        <v>0</v>
      </c>
      <c r="JZ60" s="93">
        <v>0</v>
      </c>
      <c r="KA60" s="4">
        <v>0</v>
      </c>
      <c r="KB60" s="4">
        <v>0</v>
      </c>
      <c r="KC60" s="4">
        <v>0</v>
      </c>
      <c r="KD60" s="4">
        <v>0</v>
      </c>
      <c r="KE60" s="4">
        <v>0</v>
      </c>
      <c r="KF60" s="4">
        <v>0</v>
      </c>
      <c r="KG60" s="4">
        <v>0</v>
      </c>
      <c r="KH60" s="4">
        <v>0</v>
      </c>
      <c r="KI60" s="4">
        <v>0</v>
      </c>
      <c r="KJ60" s="4">
        <v>0</v>
      </c>
      <c r="KK60" s="4">
        <v>0</v>
      </c>
      <c r="KM60" s="4">
        <v>0</v>
      </c>
      <c r="KN60" s="4">
        <v>0</v>
      </c>
      <c r="KO60" s="4">
        <v>0</v>
      </c>
      <c r="KP60" s="4">
        <v>0</v>
      </c>
      <c r="KQ60" s="4">
        <v>0</v>
      </c>
      <c r="KR60" s="4">
        <v>0</v>
      </c>
      <c r="KS60" s="4">
        <v>0</v>
      </c>
      <c r="KT60" s="4">
        <v>0</v>
      </c>
      <c r="KU60" s="4">
        <v>0</v>
      </c>
      <c r="KV60" s="4">
        <v>0</v>
      </c>
      <c r="KW60" s="4">
        <v>0</v>
      </c>
      <c r="KX60" s="4">
        <v>0</v>
      </c>
      <c r="KY60" s="4">
        <v>0</v>
      </c>
      <c r="KZ60" s="4">
        <v>0</v>
      </c>
      <c r="LA60" s="4">
        <v>0</v>
      </c>
      <c r="LB60" s="4">
        <v>0</v>
      </c>
      <c r="LC60" s="4">
        <v>0</v>
      </c>
      <c r="LD60" s="4">
        <v>0</v>
      </c>
      <c r="LE60" s="4">
        <v>0</v>
      </c>
      <c r="LF60" s="4">
        <v>0</v>
      </c>
      <c r="LG60" s="4">
        <v>0</v>
      </c>
      <c r="LH60" s="4">
        <v>0</v>
      </c>
      <c r="LI60" s="4">
        <v>0</v>
      </c>
      <c r="LJ60" s="4">
        <v>0</v>
      </c>
      <c r="LK60" s="4">
        <v>0</v>
      </c>
      <c r="LL60" s="4">
        <v>0</v>
      </c>
      <c r="LM60" s="4">
        <v>0</v>
      </c>
      <c r="LO60" s="4">
        <v>0</v>
      </c>
      <c r="LQ60" s="4">
        <v>0</v>
      </c>
      <c r="MI60" s="115">
        <f t="shared" si="0"/>
        <v>-51</v>
      </c>
      <c r="MJ60" s="3"/>
      <c r="MK60" s="3"/>
      <c r="ML60" s="176"/>
      <c r="MM60" s="176"/>
      <c r="MN60" s="176"/>
      <c r="MO60" s="176"/>
      <c r="MP60" s="176"/>
      <c r="MQ60" s="176"/>
      <c r="MR60" s="176"/>
      <c r="MS60" s="176"/>
      <c r="MT60" s="176"/>
    </row>
    <row r="61" spans="1:358" s="4" customFormat="1">
      <c r="A61" s="1">
        <v>52</v>
      </c>
      <c r="B61" t="s">
        <v>93</v>
      </c>
      <c r="C61" s="93"/>
      <c r="E61" s="4">
        <v>0</v>
      </c>
      <c r="F61" s="4">
        <v>0</v>
      </c>
      <c r="I61" s="93"/>
      <c r="J61" s="4">
        <v>0</v>
      </c>
      <c r="K61" s="4">
        <v>0</v>
      </c>
      <c r="L61" s="4">
        <v>0</v>
      </c>
      <c r="O61" s="93">
        <v>1.66</v>
      </c>
      <c r="P61" s="4">
        <v>0</v>
      </c>
      <c r="Q61" s="4">
        <v>9393</v>
      </c>
      <c r="R61" s="4">
        <v>0</v>
      </c>
      <c r="S61" s="4">
        <v>0</v>
      </c>
      <c r="U61" s="4">
        <v>0</v>
      </c>
      <c r="V61" s="4">
        <v>0</v>
      </c>
      <c r="W61" s="93">
        <v>6.74</v>
      </c>
      <c r="X61" s="4">
        <v>0</v>
      </c>
      <c r="Y61" s="4">
        <v>38479</v>
      </c>
      <c r="Z61" s="4">
        <v>0</v>
      </c>
      <c r="AA61" s="4">
        <v>0</v>
      </c>
      <c r="AB61" s="4">
        <v>0</v>
      </c>
      <c r="AC61" s="4">
        <v>29086</v>
      </c>
      <c r="AD61" s="4">
        <v>0</v>
      </c>
      <c r="AE61" s="4">
        <v>0</v>
      </c>
      <c r="AF61" s="4">
        <v>12.16</v>
      </c>
      <c r="AG61" s="4">
        <v>0</v>
      </c>
      <c r="AH61" s="4">
        <v>73045</v>
      </c>
      <c r="AJ61" s="4">
        <v>0</v>
      </c>
      <c r="AL61" s="4">
        <v>52018</v>
      </c>
      <c r="AN61" s="4">
        <v>0</v>
      </c>
      <c r="AO61" s="93">
        <v>8.39</v>
      </c>
      <c r="AP61" s="4">
        <v>0</v>
      </c>
      <c r="AQ61" s="4">
        <v>56348</v>
      </c>
      <c r="AR61" s="4">
        <v>0</v>
      </c>
      <c r="AS61" s="4">
        <v>1945</v>
      </c>
      <c r="AT61" s="4">
        <v>0</v>
      </c>
      <c r="AU61" s="4">
        <v>32375</v>
      </c>
      <c r="AW61" s="93">
        <v>11</v>
      </c>
      <c r="AY61" s="4">
        <v>69990</v>
      </c>
      <c r="AZ61" s="4">
        <v>0</v>
      </c>
      <c r="BA61" s="4">
        <v>6999</v>
      </c>
      <c r="BB61" s="4">
        <v>0</v>
      </c>
      <c r="BC61" s="4">
        <v>24453</v>
      </c>
      <c r="BD61" s="4">
        <v>36</v>
      </c>
      <c r="BE61" s="4">
        <v>12.19</v>
      </c>
      <c r="BF61" s="4">
        <v>0</v>
      </c>
      <c r="BG61" s="4">
        <v>89121</v>
      </c>
      <c r="BH61" s="4">
        <v>0</v>
      </c>
      <c r="BI61" s="4">
        <v>12.33</v>
      </c>
      <c r="BJ61" s="4">
        <v>0</v>
      </c>
      <c r="BK61" s="4">
        <v>89734</v>
      </c>
      <c r="BL61" s="4">
        <v>0</v>
      </c>
      <c r="BM61" s="4">
        <v>7920</v>
      </c>
      <c r="BN61" s="4">
        <v>0</v>
      </c>
      <c r="BO61" s="4">
        <v>5367.5378678167326</v>
      </c>
      <c r="BP61" s="4">
        <v>3.4959365900867851</v>
      </c>
      <c r="BQ61" s="93">
        <v>10.678321678321678</v>
      </c>
      <c r="BR61" s="4">
        <v>0</v>
      </c>
      <c r="BS61" s="4">
        <v>80807.044640344931</v>
      </c>
      <c r="BT61" s="4">
        <v>0</v>
      </c>
      <c r="BU61" s="4">
        <v>7156.9050384381389</v>
      </c>
      <c r="BW61" s="4">
        <v>9088.7606965794639</v>
      </c>
      <c r="BY61" s="4">
        <v>7156.9050384381389</v>
      </c>
      <c r="CA61" s="4">
        <v>8020.2</v>
      </c>
      <c r="CC61" s="93">
        <v>15.00348432055749</v>
      </c>
      <c r="CD61" s="4">
        <v>0</v>
      </c>
      <c r="CE61" s="4">
        <v>116850.77003484321</v>
      </c>
      <c r="CF61" s="4">
        <v>0</v>
      </c>
      <c r="CG61" s="4">
        <v>10866.703832752613</v>
      </c>
      <c r="CH61" s="4">
        <v>0</v>
      </c>
      <c r="CI61" s="4">
        <v>9033</v>
      </c>
      <c r="CJ61" s="4">
        <v>0</v>
      </c>
      <c r="CK61" s="4">
        <v>10866.703832752613</v>
      </c>
      <c r="CL61" s="4">
        <v>0</v>
      </c>
      <c r="CM61" s="4">
        <v>36288.72539449828</v>
      </c>
      <c r="CN61" s="4">
        <v>0</v>
      </c>
      <c r="CO61" s="93">
        <v>14.00009645178014</v>
      </c>
      <c r="CP61" s="4">
        <v>0</v>
      </c>
      <c r="CQ61" s="4">
        <v>97427.554248098095</v>
      </c>
      <c r="CS61" s="4">
        <v>8816.5242154250518</v>
      </c>
      <c r="CU61" s="4">
        <v>29271.045296167249</v>
      </c>
      <c r="CW61" s="4">
        <v>8816.5242154250518</v>
      </c>
      <c r="CY61" s="4">
        <v>21626</v>
      </c>
      <c r="DA61" s="93">
        <v>13.584180790960454</v>
      </c>
      <c r="DB61" s="4">
        <v>0</v>
      </c>
      <c r="DC61" s="4">
        <v>104929</v>
      </c>
      <c r="DD61" s="4">
        <v>0</v>
      </c>
      <c r="DE61" s="4">
        <v>9775</v>
      </c>
      <c r="DF61" s="4">
        <v>0</v>
      </c>
      <c r="DG61" s="4">
        <v>20300</v>
      </c>
      <c r="DH61" s="4">
        <v>0</v>
      </c>
      <c r="DI61" s="4">
        <v>9775</v>
      </c>
      <c r="DJ61" s="4">
        <v>0</v>
      </c>
      <c r="DK61" s="4">
        <v>21919</v>
      </c>
      <c r="DL61" s="4">
        <v>0</v>
      </c>
      <c r="DM61" s="93">
        <v>13.429065743944637</v>
      </c>
      <c r="DN61" s="4">
        <v>0</v>
      </c>
      <c r="DO61" s="4">
        <v>119460</v>
      </c>
      <c r="DQ61" s="4">
        <v>10908</v>
      </c>
      <c r="DS61" s="4">
        <v>11886</v>
      </c>
      <c r="DU61" s="4">
        <v>10908</v>
      </c>
      <c r="DW61" s="4">
        <v>19031.867451141145</v>
      </c>
      <c r="DY61" s="93">
        <v>9.2320819112627994</v>
      </c>
      <c r="DZ61" s="4">
        <v>0</v>
      </c>
      <c r="EA61" s="4">
        <v>91332</v>
      </c>
      <c r="EC61" s="4">
        <v>8244</v>
      </c>
      <c r="EE61" s="4">
        <v>0</v>
      </c>
      <c r="EG61" s="4">
        <v>8244</v>
      </c>
      <c r="EI61" s="4">
        <v>11719.178300760763</v>
      </c>
      <c r="EK61" s="93">
        <v>11.185314685314687</v>
      </c>
      <c r="EL61" s="4">
        <v>0</v>
      </c>
      <c r="EM61" s="4">
        <v>122625</v>
      </c>
      <c r="EN61" s="4">
        <v>0</v>
      </c>
      <c r="EO61" s="4">
        <v>9988</v>
      </c>
      <c r="EP61" s="4">
        <v>0</v>
      </c>
      <c r="EQ61" s="4">
        <v>0</v>
      </c>
      <c r="ER61" s="4">
        <v>0</v>
      </c>
      <c r="ES61" s="4">
        <v>9988</v>
      </c>
      <c r="ET61" s="4">
        <v>0</v>
      </c>
      <c r="EU61" s="4">
        <v>37105.4</v>
      </c>
      <c r="EV61" s="4">
        <v>0</v>
      </c>
      <c r="EW61" s="93">
        <v>11.006920415224913</v>
      </c>
      <c r="EX61" s="4">
        <v>0</v>
      </c>
      <c r="EY61" s="4">
        <v>111327</v>
      </c>
      <c r="EZ61" s="4">
        <v>0</v>
      </c>
      <c r="FA61" s="4">
        <v>8936</v>
      </c>
      <c r="FB61" s="4">
        <v>0</v>
      </c>
      <c r="FC61" s="4">
        <v>12104</v>
      </c>
      <c r="FD61" s="4">
        <v>0</v>
      </c>
      <c r="FE61" s="4">
        <v>8936</v>
      </c>
      <c r="FF61" s="4">
        <v>0</v>
      </c>
      <c r="FG61" s="4">
        <v>7823.25</v>
      </c>
      <c r="FH61" s="4">
        <v>0</v>
      </c>
      <c r="FI61" s="93">
        <v>8.4523809523809526</v>
      </c>
      <c r="FJ61" s="4">
        <v>0</v>
      </c>
      <c r="FK61" s="4">
        <v>59699</v>
      </c>
      <c r="FL61" s="4">
        <v>0</v>
      </c>
      <c r="FM61" s="4">
        <v>4908</v>
      </c>
      <c r="FN61" s="4">
        <v>0</v>
      </c>
      <c r="FO61" s="4">
        <v>34024</v>
      </c>
      <c r="FQ61" s="4">
        <v>4908</v>
      </c>
      <c r="FS61" s="4">
        <v>7487.2886852624606</v>
      </c>
      <c r="FU61" s="93">
        <v>11.227586206896552</v>
      </c>
      <c r="FV61" s="4">
        <v>0</v>
      </c>
      <c r="FW61" s="4">
        <v>130276</v>
      </c>
      <c r="FX61" s="4">
        <v>0</v>
      </c>
      <c r="FY61" s="4">
        <v>10015</v>
      </c>
      <c r="FZ61" s="4">
        <v>0</v>
      </c>
      <c r="GA61" s="4">
        <v>0</v>
      </c>
      <c r="GB61" s="4">
        <v>0</v>
      </c>
      <c r="GC61" s="4">
        <v>10015</v>
      </c>
      <c r="GE61" s="4">
        <v>76329.646773684508</v>
      </c>
      <c r="GG61" s="93">
        <v>25.430501930501933</v>
      </c>
      <c r="GH61" s="4">
        <v>0</v>
      </c>
      <c r="GI61" s="4">
        <v>276984</v>
      </c>
      <c r="GJ61" s="4">
        <v>0</v>
      </c>
      <c r="GK61" s="4">
        <v>21789</v>
      </c>
      <c r="GL61" s="4">
        <v>0</v>
      </c>
      <c r="GM61" s="4">
        <v>12125</v>
      </c>
      <c r="GN61" s="4">
        <v>0</v>
      </c>
      <c r="GO61" s="4">
        <v>21789</v>
      </c>
      <c r="GP61" s="4">
        <v>0</v>
      </c>
      <c r="GQ61" s="4">
        <v>141145.49093534614</v>
      </c>
      <c r="GR61" s="4">
        <v>-123.37892200821079</v>
      </c>
      <c r="GS61" s="93">
        <v>29.968641114982578</v>
      </c>
      <c r="GT61" s="4">
        <v>0</v>
      </c>
      <c r="GU61" s="4">
        <v>364610</v>
      </c>
      <c r="GV61" s="4">
        <v>0</v>
      </c>
      <c r="GW61" s="4">
        <v>26732</v>
      </c>
      <c r="GX61" s="4">
        <v>0</v>
      </c>
      <c r="GY61" s="4">
        <v>0</v>
      </c>
      <c r="GZ61" s="4">
        <v>0</v>
      </c>
      <c r="HA61" s="160">
        <v>26732</v>
      </c>
      <c r="HB61" s="160">
        <v>0</v>
      </c>
      <c r="HC61" s="160">
        <v>77615.55385855338</v>
      </c>
      <c r="HD61" s="4">
        <v>-57</v>
      </c>
      <c r="HE61" s="93">
        <v>37</v>
      </c>
      <c r="HF61" s="4">
        <v>0</v>
      </c>
      <c r="HG61" s="4">
        <v>0</v>
      </c>
      <c r="HH61" s="4">
        <v>454508</v>
      </c>
      <c r="HI61" s="4">
        <v>0</v>
      </c>
      <c r="HJ61" s="4">
        <v>32733</v>
      </c>
      <c r="HK61" s="4">
        <v>0</v>
      </c>
      <c r="HL61" s="4">
        <v>0</v>
      </c>
      <c r="HM61" s="4">
        <v>0</v>
      </c>
      <c r="HN61" s="4">
        <v>32733</v>
      </c>
      <c r="HO61" s="4">
        <v>0</v>
      </c>
      <c r="HP61" s="4">
        <v>78910</v>
      </c>
      <c r="HQ61" s="4">
        <v>-1370.9748645246582</v>
      </c>
      <c r="HR61" s="93">
        <v>43.68</v>
      </c>
      <c r="HS61" s="4">
        <v>0</v>
      </c>
      <c r="HT61" s="4">
        <v>0</v>
      </c>
      <c r="HU61" s="4">
        <v>586553</v>
      </c>
      <c r="HV61" s="4">
        <v>0</v>
      </c>
      <c r="HW61" s="4">
        <v>0</v>
      </c>
      <c r="HX61" s="176">
        <v>0</v>
      </c>
      <c r="HY61" s="4">
        <v>39006</v>
      </c>
      <c r="HZ61" s="176">
        <v>0</v>
      </c>
      <c r="IA61" s="4">
        <v>0</v>
      </c>
      <c r="IB61" s="176">
        <v>0</v>
      </c>
      <c r="IC61" s="4">
        <v>39006</v>
      </c>
      <c r="ID61" s="176">
        <v>0</v>
      </c>
      <c r="IE61" s="4">
        <v>86114.477690590138</v>
      </c>
      <c r="IF61" s="4">
        <v>464.49896202997479</v>
      </c>
      <c r="IG61" s="5">
        <v>44.05</v>
      </c>
      <c r="IH61" s="3">
        <v>0</v>
      </c>
      <c r="II61" s="3">
        <v>0</v>
      </c>
      <c r="IJ61" s="3">
        <v>572565</v>
      </c>
      <c r="IK61" s="3">
        <v>0</v>
      </c>
      <c r="IL61" s="3">
        <v>0</v>
      </c>
      <c r="IM61" s="3">
        <v>0</v>
      </c>
      <c r="IN61" s="3">
        <v>37553</v>
      </c>
      <c r="IO61" s="3">
        <v>0</v>
      </c>
      <c r="IP61" s="3">
        <v>28708</v>
      </c>
      <c r="IQ61" s="3"/>
      <c r="IR61" s="3">
        <v>39339</v>
      </c>
      <c r="IS61" s="3"/>
      <c r="IT61" s="3">
        <v>381.08179678659201</v>
      </c>
      <c r="IU61" s="3"/>
      <c r="IV61" s="93">
        <v>58.430000000000007</v>
      </c>
      <c r="IW61" s="4">
        <v>0</v>
      </c>
      <c r="IX61" s="4">
        <v>0</v>
      </c>
      <c r="IY61" s="4">
        <v>809143</v>
      </c>
      <c r="IZ61" s="4">
        <v>0</v>
      </c>
      <c r="JA61" s="4">
        <v>0</v>
      </c>
      <c r="JB61" s="4">
        <v>0</v>
      </c>
      <c r="JC61" s="4">
        <v>50883</v>
      </c>
      <c r="JD61" s="4">
        <v>0</v>
      </c>
      <c r="JE61" s="4">
        <v>57688</v>
      </c>
      <c r="JG61" s="4">
        <v>50883</v>
      </c>
      <c r="JI61" s="4">
        <v>196441.15138954853</v>
      </c>
      <c r="JK61" s="93">
        <v>66.650000000000006</v>
      </c>
      <c r="JL61" s="4">
        <v>0</v>
      </c>
      <c r="JM61" s="4">
        <v>0</v>
      </c>
      <c r="JN61" s="4">
        <v>951940</v>
      </c>
      <c r="JO61" s="4">
        <v>0</v>
      </c>
      <c r="JP61" s="4">
        <v>0</v>
      </c>
      <c r="JQ61" s="4">
        <v>0</v>
      </c>
      <c r="JR61" s="4">
        <v>61001</v>
      </c>
      <c r="JS61" s="4">
        <v>0</v>
      </c>
      <c r="JT61" s="4">
        <v>14748</v>
      </c>
      <c r="JV61" s="4">
        <v>61001</v>
      </c>
      <c r="JW61" s="4">
        <v>0</v>
      </c>
      <c r="JX61" s="4">
        <v>179261.40268014645</v>
      </c>
      <c r="JY61" s="4">
        <v>-46.378334272420034</v>
      </c>
      <c r="JZ61" s="93">
        <v>66.989999999999995</v>
      </c>
      <c r="KA61" s="4">
        <v>0</v>
      </c>
      <c r="KB61" s="4">
        <v>0</v>
      </c>
      <c r="KC61" s="4">
        <v>1079374</v>
      </c>
      <c r="KD61" s="4">
        <v>0</v>
      </c>
      <c r="KE61" s="4">
        <v>0</v>
      </c>
      <c r="KF61" s="4">
        <v>0</v>
      </c>
      <c r="KG61" s="4">
        <v>60198</v>
      </c>
      <c r="KH61" s="4">
        <v>0</v>
      </c>
      <c r="KI61" s="4">
        <v>40330</v>
      </c>
      <c r="KJ61" s="4">
        <v>0</v>
      </c>
      <c r="KK61" s="4">
        <v>60198</v>
      </c>
      <c r="KM61" s="4">
        <v>244544.2013952471</v>
      </c>
      <c r="KN61" s="4">
        <v>-253.3228650605015</v>
      </c>
      <c r="KO61" s="4">
        <v>67.44</v>
      </c>
      <c r="KP61" s="4">
        <v>0</v>
      </c>
      <c r="KQ61" s="4">
        <v>0</v>
      </c>
      <c r="KR61" s="4">
        <v>1123036</v>
      </c>
      <c r="KS61" s="4">
        <v>0</v>
      </c>
      <c r="KT61" s="4">
        <v>0</v>
      </c>
      <c r="KU61" s="4">
        <v>0</v>
      </c>
      <c r="KV61" s="4">
        <v>72776</v>
      </c>
      <c r="KW61" s="4">
        <v>0</v>
      </c>
      <c r="KX61" s="4">
        <v>8248</v>
      </c>
      <c r="KY61" s="4">
        <v>0</v>
      </c>
      <c r="KZ61" s="4">
        <v>72776</v>
      </c>
      <c r="LA61" s="4">
        <v>0</v>
      </c>
      <c r="LB61" s="4">
        <v>174703.1251349395</v>
      </c>
      <c r="LC61" s="4">
        <v>0</v>
      </c>
      <c r="LD61" s="4">
        <v>71</v>
      </c>
      <c r="LE61" s="4">
        <v>0</v>
      </c>
      <c r="LF61" s="4">
        <v>0</v>
      </c>
      <c r="LG61" s="4">
        <v>1286185</v>
      </c>
      <c r="LH61" s="4">
        <v>0</v>
      </c>
      <c r="LI61" s="4">
        <v>0</v>
      </c>
      <c r="LJ61" s="4">
        <v>0</v>
      </c>
      <c r="LK61" s="4">
        <v>84195</v>
      </c>
      <c r="LL61" s="4">
        <v>0</v>
      </c>
      <c r="LM61" s="4">
        <v>0</v>
      </c>
      <c r="LO61" s="4">
        <v>84195</v>
      </c>
      <c r="LQ61" s="4">
        <v>240319.80000000002</v>
      </c>
      <c r="MI61" s="115">
        <f t="shared" si="0"/>
        <v>-52</v>
      </c>
      <c r="MJ61" s="3"/>
      <c r="MK61" s="3"/>
      <c r="ML61" s="176"/>
      <c r="MM61" s="176"/>
      <c r="MN61" s="176"/>
      <c r="MO61" s="176"/>
      <c r="MP61" s="176"/>
      <c r="MQ61" s="176"/>
      <c r="MR61" s="176"/>
      <c r="MS61" s="176"/>
      <c r="MT61" s="176"/>
    </row>
    <row r="62" spans="1:358" s="4" customFormat="1">
      <c r="A62" s="1">
        <v>53</v>
      </c>
      <c r="B62" t="s">
        <v>94</v>
      </c>
      <c r="C62" s="93"/>
      <c r="E62" s="4">
        <v>0</v>
      </c>
      <c r="F62" s="4">
        <v>0</v>
      </c>
      <c r="I62" s="93"/>
      <c r="J62" s="4">
        <v>0</v>
      </c>
      <c r="K62" s="4">
        <v>0</v>
      </c>
      <c r="L62" s="4">
        <v>0</v>
      </c>
      <c r="O62" s="93"/>
      <c r="Q62" s="4">
        <v>0</v>
      </c>
      <c r="R62" s="4">
        <v>0</v>
      </c>
      <c r="S62" s="4">
        <v>0</v>
      </c>
      <c r="U62" s="4">
        <v>0</v>
      </c>
      <c r="V62" s="4">
        <v>0</v>
      </c>
      <c r="W62" s="93"/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L62" s="4">
        <v>0</v>
      </c>
      <c r="AO62" s="93"/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W62" s="93"/>
      <c r="AZ62" s="4">
        <v>0</v>
      </c>
      <c r="BB62" s="4">
        <v>0</v>
      </c>
      <c r="BC62" s="4">
        <v>0</v>
      </c>
      <c r="BD62" s="4">
        <v>0</v>
      </c>
      <c r="BH62" s="4">
        <v>0</v>
      </c>
      <c r="BL62" s="4">
        <v>0</v>
      </c>
      <c r="BN62" s="4">
        <v>0</v>
      </c>
      <c r="BO62" s="4">
        <v>0</v>
      </c>
      <c r="BP62" s="4">
        <v>0</v>
      </c>
      <c r="BQ62" s="93">
        <v>0</v>
      </c>
      <c r="BR62" s="4">
        <v>0</v>
      </c>
      <c r="BS62" s="4">
        <v>0</v>
      </c>
      <c r="BT62" s="4">
        <v>0</v>
      </c>
      <c r="BU62" s="4">
        <v>0</v>
      </c>
      <c r="BW62" s="4">
        <v>0</v>
      </c>
      <c r="BY62" s="4">
        <v>0</v>
      </c>
      <c r="CA62" s="4">
        <v>0</v>
      </c>
      <c r="CC62" s="93"/>
      <c r="CE62" s="4">
        <v>0</v>
      </c>
      <c r="CF62" s="4">
        <v>0</v>
      </c>
      <c r="CH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93"/>
      <c r="CS62" s="4">
        <v>0</v>
      </c>
      <c r="CW62" s="4">
        <v>0</v>
      </c>
      <c r="CY62" s="4">
        <v>0</v>
      </c>
      <c r="DA62" s="93"/>
      <c r="DD62" s="4">
        <v>0</v>
      </c>
      <c r="DF62" s="4">
        <v>0</v>
      </c>
      <c r="DH62" s="4">
        <v>0</v>
      </c>
      <c r="DI62" s="4">
        <v>0</v>
      </c>
      <c r="DJ62" s="4">
        <v>0</v>
      </c>
      <c r="DK62" s="4">
        <v>0</v>
      </c>
      <c r="DL62" s="4">
        <v>0</v>
      </c>
      <c r="DM62" s="93"/>
      <c r="DU62" s="4">
        <v>0</v>
      </c>
      <c r="DW62" s="4">
        <v>0</v>
      </c>
      <c r="DY62" s="93"/>
      <c r="EG62" s="4">
        <v>0</v>
      </c>
      <c r="EI62" s="4">
        <v>0</v>
      </c>
      <c r="EK62" s="93">
        <v>0</v>
      </c>
      <c r="EM62" s="4">
        <v>0</v>
      </c>
      <c r="EN62" s="4">
        <v>0</v>
      </c>
      <c r="EO62" s="4">
        <v>0</v>
      </c>
      <c r="EP62" s="4">
        <v>0</v>
      </c>
      <c r="EQ62" s="4">
        <v>0</v>
      </c>
      <c r="ER62" s="4">
        <v>0</v>
      </c>
      <c r="ES62" s="4">
        <v>0</v>
      </c>
      <c r="ET62" s="4">
        <v>0</v>
      </c>
      <c r="EU62" s="4">
        <v>0</v>
      </c>
      <c r="EV62" s="4">
        <v>0</v>
      </c>
      <c r="EW62" s="93">
        <v>0</v>
      </c>
      <c r="EX62" s="4">
        <v>0</v>
      </c>
      <c r="EY62" s="4">
        <v>0</v>
      </c>
      <c r="EZ62" s="4">
        <v>0</v>
      </c>
      <c r="FA62" s="4">
        <v>0</v>
      </c>
      <c r="FB62" s="4">
        <v>0</v>
      </c>
      <c r="FC62" s="4">
        <v>0</v>
      </c>
      <c r="FD62" s="4">
        <v>0</v>
      </c>
      <c r="FE62" s="4">
        <v>0</v>
      </c>
      <c r="FF62" s="4">
        <v>0</v>
      </c>
      <c r="FG62" s="4">
        <v>0</v>
      </c>
      <c r="FH62" s="4">
        <v>0</v>
      </c>
      <c r="FI62" s="93">
        <v>0</v>
      </c>
      <c r="FJ62" s="4">
        <v>0</v>
      </c>
      <c r="FK62" s="4">
        <v>0</v>
      </c>
      <c r="FL62" s="4">
        <v>0</v>
      </c>
      <c r="FM62" s="4">
        <v>0</v>
      </c>
      <c r="FN62" s="4">
        <v>0</v>
      </c>
      <c r="FO62" s="4">
        <v>0</v>
      </c>
      <c r="FQ62" s="4">
        <v>0</v>
      </c>
      <c r="FS62" s="4">
        <v>0</v>
      </c>
      <c r="FU62" s="93">
        <v>0</v>
      </c>
      <c r="FV62" s="4">
        <v>0</v>
      </c>
      <c r="FW62" s="4">
        <v>0</v>
      </c>
      <c r="FX62" s="4">
        <v>0</v>
      </c>
      <c r="FY62" s="4">
        <v>0</v>
      </c>
      <c r="FZ62" s="4">
        <v>0</v>
      </c>
      <c r="GA62" s="4">
        <v>0</v>
      </c>
      <c r="GB62" s="4">
        <v>0</v>
      </c>
      <c r="GC62" s="4">
        <v>0</v>
      </c>
      <c r="GE62" s="4">
        <v>0</v>
      </c>
      <c r="GG62" s="93">
        <v>0</v>
      </c>
      <c r="GH62" s="4">
        <v>0</v>
      </c>
      <c r="GI62" s="4">
        <v>0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93">
        <v>0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  <c r="GZ62" s="4">
        <v>0</v>
      </c>
      <c r="HA62" s="160">
        <v>0</v>
      </c>
      <c r="HB62" s="160">
        <v>0</v>
      </c>
      <c r="HC62" s="160">
        <v>0</v>
      </c>
      <c r="HD62" s="4">
        <v>0</v>
      </c>
      <c r="HE62" s="93">
        <v>0</v>
      </c>
      <c r="HF62" s="4">
        <v>0</v>
      </c>
      <c r="HG62" s="4">
        <v>0</v>
      </c>
      <c r="HH62" s="4">
        <v>0</v>
      </c>
      <c r="HI62" s="4">
        <v>0</v>
      </c>
      <c r="HJ62" s="4">
        <v>0</v>
      </c>
      <c r="HK62" s="4">
        <v>0</v>
      </c>
      <c r="HL62" s="4">
        <v>0</v>
      </c>
      <c r="HM62" s="4">
        <v>0</v>
      </c>
      <c r="HN62" s="4">
        <v>0</v>
      </c>
      <c r="HO62" s="4">
        <v>0</v>
      </c>
      <c r="HP62" s="4">
        <v>0</v>
      </c>
      <c r="HQ62" s="4">
        <v>0</v>
      </c>
      <c r="HR62" s="93">
        <v>0</v>
      </c>
      <c r="HS62" s="4">
        <v>0</v>
      </c>
      <c r="HT62" s="4">
        <v>0</v>
      </c>
      <c r="HU62" s="4">
        <v>0</v>
      </c>
      <c r="HV62" s="4">
        <v>0</v>
      </c>
      <c r="HW62" s="4">
        <v>0</v>
      </c>
      <c r="HX62" s="176">
        <v>0</v>
      </c>
      <c r="HY62" s="4">
        <v>0</v>
      </c>
      <c r="HZ62" s="176">
        <v>0</v>
      </c>
      <c r="IA62" s="4">
        <v>0</v>
      </c>
      <c r="IB62" s="176">
        <v>0</v>
      </c>
      <c r="IC62" s="4">
        <v>0</v>
      </c>
      <c r="ID62" s="176">
        <v>0</v>
      </c>
      <c r="IE62" s="4">
        <v>0</v>
      </c>
      <c r="IF62" s="4">
        <v>0</v>
      </c>
      <c r="IG62" s="5">
        <v>0</v>
      </c>
      <c r="IH62" s="3">
        <v>0</v>
      </c>
      <c r="II62" s="3">
        <v>0</v>
      </c>
      <c r="IJ62" s="3">
        <v>0</v>
      </c>
      <c r="IK62" s="3">
        <v>0</v>
      </c>
      <c r="IL62" s="3">
        <v>0</v>
      </c>
      <c r="IM62" s="3">
        <v>0</v>
      </c>
      <c r="IN62" s="3">
        <v>0</v>
      </c>
      <c r="IO62" s="3">
        <v>0</v>
      </c>
      <c r="IP62" s="3">
        <v>0</v>
      </c>
      <c r="IQ62" s="3"/>
      <c r="IR62" s="3">
        <v>0</v>
      </c>
      <c r="IS62" s="3"/>
      <c r="IT62" s="3">
        <v>0</v>
      </c>
      <c r="IU62" s="3"/>
      <c r="IV62" s="93">
        <v>0</v>
      </c>
      <c r="IW62" s="4">
        <v>0</v>
      </c>
      <c r="IX62" s="4">
        <v>0</v>
      </c>
      <c r="IY62" s="4">
        <v>0</v>
      </c>
      <c r="IZ62" s="4">
        <v>0</v>
      </c>
      <c r="JA62" s="4">
        <v>0</v>
      </c>
      <c r="JB62" s="4">
        <v>0</v>
      </c>
      <c r="JC62" s="4">
        <v>0</v>
      </c>
      <c r="JD62" s="4">
        <v>0</v>
      </c>
      <c r="JE62" s="4">
        <v>0</v>
      </c>
      <c r="JG62" s="4">
        <v>0</v>
      </c>
      <c r="JI62" s="4">
        <v>0</v>
      </c>
      <c r="JK62" s="93">
        <v>0</v>
      </c>
      <c r="JL62" s="4">
        <v>0</v>
      </c>
      <c r="JM62" s="4">
        <v>0</v>
      </c>
      <c r="JN62" s="4">
        <v>0</v>
      </c>
      <c r="JO62" s="4">
        <v>0</v>
      </c>
      <c r="JP62" s="4">
        <v>0</v>
      </c>
      <c r="JQ62" s="4">
        <v>0</v>
      </c>
      <c r="JR62" s="4">
        <v>0</v>
      </c>
      <c r="JS62" s="4">
        <v>0</v>
      </c>
      <c r="JT62" s="4">
        <v>0</v>
      </c>
      <c r="JV62" s="4">
        <v>0</v>
      </c>
      <c r="JW62" s="4">
        <v>0</v>
      </c>
      <c r="JX62" s="4">
        <v>0</v>
      </c>
      <c r="JY62" s="4">
        <v>0</v>
      </c>
      <c r="JZ62" s="93">
        <v>0</v>
      </c>
      <c r="KA62" s="4">
        <v>0</v>
      </c>
      <c r="KB62" s="4">
        <v>0</v>
      </c>
      <c r="KC62" s="4">
        <v>0</v>
      </c>
      <c r="KD62" s="4">
        <v>0</v>
      </c>
      <c r="KE62" s="4">
        <v>0</v>
      </c>
      <c r="KF62" s="4">
        <v>0</v>
      </c>
      <c r="KG62" s="4">
        <v>0</v>
      </c>
      <c r="KH62" s="4">
        <v>0</v>
      </c>
      <c r="KI62" s="4">
        <v>0</v>
      </c>
      <c r="KJ62" s="4">
        <v>0</v>
      </c>
      <c r="KK62" s="4">
        <v>0</v>
      </c>
      <c r="KM62" s="4">
        <v>0</v>
      </c>
      <c r="KN62" s="4">
        <v>0</v>
      </c>
      <c r="KO62" s="4">
        <v>0</v>
      </c>
      <c r="KP62" s="4">
        <v>0</v>
      </c>
      <c r="KQ62" s="4">
        <v>0</v>
      </c>
      <c r="KR62" s="4">
        <v>0</v>
      </c>
      <c r="KS62" s="4">
        <v>0</v>
      </c>
      <c r="KT62" s="4">
        <v>0</v>
      </c>
      <c r="KU62" s="4">
        <v>0</v>
      </c>
      <c r="KV62" s="4">
        <v>0</v>
      </c>
      <c r="KW62" s="4">
        <v>0</v>
      </c>
      <c r="KX62" s="4">
        <v>0</v>
      </c>
      <c r="KY62" s="4">
        <v>0</v>
      </c>
      <c r="KZ62" s="4">
        <v>0</v>
      </c>
      <c r="LA62" s="4">
        <v>0</v>
      </c>
      <c r="LB62" s="4">
        <v>0</v>
      </c>
      <c r="LC62" s="4">
        <v>0</v>
      </c>
      <c r="LD62" s="4">
        <v>0</v>
      </c>
      <c r="LE62" s="4">
        <v>0</v>
      </c>
      <c r="LF62" s="4">
        <v>0</v>
      </c>
      <c r="LG62" s="4">
        <v>0</v>
      </c>
      <c r="LH62" s="4">
        <v>0</v>
      </c>
      <c r="LI62" s="4">
        <v>0</v>
      </c>
      <c r="LJ62" s="4">
        <v>0</v>
      </c>
      <c r="LK62" s="4">
        <v>0</v>
      </c>
      <c r="LL62" s="4">
        <v>0</v>
      </c>
      <c r="LM62" s="4">
        <v>0</v>
      </c>
      <c r="LO62" s="4">
        <v>0</v>
      </c>
      <c r="LQ62" s="4">
        <v>0</v>
      </c>
      <c r="MI62" s="115">
        <f t="shared" si="0"/>
        <v>-53</v>
      </c>
      <c r="MJ62" s="3"/>
      <c r="MK62" s="3"/>
      <c r="ML62" s="176"/>
      <c r="MM62" s="176"/>
      <c r="MN62" s="176"/>
      <c r="MO62" s="176"/>
      <c r="MP62" s="176"/>
      <c r="MQ62" s="176"/>
      <c r="MR62" s="176"/>
      <c r="MS62" s="176"/>
      <c r="MT62" s="176"/>
    </row>
    <row r="63" spans="1:358" s="4" customFormat="1">
      <c r="A63" s="1">
        <v>54</v>
      </c>
      <c r="B63" t="s">
        <v>95</v>
      </c>
      <c r="C63" s="93"/>
      <c r="E63" s="4">
        <v>0</v>
      </c>
      <c r="F63" s="4">
        <v>0</v>
      </c>
      <c r="I63" s="93"/>
      <c r="J63" s="4">
        <v>0</v>
      </c>
      <c r="K63" s="4">
        <v>0</v>
      </c>
      <c r="L63" s="4">
        <v>0</v>
      </c>
      <c r="O63" s="93"/>
      <c r="Q63" s="4">
        <v>0</v>
      </c>
      <c r="R63" s="4">
        <v>0</v>
      </c>
      <c r="S63" s="4">
        <v>0</v>
      </c>
      <c r="U63" s="4">
        <v>0</v>
      </c>
      <c r="V63" s="4">
        <v>0</v>
      </c>
      <c r="W63" s="93"/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L63" s="4">
        <v>0</v>
      </c>
      <c r="AO63" s="93"/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W63" s="93"/>
      <c r="AZ63" s="4">
        <v>0</v>
      </c>
      <c r="BB63" s="4">
        <v>0</v>
      </c>
      <c r="BC63" s="4">
        <v>0</v>
      </c>
      <c r="BD63" s="4">
        <v>0</v>
      </c>
      <c r="BH63" s="4">
        <v>0</v>
      </c>
      <c r="BL63" s="4">
        <v>0</v>
      </c>
      <c r="BN63" s="4">
        <v>0</v>
      </c>
      <c r="BO63" s="4">
        <v>0</v>
      </c>
      <c r="BP63" s="4">
        <v>0</v>
      </c>
      <c r="BQ63" s="93">
        <v>0</v>
      </c>
      <c r="BR63" s="4">
        <v>0</v>
      </c>
      <c r="BS63" s="4">
        <v>0</v>
      </c>
      <c r="BT63" s="4">
        <v>0</v>
      </c>
      <c r="BU63" s="4">
        <v>0</v>
      </c>
      <c r="BW63" s="4">
        <v>0</v>
      </c>
      <c r="BY63" s="4">
        <v>0</v>
      </c>
      <c r="CA63" s="4">
        <v>0</v>
      </c>
      <c r="CC63" s="93"/>
      <c r="CE63" s="4">
        <v>0</v>
      </c>
      <c r="CF63" s="4">
        <v>0</v>
      </c>
      <c r="CH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93"/>
      <c r="CS63" s="4">
        <v>0</v>
      </c>
      <c r="CW63" s="4">
        <v>0</v>
      </c>
      <c r="CY63" s="4">
        <v>0</v>
      </c>
      <c r="DA63" s="93"/>
      <c r="DD63" s="4">
        <v>0</v>
      </c>
      <c r="DF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93"/>
      <c r="DU63" s="4">
        <v>0</v>
      </c>
      <c r="DW63" s="4">
        <v>0</v>
      </c>
      <c r="DY63" s="93"/>
      <c r="EG63" s="4">
        <v>0</v>
      </c>
      <c r="EI63" s="4">
        <v>0</v>
      </c>
      <c r="EK63" s="93">
        <v>0</v>
      </c>
      <c r="EM63" s="4">
        <v>0</v>
      </c>
      <c r="EN63" s="4">
        <v>0</v>
      </c>
      <c r="EO63" s="4">
        <v>0</v>
      </c>
      <c r="EP63" s="4">
        <v>0</v>
      </c>
      <c r="EQ63" s="4">
        <v>0</v>
      </c>
      <c r="ER63" s="4">
        <v>0</v>
      </c>
      <c r="ES63" s="4">
        <v>0</v>
      </c>
      <c r="ET63" s="4">
        <v>0</v>
      </c>
      <c r="EU63" s="4">
        <v>0</v>
      </c>
      <c r="EV63" s="4">
        <v>0</v>
      </c>
      <c r="EW63" s="93">
        <v>0</v>
      </c>
      <c r="EX63" s="4">
        <v>0</v>
      </c>
      <c r="EY63" s="4">
        <v>0</v>
      </c>
      <c r="EZ63" s="4">
        <v>0</v>
      </c>
      <c r="FA63" s="4">
        <v>0</v>
      </c>
      <c r="FB63" s="4">
        <v>0</v>
      </c>
      <c r="FC63" s="4">
        <v>0</v>
      </c>
      <c r="FD63" s="4">
        <v>0</v>
      </c>
      <c r="FE63" s="4">
        <v>0</v>
      </c>
      <c r="FF63" s="4">
        <v>0</v>
      </c>
      <c r="FG63" s="4">
        <v>0</v>
      </c>
      <c r="FH63" s="4">
        <v>0</v>
      </c>
      <c r="FI63" s="93">
        <v>0</v>
      </c>
      <c r="FJ63" s="4">
        <v>0</v>
      </c>
      <c r="FK63" s="4">
        <v>0</v>
      </c>
      <c r="FL63" s="4">
        <v>0</v>
      </c>
      <c r="FM63" s="4">
        <v>0</v>
      </c>
      <c r="FN63" s="4">
        <v>0</v>
      </c>
      <c r="FO63" s="4">
        <v>0</v>
      </c>
      <c r="FQ63" s="4">
        <v>0</v>
      </c>
      <c r="FS63" s="4">
        <v>0</v>
      </c>
      <c r="FU63" s="93">
        <v>0</v>
      </c>
      <c r="FV63" s="4">
        <v>0</v>
      </c>
      <c r="FW63" s="4">
        <v>0</v>
      </c>
      <c r="FX63" s="4">
        <v>0</v>
      </c>
      <c r="FY63" s="4">
        <v>0</v>
      </c>
      <c r="FZ63" s="4">
        <v>0</v>
      </c>
      <c r="GA63" s="4">
        <v>0</v>
      </c>
      <c r="GB63" s="4">
        <v>0</v>
      </c>
      <c r="GC63" s="4">
        <v>0</v>
      </c>
      <c r="GE63" s="4">
        <v>0</v>
      </c>
      <c r="GG63" s="93">
        <v>0</v>
      </c>
      <c r="GH63" s="4">
        <v>0</v>
      </c>
      <c r="GI63" s="4">
        <v>0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Q63" s="4">
        <v>0</v>
      </c>
      <c r="GR63" s="4">
        <v>0</v>
      </c>
      <c r="GS63" s="93">
        <v>0</v>
      </c>
      <c r="GT63" s="4">
        <v>0</v>
      </c>
      <c r="GU63" s="4">
        <v>0</v>
      </c>
      <c r="GV63" s="4">
        <v>0</v>
      </c>
      <c r="GW63" s="4">
        <v>0</v>
      </c>
      <c r="GX63" s="4">
        <v>0</v>
      </c>
      <c r="GY63" s="4">
        <v>0</v>
      </c>
      <c r="GZ63" s="4">
        <v>0</v>
      </c>
      <c r="HA63" s="160">
        <v>0</v>
      </c>
      <c r="HB63" s="160">
        <v>0</v>
      </c>
      <c r="HC63" s="160">
        <v>0</v>
      </c>
      <c r="HD63" s="4">
        <v>0</v>
      </c>
      <c r="HE63" s="93">
        <v>0</v>
      </c>
      <c r="HF63" s="4">
        <v>0</v>
      </c>
      <c r="HG63" s="4">
        <v>0</v>
      </c>
      <c r="HH63" s="4">
        <v>0</v>
      </c>
      <c r="HI63" s="4">
        <v>0</v>
      </c>
      <c r="HJ63" s="4">
        <v>0</v>
      </c>
      <c r="HK63" s="4">
        <v>0</v>
      </c>
      <c r="HL63" s="4">
        <v>0</v>
      </c>
      <c r="HM63" s="4">
        <v>0</v>
      </c>
      <c r="HN63" s="4">
        <v>0</v>
      </c>
      <c r="HO63" s="4">
        <v>0</v>
      </c>
      <c r="HP63" s="4">
        <v>0</v>
      </c>
      <c r="HQ63" s="4">
        <v>0</v>
      </c>
      <c r="HR63" s="93">
        <v>0</v>
      </c>
      <c r="HS63" s="4">
        <v>0</v>
      </c>
      <c r="HT63" s="4">
        <v>0</v>
      </c>
      <c r="HU63" s="4">
        <v>0</v>
      </c>
      <c r="HV63" s="4">
        <v>0</v>
      </c>
      <c r="HW63" s="4">
        <v>0</v>
      </c>
      <c r="HX63" s="176">
        <v>0</v>
      </c>
      <c r="HY63" s="4">
        <v>0</v>
      </c>
      <c r="HZ63" s="176">
        <v>0</v>
      </c>
      <c r="IA63" s="4">
        <v>0</v>
      </c>
      <c r="IB63" s="176">
        <v>0</v>
      </c>
      <c r="IC63" s="4">
        <v>0</v>
      </c>
      <c r="ID63" s="176">
        <v>0</v>
      </c>
      <c r="IE63" s="4">
        <v>0</v>
      </c>
      <c r="IF63" s="4">
        <v>0</v>
      </c>
      <c r="IG63" s="5">
        <v>0</v>
      </c>
      <c r="IH63" s="3">
        <v>0</v>
      </c>
      <c r="II63" s="3">
        <v>0</v>
      </c>
      <c r="IJ63" s="3">
        <v>0</v>
      </c>
      <c r="IK63" s="3">
        <v>0</v>
      </c>
      <c r="IL63" s="3">
        <v>0</v>
      </c>
      <c r="IM63" s="3">
        <v>0</v>
      </c>
      <c r="IN63" s="3">
        <v>0</v>
      </c>
      <c r="IO63" s="3">
        <v>0</v>
      </c>
      <c r="IP63" s="3">
        <v>0</v>
      </c>
      <c r="IQ63" s="3"/>
      <c r="IR63" s="3">
        <v>0</v>
      </c>
      <c r="IS63" s="3"/>
      <c r="IT63" s="3">
        <v>0</v>
      </c>
      <c r="IU63" s="3"/>
      <c r="IV63" s="93">
        <v>0</v>
      </c>
      <c r="IW63" s="4">
        <v>0</v>
      </c>
      <c r="IX63" s="4">
        <v>0</v>
      </c>
      <c r="IY63" s="4">
        <v>0</v>
      </c>
      <c r="IZ63" s="4">
        <v>0</v>
      </c>
      <c r="JA63" s="4">
        <v>0</v>
      </c>
      <c r="JB63" s="4">
        <v>0</v>
      </c>
      <c r="JC63" s="4">
        <v>0</v>
      </c>
      <c r="JD63" s="4">
        <v>0</v>
      </c>
      <c r="JE63" s="4">
        <v>0</v>
      </c>
      <c r="JG63" s="4">
        <v>0</v>
      </c>
      <c r="JI63" s="4">
        <v>0</v>
      </c>
      <c r="JK63" s="93">
        <v>0</v>
      </c>
      <c r="JL63" s="4">
        <v>0</v>
      </c>
      <c r="JM63" s="4">
        <v>0</v>
      </c>
      <c r="JN63" s="4">
        <v>0</v>
      </c>
      <c r="JO63" s="4">
        <v>0</v>
      </c>
      <c r="JP63" s="4">
        <v>0</v>
      </c>
      <c r="JQ63" s="4">
        <v>0</v>
      </c>
      <c r="JR63" s="4">
        <v>0</v>
      </c>
      <c r="JS63" s="4">
        <v>0</v>
      </c>
      <c r="JT63" s="4">
        <v>0</v>
      </c>
      <c r="JV63" s="4">
        <v>0</v>
      </c>
      <c r="JW63" s="4">
        <v>0</v>
      </c>
      <c r="JX63" s="4">
        <v>0</v>
      </c>
      <c r="JY63" s="4">
        <v>0</v>
      </c>
      <c r="JZ63" s="93">
        <v>0</v>
      </c>
      <c r="KA63" s="4">
        <v>0</v>
      </c>
      <c r="KB63" s="4">
        <v>0</v>
      </c>
      <c r="KC63" s="4">
        <v>0</v>
      </c>
      <c r="KD63" s="4">
        <v>0</v>
      </c>
      <c r="KE63" s="4">
        <v>0</v>
      </c>
      <c r="KF63" s="4">
        <v>0</v>
      </c>
      <c r="KG63" s="4">
        <v>0</v>
      </c>
      <c r="KH63" s="4">
        <v>0</v>
      </c>
      <c r="KI63" s="4">
        <v>0</v>
      </c>
      <c r="KJ63" s="4">
        <v>0</v>
      </c>
      <c r="KK63" s="4">
        <v>0</v>
      </c>
      <c r="KM63" s="4">
        <v>0</v>
      </c>
      <c r="KN63" s="4">
        <v>0</v>
      </c>
      <c r="KO63" s="4">
        <v>0</v>
      </c>
      <c r="KP63" s="4">
        <v>0</v>
      </c>
      <c r="KQ63" s="4">
        <v>0</v>
      </c>
      <c r="KR63" s="4">
        <v>0</v>
      </c>
      <c r="KS63" s="4">
        <v>0</v>
      </c>
      <c r="KT63" s="4">
        <v>0</v>
      </c>
      <c r="KU63" s="4">
        <v>0</v>
      </c>
      <c r="KV63" s="4">
        <v>0</v>
      </c>
      <c r="KW63" s="4">
        <v>0</v>
      </c>
      <c r="KX63" s="4">
        <v>0</v>
      </c>
      <c r="KY63" s="4">
        <v>0</v>
      </c>
      <c r="KZ63" s="4">
        <v>0</v>
      </c>
      <c r="LA63" s="4">
        <v>0</v>
      </c>
      <c r="LB63" s="4">
        <v>0</v>
      </c>
      <c r="LC63" s="4">
        <v>0</v>
      </c>
      <c r="LD63" s="4">
        <v>0</v>
      </c>
      <c r="LE63" s="4">
        <v>0</v>
      </c>
      <c r="LF63" s="4">
        <v>0</v>
      </c>
      <c r="LG63" s="4">
        <v>0</v>
      </c>
      <c r="LH63" s="4">
        <v>0</v>
      </c>
      <c r="LI63" s="4">
        <v>0</v>
      </c>
      <c r="LJ63" s="4">
        <v>0</v>
      </c>
      <c r="LK63" s="4">
        <v>0</v>
      </c>
      <c r="LL63" s="4">
        <v>0</v>
      </c>
      <c r="LM63" s="4">
        <v>0</v>
      </c>
      <c r="LO63" s="4">
        <v>0</v>
      </c>
      <c r="LQ63" s="4">
        <v>0</v>
      </c>
      <c r="MI63" s="115">
        <f t="shared" si="0"/>
        <v>-54</v>
      </c>
      <c r="MJ63" s="3"/>
      <c r="MK63" s="3"/>
      <c r="ML63" s="176"/>
      <c r="MM63" s="176"/>
      <c r="MN63" s="176"/>
      <c r="MO63" s="176"/>
      <c r="MP63" s="176"/>
      <c r="MQ63" s="176"/>
      <c r="MR63" s="176"/>
      <c r="MS63" s="176"/>
      <c r="MT63" s="176"/>
    </row>
    <row r="64" spans="1:358" s="4" customFormat="1">
      <c r="A64" s="1">
        <v>55</v>
      </c>
      <c r="B64" t="s">
        <v>96</v>
      </c>
      <c r="C64" s="93">
        <v>6.7</v>
      </c>
      <c r="D64" s="4">
        <v>43986</v>
      </c>
      <c r="E64" s="4">
        <v>0</v>
      </c>
      <c r="F64" s="4">
        <v>0</v>
      </c>
      <c r="G64" s="4">
        <v>21993</v>
      </c>
      <c r="I64" s="93">
        <v>5</v>
      </c>
      <c r="J64" s="4">
        <v>39430</v>
      </c>
      <c r="K64" s="4">
        <v>0</v>
      </c>
      <c r="L64" s="4">
        <v>0</v>
      </c>
      <c r="M64" s="4">
        <v>15770</v>
      </c>
      <c r="O64" s="93">
        <v>4.8499999999999996</v>
      </c>
      <c r="P64" s="4">
        <v>0</v>
      </c>
      <c r="Q64" s="4">
        <v>32148</v>
      </c>
      <c r="R64" s="4">
        <v>0</v>
      </c>
      <c r="S64" s="4">
        <v>8350</v>
      </c>
      <c r="U64" s="4">
        <v>0</v>
      </c>
      <c r="V64" s="4">
        <v>12859</v>
      </c>
      <c r="W64" s="93">
        <v>3</v>
      </c>
      <c r="X64" s="4">
        <v>0</v>
      </c>
      <c r="Y64" s="4">
        <v>13833</v>
      </c>
      <c r="Z64" s="4">
        <v>0</v>
      </c>
      <c r="AA64" s="4">
        <v>5610</v>
      </c>
      <c r="AB64" s="4">
        <v>0</v>
      </c>
      <c r="AC64" s="4">
        <v>0</v>
      </c>
      <c r="AD64" s="4">
        <v>0</v>
      </c>
      <c r="AE64" s="4">
        <v>0</v>
      </c>
      <c r="AF64" s="4">
        <v>6.87</v>
      </c>
      <c r="AG64" s="4">
        <v>0</v>
      </c>
      <c r="AH64" s="4">
        <v>52796</v>
      </c>
      <c r="AJ64" s="4">
        <v>0</v>
      </c>
      <c r="AL64" s="4">
        <v>38963</v>
      </c>
      <c r="AN64" s="4">
        <v>0</v>
      </c>
      <c r="AO64" s="93">
        <v>3.42</v>
      </c>
      <c r="AP64" s="4">
        <v>0</v>
      </c>
      <c r="AQ64" s="4">
        <v>28356</v>
      </c>
      <c r="AR64" s="4">
        <v>0</v>
      </c>
      <c r="AS64" s="4">
        <v>0</v>
      </c>
      <c r="AT64" s="4">
        <v>0</v>
      </c>
      <c r="AU64" s="4">
        <v>23378</v>
      </c>
      <c r="AW64" s="93">
        <v>3</v>
      </c>
      <c r="AY64" s="4">
        <v>25164</v>
      </c>
      <c r="AZ64" s="4">
        <v>0</v>
      </c>
      <c r="BA64" s="4">
        <v>0</v>
      </c>
      <c r="BB64" s="4">
        <v>0</v>
      </c>
      <c r="BC64" s="4">
        <v>13874</v>
      </c>
      <c r="BD64" s="4">
        <v>21</v>
      </c>
      <c r="BE64" s="4">
        <v>0.42</v>
      </c>
      <c r="BF64" s="4">
        <v>0</v>
      </c>
      <c r="BG64" s="4">
        <v>3379</v>
      </c>
      <c r="BH64" s="4">
        <v>0</v>
      </c>
      <c r="BL64" s="4">
        <v>0</v>
      </c>
      <c r="BN64" s="4">
        <v>0</v>
      </c>
      <c r="BO64" s="4">
        <v>0</v>
      </c>
      <c r="BP64" s="4">
        <v>0</v>
      </c>
      <c r="BQ64" s="93">
        <v>1.1655172413793102</v>
      </c>
      <c r="BR64" s="4">
        <v>0</v>
      </c>
      <c r="BS64" s="4">
        <v>14821.88275862069</v>
      </c>
      <c r="BT64" s="4">
        <v>0</v>
      </c>
      <c r="BU64" s="4">
        <v>871.80689655172409</v>
      </c>
      <c r="BW64" s="4">
        <v>0</v>
      </c>
      <c r="BY64" s="4">
        <v>871.80689655172409</v>
      </c>
      <c r="CA64" s="4">
        <v>14821.88275862069</v>
      </c>
      <c r="CC64" s="93">
        <v>3</v>
      </c>
      <c r="CD64" s="4">
        <v>0</v>
      </c>
      <c r="CE64" s="4">
        <v>30908</v>
      </c>
      <c r="CF64" s="4">
        <v>0</v>
      </c>
      <c r="CG64" s="4">
        <v>1552</v>
      </c>
      <c r="CH64" s="4">
        <v>0</v>
      </c>
      <c r="CI64" s="4">
        <v>16230</v>
      </c>
      <c r="CJ64" s="4">
        <v>0</v>
      </c>
      <c r="CK64" s="4">
        <v>1552</v>
      </c>
      <c r="CL64" s="4">
        <v>0</v>
      </c>
      <c r="CM64" s="4">
        <v>24979.11724137931</v>
      </c>
      <c r="CN64" s="4">
        <v>0</v>
      </c>
      <c r="CO64" s="93">
        <v>6.6950354609929077</v>
      </c>
      <c r="CP64" s="4">
        <v>0</v>
      </c>
      <c r="CQ64" s="4">
        <v>70783.595744680846</v>
      </c>
      <c r="CS64" s="4">
        <v>4618.6737588652486</v>
      </c>
      <c r="CU64" s="4">
        <v>15550.498121645796</v>
      </c>
      <c r="CW64" s="4">
        <v>4618.6737588652486</v>
      </c>
      <c r="CY64" s="4">
        <v>55456.595744680846</v>
      </c>
      <c r="DA64" s="93">
        <v>6.5104895104895109</v>
      </c>
      <c r="DB64" s="4">
        <v>0</v>
      </c>
      <c r="DC64" s="4">
        <v>73544</v>
      </c>
      <c r="DD64" s="4">
        <v>0</v>
      </c>
      <c r="DE64" s="4">
        <v>4678</v>
      </c>
      <c r="DF64" s="4">
        <v>0</v>
      </c>
      <c r="DG64" s="4">
        <v>13689</v>
      </c>
      <c r="DH64" s="4">
        <v>0</v>
      </c>
      <c r="DI64" s="4">
        <v>4678</v>
      </c>
      <c r="DJ64" s="4">
        <v>0</v>
      </c>
      <c r="DK64" s="4">
        <v>33120</v>
      </c>
      <c r="DL64" s="4">
        <v>0</v>
      </c>
      <c r="DM64" s="93">
        <v>8</v>
      </c>
      <c r="DN64" s="4">
        <v>0</v>
      </c>
      <c r="DO64" s="4">
        <v>107079</v>
      </c>
      <c r="DQ64" s="4">
        <v>7144</v>
      </c>
      <c r="DS64" s="4">
        <v>0</v>
      </c>
      <c r="DU64" s="4">
        <v>7144</v>
      </c>
      <c r="DW64" s="4">
        <v>51141.480851063832</v>
      </c>
      <c r="DY64" s="93">
        <v>6.1085632347364429</v>
      </c>
      <c r="DZ64" s="4">
        <v>0</v>
      </c>
      <c r="EA64" s="4">
        <v>91365</v>
      </c>
      <c r="EC64" s="4">
        <v>5455</v>
      </c>
      <c r="EE64" s="4">
        <v>0</v>
      </c>
      <c r="EG64" s="4">
        <v>5455</v>
      </c>
      <c r="EI64" s="4">
        <v>21225.161702127662</v>
      </c>
      <c r="EK64" s="93">
        <v>7</v>
      </c>
      <c r="EL64" s="4">
        <v>0</v>
      </c>
      <c r="EM64" s="4">
        <v>105245</v>
      </c>
      <c r="EN64" s="4">
        <v>0</v>
      </c>
      <c r="EO64" s="4">
        <v>6251</v>
      </c>
      <c r="EP64" s="4">
        <v>0</v>
      </c>
      <c r="EQ64" s="4">
        <v>0</v>
      </c>
      <c r="ER64" s="4">
        <v>0</v>
      </c>
      <c r="ES64" s="4">
        <v>6251</v>
      </c>
      <c r="ET64" s="4">
        <v>0</v>
      </c>
      <c r="EU64" s="4">
        <v>27294</v>
      </c>
      <c r="EV64" s="4">
        <v>0</v>
      </c>
      <c r="EW64" s="93">
        <v>11.017482517482517</v>
      </c>
      <c r="EX64" s="4">
        <v>0</v>
      </c>
      <c r="EY64" s="4">
        <v>188494</v>
      </c>
      <c r="EZ64" s="4">
        <v>0</v>
      </c>
      <c r="FA64" s="4">
        <v>9839</v>
      </c>
      <c r="FB64" s="4">
        <v>0</v>
      </c>
      <c r="FC64" s="4">
        <v>0</v>
      </c>
      <c r="FD64" s="4">
        <v>0</v>
      </c>
      <c r="FE64" s="4">
        <v>9839</v>
      </c>
      <c r="FF64" s="4">
        <v>0</v>
      </c>
      <c r="FG64" s="4">
        <v>86719</v>
      </c>
      <c r="FH64" s="4">
        <v>0</v>
      </c>
      <c r="FI64" s="93">
        <v>0</v>
      </c>
      <c r="FJ64" s="4">
        <v>0</v>
      </c>
      <c r="FK64" s="4">
        <v>0</v>
      </c>
      <c r="FL64" s="4">
        <v>0</v>
      </c>
      <c r="FM64" s="4">
        <v>0</v>
      </c>
      <c r="FN64" s="4">
        <v>0</v>
      </c>
      <c r="FO64" s="4">
        <v>0</v>
      </c>
      <c r="FQ64" s="4">
        <v>0</v>
      </c>
      <c r="FS64" s="4">
        <v>0</v>
      </c>
      <c r="FU64" s="93">
        <v>0</v>
      </c>
      <c r="FV64" s="4">
        <v>0</v>
      </c>
      <c r="FW64" s="4">
        <v>0</v>
      </c>
      <c r="FX64" s="4">
        <v>0</v>
      </c>
      <c r="FY64" s="4">
        <v>0</v>
      </c>
      <c r="FZ64" s="4">
        <v>0</v>
      </c>
      <c r="GA64" s="4">
        <v>0</v>
      </c>
      <c r="GB64" s="4">
        <v>0</v>
      </c>
      <c r="GC64" s="4">
        <v>0</v>
      </c>
      <c r="GE64" s="4">
        <v>0</v>
      </c>
      <c r="GG64" s="93">
        <v>0</v>
      </c>
      <c r="GH64" s="4">
        <v>0</v>
      </c>
      <c r="GI64" s="4">
        <v>0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Q64" s="4">
        <v>0</v>
      </c>
      <c r="GR64" s="4">
        <v>0</v>
      </c>
      <c r="GS64" s="93">
        <v>0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  <c r="GZ64" s="4">
        <v>0</v>
      </c>
      <c r="HA64" s="160">
        <v>0</v>
      </c>
      <c r="HB64" s="160">
        <v>0</v>
      </c>
      <c r="HC64" s="160">
        <v>0</v>
      </c>
      <c r="HD64" s="4">
        <v>0</v>
      </c>
      <c r="HE64" s="93">
        <v>0</v>
      </c>
      <c r="HF64" s="4">
        <v>0</v>
      </c>
      <c r="HG64" s="4">
        <v>0</v>
      </c>
      <c r="HH64" s="4">
        <v>0</v>
      </c>
      <c r="HI64" s="4">
        <v>0</v>
      </c>
      <c r="HJ64" s="4">
        <v>0</v>
      </c>
      <c r="HK64" s="4">
        <v>0</v>
      </c>
      <c r="HL64" s="4">
        <v>0</v>
      </c>
      <c r="HM64" s="4">
        <v>0</v>
      </c>
      <c r="HN64" s="4">
        <v>0</v>
      </c>
      <c r="HO64" s="4">
        <v>0</v>
      </c>
      <c r="HP64" s="4">
        <v>0</v>
      </c>
      <c r="HQ64" s="4">
        <v>0</v>
      </c>
      <c r="HR64" s="93">
        <v>0</v>
      </c>
      <c r="HS64" s="4">
        <v>0</v>
      </c>
      <c r="HT64" s="4">
        <v>0</v>
      </c>
      <c r="HU64" s="4">
        <v>0</v>
      </c>
      <c r="HV64" s="4">
        <v>0</v>
      </c>
      <c r="HW64" s="4">
        <v>0</v>
      </c>
      <c r="HX64" s="176">
        <v>0</v>
      </c>
      <c r="HY64" s="4">
        <v>0</v>
      </c>
      <c r="HZ64" s="176">
        <v>0</v>
      </c>
      <c r="IA64" s="4">
        <v>0</v>
      </c>
      <c r="IB64" s="176">
        <v>0</v>
      </c>
      <c r="IC64" s="4">
        <v>0</v>
      </c>
      <c r="ID64" s="176">
        <v>0</v>
      </c>
      <c r="IE64" s="4">
        <v>0</v>
      </c>
      <c r="IF64" s="4">
        <v>0</v>
      </c>
      <c r="IG64" s="5">
        <v>0</v>
      </c>
      <c r="IH64" s="3">
        <v>0</v>
      </c>
      <c r="II64" s="3">
        <v>0</v>
      </c>
      <c r="IJ64" s="3">
        <v>0</v>
      </c>
      <c r="IK64" s="3">
        <v>0</v>
      </c>
      <c r="IL64" s="3">
        <v>0</v>
      </c>
      <c r="IM64" s="3">
        <v>0</v>
      </c>
      <c r="IN64" s="3">
        <v>0</v>
      </c>
      <c r="IO64" s="3">
        <v>0</v>
      </c>
      <c r="IP64" s="3">
        <v>0</v>
      </c>
      <c r="IQ64" s="3"/>
      <c r="IR64" s="3">
        <v>0</v>
      </c>
      <c r="IS64" s="3"/>
      <c r="IT64" s="3">
        <v>0</v>
      </c>
      <c r="IU64" s="3"/>
      <c r="IV64" s="93">
        <v>0</v>
      </c>
      <c r="IW64" s="4">
        <v>0</v>
      </c>
      <c r="IX64" s="4">
        <v>0</v>
      </c>
      <c r="IY64" s="4">
        <v>0</v>
      </c>
      <c r="IZ64" s="4">
        <v>0</v>
      </c>
      <c r="JA64" s="4">
        <v>0</v>
      </c>
      <c r="JB64" s="4">
        <v>0</v>
      </c>
      <c r="JC64" s="4">
        <v>0</v>
      </c>
      <c r="JD64" s="4">
        <v>0</v>
      </c>
      <c r="JE64" s="4">
        <v>0</v>
      </c>
      <c r="JG64" s="4">
        <v>0</v>
      </c>
      <c r="JI64" s="4">
        <v>0</v>
      </c>
      <c r="JK64" s="93">
        <v>0</v>
      </c>
      <c r="JL64" s="4">
        <v>0</v>
      </c>
      <c r="JM64" s="4">
        <v>0</v>
      </c>
      <c r="JN64" s="4">
        <v>0</v>
      </c>
      <c r="JO64" s="4">
        <v>0</v>
      </c>
      <c r="JP64" s="4">
        <v>0</v>
      </c>
      <c r="JQ64" s="4">
        <v>0</v>
      </c>
      <c r="JR64" s="4">
        <v>0</v>
      </c>
      <c r="JS64" s="4">
        <v>0</v>
      </c>
      <c r="JT64" s="4">
        <v>0</v>
      </c>
      <c r="JV64" s="4">
        <v>0</v>
      </c>
      <c r="JW64" s="4">
        <v>0</v>
      </c>
      <c r="JX64" s="4">
        <v>0</v>
      </c>
      <c r="JY64" s="4">
        <v>0</v>
      </c>
      <c r="JZ64" s="93">
        <v>0</v>
      </c>
      <c r="KA64" s="4">
        <v>0</v>
      </c>
      <c r="KB64" s="4">
        <v>0</v>
      </c>
      <c r="KC64" s="4">
        <v>0</v>
      </c>
      <c r="KD64" s="4">
        <v>0</v>
      </c>
      <c r="KE64" s="4">
        <v>0</v>
      </c>
      <c r="KF64" s="4">
        <v>0</v>
      </c>
      <c r="KG64" s="4">
        <v>0</v>
      </c>
      <c r="KH64" s="4">
        <v>0</v>
      </c>
      <c r="KI64" s="4">
        <v>0</v>
      </c>
      <c r="KJ64" s="4">
        <v>0</v>
      </c>
      <c r="KK64" s="4">
        <v>0</v>
      </c>
      <c r="KM64" s="4">
        <v>0</v>
      </c>
      <c r="KN64" s="4">
        <v>0</v>
      </c>
      <c r="KO64" s="4">
        <v>0</v>
      </c>
      <c r="KP64" s="4">
        <v>0</v>
      </c>
      <c r="KQ64" s="4">
        <v>0</v>
      </c>
      <c r="KR64" s="4">
        <v>0</v>
      </c>
      <c r="KS64" s="4">
        <v>0</v>
      </c>
      <c r="KT64" s="4">
        <v>0</v>
      </c>
      <c r="KU64" s="4">
        <v>0</v>
      </c>
      <c r="KV64" s="4">
        <v>0</v>
      </c>
      <c r="KW64" s="4">
        <v>0</v>
      </c>
      <c r="KX64" s="4">
        <v>0</v>
      </c>
      <c r="KY64" s="4">
        <v>0</v>
      </c>
      <c r="KZ64" s="4">
        <v>0</v>
      </c>
      <c r="LA64" s="4">
        <v>0</v>
      </c>
      <c r="LB64" s="4">
        <v>0</v>
      </c>
      <c r="LC64" s="4">
        <v>0</v>
      </c>
      <c r="LD64" s="4">
        <v>0</v>
      </c>
      <c r="LE64" s="4">
        <v>0</v>
      </c>
      <c r="LF64" s="4">
        <v>0</v>
      </c>
      <c r="LG64" s="4">
        <v>0</v>
      </c>
      <c r="LH64" s="4">
        <v>0</v>
      </c>
      <c r="LI64" s="4">
        <v>0</v>
      </c>
      <c r="LJ64" s="4">
        <v>0</v>
      </c>
      <c r="LK64" s="4">
        <v>0</v>
      </c>
      <c r="LL64" s="4">
        <v>0</v>
      </c>
      <c r="LM64" s="4">
        <v>0</v>
      </c>
      <c r="LO64" s="4">
        <v>0</v>
      </c>
      <c r="LQ64" s="4">
        <v>0</v>
      </c>
      <c r="MI64" s="115">
        <f t="shared" si="0"/>
        <v>-55</v>
      </c>
      <c r="MJ64" s="3"/>
      <c r="MK64" s="3"/>
      <c r="ML64" s="176"/>
      <c r="MM64" s="176"/>
      <c r="MN64" s="176"/>
      <c r="MO64" s="176"/>
      <c r="MP64" s="176"/>
      <c r="MQ64" s="176"/>
      <c r="MR64" s="176"/>
      <c r="MS64" s="176"/>
      <c r="MT64" s="176"/>
    </row>
    <row r="65" spans="1:358" s="4" customFormat="1">
      <c r="A65" s="1">
        <v>56</v>
      </c>
      <c r="B65" t="s">
        <v>97</v>
      </c>
      <c r="C65" s="93">
        <v>2.4</v>
      </c>
      <c r="D65" s="4">
        <v>12871</v>
      </c>
      <c r="E65" s="4">
        <v>0</v>
      </c>
      <c r="F65" s="4">
        <v>4766</v>
      </c>
      <c r="G65" s="4">
        <v>0</v>
      </c>
      <c r="I65" s="93">
        <v>145.58000000000001</v>
      </c>
      <c r="J65" s="4">
        <v>729306</v>
      </c>
      <c r="K65" s="4">
        <v>0</v>
      </c>
      <c r="L65" s="4">
        <v>861864</v>
      </c>
      <c r="M65" s="4">
        <v>0</v>
      </c>
      <c r="O65" s="93">
        <v>152.33000000000001</v>
      </c>
      <c r="P65" s="4">
        <v>0</v>
      </c>
      <c r="Q65" s="4">
        <v>830119</v>
      </c>
      <c r="R65" s="4">
        <v>0</v>
      </c>
      <c r="S65" s="4">
        <v>23701</v>
      </c>
      <c r="U65" s="4">
        <v>93323</v>
      </c>
      <c r="V65" s="4">
        <v>0</v>
      </c>
      <c r="W65" s="93">
        <v>126.56</v>
      </c>
      <c r="X65" s="4">
        <v>0</v>
      </c>
      <c r="Y65" s="4">
        <v>765792</v>
      </c>
      <c r="Z65" s="4">
        <v>0</v>
      </c>
      <c r="AA65" s="4">
        <v>6099</v>
      </c>
      <c r="AB65" s="4">
        <v>0</v>
      </c>
      <c r="AC65" s="4">
        <v>0</v>
      </c>
      <c r="AD65" s="4">
        <v>0</v>
      </c>
      <c r="AE65" s="4">
        <v>0</v>
      </c>
      <c r="AF65" s="4">
        <v>108.88</v>
      </c>
      <c r="AG65" s="4">
        <v>0</v>
      </c>
      <c r="AH65" s="4">
        <v>651595</v>
      </c>
      <c r="AJ65" s="4">
        <v>6040</v>
      </c>
      <c r="AL65" s="4">
        <v>0</v>
      </c>
      <c r="AN65" s="4">
        <v>0</v>
      </c>
      <c r="AO65" s="93">
        <v>106.72</v>
      </c>
      <c r="AP65" s="4">
        <v>0</v>
      </c>
      <c r="AQ65" s="4">
        <v>699764</v>
      </c>
      <c r="AR65" s="4">
        <v>0</v>
      </c>
      <c r="AS65" s="4">
        <v>0</v>
      </c>
      <c r="AT65" s="4">
        <v>0</v>
      </c>
      <c r="AU65" s="4">
        <v>48169</v>
      </c>
      <c r="AW65" s="93">
        <v>102.31</v>
      </c>
      <c r="AY65" s="4">
        <v>711759</v>
      </c>
      <c r="AZ65" s="4">
        <v>-7085</v>
      </c>
      <c r="BA65" s="4">
        <v>13107</v>
      </c>
      <c r="BB65" s="4">
        <v>0</v>
      </c>
      <c r="BC65" s="4">
        <v>36407</v>
      </c>
      <c r="BD65" s="4">
        <v>-6263</v>
      </c>
      <c r="BE65" s="4">
        <v>104.58</v>
      </c>
      <c r="BF65" s="4">
        <v>0</v>
      </c>
      <c r="BG65" s="4">
        <v>742831</v>
      </c>
      <c r="BH65" s="4">
        <v>0</v>
      </c>
      <c r="BI65" s="4">
        <v>95.57</v>
      </c>
      <c r="BJ65" s="4">
        <v>0</v>
      </c>
      <c r="BK65" s="4">
        <v>676667</v>
      </c>
      <c r="BL65" s="4">
        <v>0</v>
      </c>
      <c r="BM65" s="4">
        <v>7156</v>
      </c>
      <c r="BN65" s="4">
        <v>0</v>
      </c>
      <c r="BO65" s="4">
        <v>5869.7160533710576</v>
      </c>
      <c r="BP65" s="4">
        <v>3.823010778821299</v>
      </c>
      <c r="BQ65" s="93">
        <v>72.063545919838745</v>
      </c>
      <c r="BR65" s="4">
        <v>0</v>
      </c>
      <c r="BS65" s="4">
        <v>546538.15729326685</v>
      </c>
      <c r="BT65" s="4">
        <v>0</v>
      </c>
      <c r="BU65" s="4">
        <v>53903.532348039385</v>
      </c>
      <c r="BW65" s="4">
        <v>0</v>
      </c>
      <c r="BY65" s="4">
        <v>53903.532348039385</v>
      </c>
      <c r="CA65" s="4">
        <v>9594.7999999999993</v>
      </c>
      <c r="CC65" s="93">
        <v>93.99934401013391</v>
      </c>
      <c r="CD65" s="4">
        <v>0</v>
      </c>
      <c r="CE65" s="4">
        <v>728133.4715888527</v>
      </c>
      <c r="CF65" s="4">
        <v>0</v>
      </c>
      <c r="CG65" s="4">
        <v>69839.490951863918</v>
      </c>
      <c r="CH65" s="4">
        <v>0</v>
      </c>
      <c r="CI65" s="4">
        <v>34848</v>
      </c>
      <c r="CJ65" s="4">
        <v>0</v>
      </c>
      <c r="CK65" s="4">
        <v>69839.490951863918</v>
      </c>
      <c r="CL65" s="4">
        <v>0</v>
      </c>
      <c r="CM65" s="4">
        <v>181595.31429558585</v>
      </c>
      <c r="CN65" s="4">
        <v>0</v>
      </c>
      <c r="CO65" s="93">
        <v>109.61825847460108</v>
      </c>
      <c r="CP65" s="4">
        <v>0</v>
      </c>
      <c r="CQ65" s="4">
        <v>829846.33337788621</v>
      </c>
      <c r="CS65" s="4">
        <v>87278.407622901446</v>
      </c>
      <c r="CU65" s="4">
        <v>16728</v>
      </c>
      <c r="CW65" s="4">
        <v>87278.407622901446</v>
      </c>
      <c r="CY65" s="4">
        <v>210669.86178903352</v>
      </c>
      <c r="DA65" s="93">
        <v>127.5555416337148</v>
      </c>
      <c r="DB65" s="4">
        <v>0</v>
      </c>
      <c r="DC65" s="4">
        <v>993287</v>
      </c>
      <c r="DD65" s="4">
        <v>0</v>
      </c>
      <c r="DE65" s="4">
        <v>106525</v>
      </c>
      <c r="DF65" s="4">
        <v>0</v>
      </c>
      <c r="DG65" s="4">
        <v>17384</v>
      </c>
      <c r="DH65" s="4">
        <v>0</v>
      </c>
      <c r="DI65" s="4">
        <v>106525</v>
      </c>
      <c r="DJ65" s="4">
        <v>0</v>
      </c>
      <c r="DK65" s="4">
        <v>297107</v>
      </c>
      <c r="DL65" s="4">
        <v>0</v>
      </c>
      <c r="DM65" s="93">
        <v>133.21555783935506</v>
      </c>
      <c r="DN65" s="4">
        <v>0</v>
      </c>
      <c r="DO65" s="4">
        <v>1074081</v>
      </c>
      <c r="DQ65" s="4">
        <v>116886</v>
      </c>
      <c r="DS65" s="4">
        <v>20417</v>
      </c>
      <c r="DU65" s="4">
        <v>116886</v>
      </c>
      <c r="DW65" s="4">
        <v>219543.54468888167</v>
      </c>
      <c r="DY65" s="93">
        <v>144.77741988705307</v>
      </c>
      <c r="DZ65" s="4">
        <v>0</v>
      </c>
      <c r="EA65" s="4">
        <v>1189973</v>
      </c>
      <c r="EC65" s="4">
        <v>127919</v>
      </c>
      <c r="EE65" s="4">
        <v>12752</v>
      </c>
      <c r="EG65" s="4">
        <v>127919</v>
      </c>
      <c r="EI65" s="4">
        <v>229744.66664884551</v>
      </c>
      <c r="EK65" s="93">
        <v>139.87998192665395</v>
      </c>
      <c r="EL65" s="4">
        <v>0</v>
      </c>
      <c r="EM65" s="4">
        <v>1253481</v>
      </c>
      <c r="EN65" s="4">
        <v>0</v>
      </c>
      <c r="EO65" s="4">
        <v>123127</v>
      </c>
      <c r="EP65" s="4">
        <v>0</v>
      </c>
      <c r="EQ65" s="4">
        <v>19584</v>
      </c>
      <c r="ER65" s="4">
        <v>0</v>
      </c>
      <c r="ES65" s="4">
        <v>123127</v>
      </c>
      <c r="ET65" s="4">
        <v>0</v>
      </c>
      <c r="EU65" s="4">
        <v>165360.80000000002</v>
      </c>
      <c r="EV65" s="4">
        <v>0</v>
      </c>
      <c r="EW65" s="93">
        <v>121.88527434150103</v>
      </c>
      <c r="EX65" s="4">
        <v>0</v>
      </c>
      <c r="EY65" s="4">
        <v>1112432</v>
      </c>
      <c r="EZ65" s="4">
        <v>0</v>
      </c>
      <c r="FA65" s="4">
        <v>107541</v>
      </c>
      <c r="FB65" s="4">
        <v>0</v>
      </c>
      <c r="FC65" s="4">
        <v>0</v>
      </c>
      <c r="FD65" s="4">
        <v>0</v>
      </c>
      <c r="FE65" s="4">
        <v>107541</v>
      </c>
      <c r="FF65" s="4">
        <v>0</v>
      </c>
      <c r="FG65" s="4">
        <v>62233.8</v>
      </c>
      <c r="FH65" s="4">
        <v>0</v>
      </c>
      <c r="FI65" s="93">
        <v>115.37736001944738</v>
      </c>
      <c r="FJ65" s="4">
        <v>0</v>
      </c>
      <c r="FK65" s="4">
        <v>1084063</v>
      </c>
      <c r="FL65" s="4">
        <v>0</v>
      </c>
      <c r="FM65" s="4">
        <v>100190</v>
      </c>
      <c r="FN65" s="4">
        <v>0</v>
      </c>
      <c r="FO65" s="4">
        <v>32443</v>
      </c>
      <c r="FQ65" s="4">
        <v>100190</v>
      </c>
      <c r="FS65" s="4">
        <v>15195.178788343985</v>
      </c>
      <c r="FU65" s="93">
        <v>107.030306329849</v>
      </c>
      <c r="FV65" s="4">
        <v>0</v>
      </c>
      <c r="FW65" s="4">
        <v>1085440</v>
      </c>
      <c r="FX65" s="4">
        <v>0</v>
      </c>
      <c r="FY65" s="4">
        <v>95500</v>
      </c>
      <c r="FZ65" s="4">
        <v>0</v>
      </c>
      <c r="GA65" s="4">
        <v>0</v>
      </c>
      <c r="GB65" s="4">
        <v>0</v>
      </c>
      <c r="GC65" s="4">
        <v>95500</v>
      </c>
      <c r="GE65" s="4">
        <v>16798.31027877019</v>
      </c>
      <c r="GG65" s="93">
        <v>127.27362534948742</v>
      </c>
      <c r="GH65" s="4">
        <v>0</v>
      </c>
      <c r="GI65" s="4">
        <v>1332634</v>
      </c>
      <c r="GJ65" s="4">
        <v>0</v>
      </c>
      <c r="GK65" s="4">
        <v>110223</v>
      </c>
      <c r="GL65" s="4">
        <v>0</v>
      </c>
      <c r="GM65" s="4">
        <v>42119</v>
      </c>
      <c r="GN65" s="4">
        <v>0</v>
      </c>
      <c r="GO65" s="4">
        <v>110223</v>
      </c>
      <c r="GP65" s="4">
        <v>0</v>
      </c>
      <c r="GQ65" s="4">
        <v>237821.51270736396</v>
      </c>
      <c r="GR65" s="4">
        <v>-207.88593155718991</v>
      </c>
      <c r="GS65" s="93">
        <v>124.1444244842844</v>
      </c>
      <c r="GT65" s="4">
        <v>0</v>
      </c>
      <c r="GU65" s="4">
        <v>1460741</v>
      </c>
      <c r="GV65" s="4">
        <v>0</v>
      </c>
      <c r="GW65" s="4">
        <v>110791</v>
      </c>
      <c r="GX65" s="4">
        <v>0</v>
      </c>
      <c r="GY65" s="4">
        <v>0</v>
      </c>
      <c r="GZ65" s="4">
        <v>0</v>
      </c>
      <c r="HA65" s="160">
        <v>110791</v>
      </c>
      <c r="HB65" s="160">
        <v>0</v>
      </c>
      <c r="HC65" s="160">
        <v>113444.47137927981</v>
      </c>
      <c r="HD65" s="4">
        <v>-83</v>
      </c>
      <c r="HE65" s="93">
        <v>109</v>
      </c>
      <c r="HF65" s="4">
        <v>0</v>
      </c>
      <c r="HG65" s="4">
        <v>0</v>
      </c>
      <c r="HH65" s="4">
        <v>1319943</v>
      </c>
      <c r="HI65" s="4">
        <v>0</v>
      </c>
      <c r="HJ65" s="4">
        <v>96544</v>
      </c>
      <c r="HK65" s="4">
        <v>0</v>
      </c>
      <c r="HL65" s="4">
        <v>13092</v>
      </c>
      <c r="HM65" s="4">
        <v>0</v>
      </c>
      <c r="HN65" s="4">
        <v>96544</v>
      </c>
      <c r="HO65" s="4">
        <v>0</v>
      </c>
      <c r="HP65" s="4">
        <v>0</v>
      </c>
      <c r="HQ65" s="4">
        <v>0</v>
      </c>
      <c r="HR65" s="93">
        <v>108.07</v>
      </c>
      <c r="HS65" s="4">
        <v>0</v>
      </c>
      <c r="HT65" s="4">
        <v>0</v>
      </c>
      <c r="HU65" s="4">
        <v>1388092</v>
      </c>
      <c r="HV65" s="4">
        <v>0</v>
      </c>
      <c r="HW65" s="4">
        <v>0</v>
      </c>
      <c r="HX65" s="176">
        <v>0</v>
      </c>
      <c r="HY65" s="4">
        <v>96400</v>
      </c>
      <c r="HZ65" s="176">
        <v>0</v>
      </c>
      <c r="IA65" s="4">
        <v>0</v>
      </c>
      <c r="IB65" s="176">
        <v>0</v>
      </c>
      <c r="IC65" s="4">
        <v>96400</v>
      </c>
      <c r="ID65" s="176">
        <v>0</v>
      </c>
      <c r="IE65" s="4">
        <v>44910.344914008601</v>
      </c>
      <c r="IF65" s="4">
        <v>242.24508069267904</v>
      </c>
      <c r="IG65" s="5">
        <v>115.78</v>
      </c>
      <c r="IH65" s="3">
        <v>0</v>
      </c>
      <c r="II65" s="3">
        <v>0</v>
      </c>
      <c r="IJ65" s="3">
        <v>1483293</v>
      </c>
      <c r="IK65" s="3">
        <v>0</v>
      </c>
      <c r="IL65" s="3">
        <v>0</v>
      </c>
      <c r="IM65" s="3">
        <v>0</v>
      </c>
      <c r="IN65" s="3">
        <v>102189</v>
      </c>
      <c r="IO65" s="3">
        <v>0</v>
      </c>
      <c r="IP65" s="3">
        <v>17119</v>
      </c>
      <c r="IQ65" s="3"/>
      <c r="IR65" s="3">
        <v>103305</v>
      </c>
      <c r="IS65" s="3"/>
      <c r="IT65" s="3">
        <v>78303.045431017148</v>
      </c>
      <c r="IU65" s="3"/>
      <c r="IV65" s="93">
        <v>108.20999999999998</v>
      </c>
      <c r="IW65" s="4">
        <v>0</v>
      </c>
      <c r="IX65" s="4">
        <v>0</v>
      </c>
      <c r="IY65" s="4">
        <v>1441859</v>
      </c>
      <c r="IZ65" s="4">
        <v>0</v>
      </c>
      <c r="JA65" s="4">
        <v>0</v>
      </c>
      <c r="JB65" s="4">
        <v>0</v>
      </c>
      <c r="JC65" s="4">
        <v>99504</v>
      </c>
      <c r="JD65" s="4">
        <v>0</v>
      </c>
      <c r="JE65" s="4">
        <v>28984</v>
      </c>
      <c r="JG65" s="4">
        <v>99504</v>
      </c>
      <c r="JI65" s="4">
        <v>9397.4265339468548</v>
      </c>
      <c r="JK65" s="93">
        <v>105.85</v>
      </c>
      <c r="JL65" s="4">
        <v>0</v>
      </c>
      <c r="JM65" s="4">
        <v>0</v>
      </c>
      <c r="JN65" s="4">
        <v>1498949</v>
      </c>
      <c r="JO65" s="4">
        <v>0</v>
      </c>
      <c r="JP65" s="4">
        <v>0</v>
      </c>
      <c r="JQ65" s="4">
        <v>0</v>
      </c>
      <c r="JR65" s="4">
        <v>98304</v>
      </c>
      <c r="JS65" s="4">
        <v>0</v>
      </c>
      <c r="JT65" s="4">
        <v>14986</v>
      </c>
      <c r="JV65" s="4">
        <v>98304</v>
      </c>
      <c r="JW65" s="4">
        <v>0</v>
      </c>
      <c r="JX65" s="4">
        <v>57090</v>
      </c>
      <c r="JY65" s="4">
        <v>0</v>
      </c>
      <c r="JZ65" s="93">
        <v>114.58000000000001</v>
      </c>
      <c r="KA65" s="4">
        <v>0</v>
      </c>
      <c r="KB65" s="4">
        <v>0</v>
      </c>
      <c r="KC65" s="4">
        <v>1763196</v>
      </c>
      <c r="KD65" s="4">
        <v>0</v>
      </c>
      <c r="KE65" s="4">
        <v>0</v>
      </c>
      <c r="KF65" s="4">
        <v>0</v>
      </c>
      <c r="KG65" s="4">
        <v>106045</v>
      </c>
      <c r="KH65" s="4">
        <v>0</v>
      </c>
      <c r="KI65" s="4">
        <v>23309</v>
      </c>
      <c r="KJ65" s="4">
        <v>0</v>
      </c>
      <c r="KK65" s="4">
        <v>106045</v>
      </c>
      <c r="KM65" s="4">
        <v>298501</v>
      </c>
      <c r="KN65" s="4">
        <v>0</v>
      </c>
      <c r="KO65" s="4">
        <v>103.48000000000002</v>
      </c>
      <c r="KP65" s="4">
        <v>0</v>
      </c>
      <c r="KQ65" s="4">
        <v>0</v>
      </c>
      <c r="KR65" s="4">
        <v>1572572</v>
      </c>
      <c r="KS65" s="4">
        <v>0</v>
      </c>
      <c r="KT65" s="4">
        <v>0</v>
      </c>
      <c r="KU65" s="4">
        <v>0</v>
      </c>
      <c r="KV65" s="4">
        <v>109322</v>
      </c>
      <c r="KW65" s="4">
        <v>0</v>
      </c>
      <c r="KX65" s="4">
        <v>48360</v>
      </c>
      <c r="KY65" s="4">
        <v>0</v>
      </c>
      <c r="KZ65" s="4">
        <v>109322</v>
      </c>
      <c r="LA65" s="4">
        <v>0</v>
      </c>
      <c r="LB65" s="4">
        <v>180470.75999999998</v>
      </c>
      <c r="LC65" s="4">
        <v>0</v>
      </c>
      <c r="LD65" s="4">
        <v>101</v>
      </c>
      <c r="LE65" s="4">
        <v>0</v>
      </c>
      <c r="LF65" s="4">
        <v>0</v>
      </c>
      <c r="LG65" s="4">
        <v>1614721</v>
      </c>
      <c r="LH65" s="4">
        <v>0</v>
      </c>
      <c r="LI65" s="4">
        <v>0</v>
      </c>
      <c r="LJ65" s="4">
        <v>0</v>
      </c>
      <c r="LK65" s="4">
        <v>119871</v>
      </c>
      <c r="LL65" s="4">
        <v>0</v>
      </c>
      <c r="LM65" s="4">
        <v>0</v>
      </c>
      <c r="LO65" s="4">
        <v>119871</v>
      </c>
      <c r="LQ65" s="4">
        <v>147847.79999999999</v>
      </c>
      <c r="MI65" s="115">
        <f t="shared" si="0"/>
        <v>-56</v>
      </c>
      <c r="MJ65" s="3"/>
      <c r="MK65" s="3"/>
      <c r="ML65" s="176"/>
      <c r="MM65" s="176"/>
      <c r="MN65" s="176"/>
      <c r="MO65" s="176"/>
      <c r="MP65" s="176"/>
      <c r="MQ65" s="176"/>
      <c r="MR65" s="176"/>
      <c r="MS65" s="176"/>
      <c r="MT65" s="176"/>
    </row>
    <row r="66" spans="1:358" s="4" customFormat="1">
      <c r="A66" s="1">
        <v>57</v>
      </c>
      <c r="B66" t="s">
        <v>98</v>
      </c>
      <c r="C66" s="93"/>
      <c r="E66" s="4">
        <v>0</v>
      </c>
      <c r="F66" s="4">
        <v>0</v>
      </c>
      <c r="I66" s="93">
        <v>4</v>
      </c>
      <c r="J66" s="4">
        <v>19520</v>
      </c>
      <c r="K66" s="4">
        <v>0</v>
      </c>
      <c r="L66" s="4">
        <v>0</v>
      </c>
      <c r="M66" s="4">
        <v>0</v>
      </c>
      <c r="O66" s="93">
        <v>5.48</v>
      </c>
      <c r="P66" s="4">
        <v>0</v>
      </c>
      <c r="Q66" s="4">
        <v>37546</v>
      </c>
      <c r="R66" s="4">
        <v>0</v>
      </c>
      <c r="S66" s="4">
        <v>0</v>
      </c>
      <c r="U66" s="4">
        <v>9632</v>
      </c>
      <c r="V66" s="4">
        <v>0</v>
      </c>
      <c r="W66" s="93">
        <v>9.16</v>
      </c>
      <c r="X66" s="4">
        <v>0</v>
      </c>
      <c r="Y66" s="4">
        <v>58981</v>
      </c>
      <c r="Z66" s="4">
        <v>0</v>
      </c>
      <c r="AA66" s="4">
        <v>7228</v>
      </c>
      <c r="AB66" s="4">
        <v>0</v>
      </c>
      <c r="AC66" s="4">
        <v>21435</v>
      </c>
      <c r="AD66" s="4">
        <v>0</v>
      </c>
      <c r="AE66" s="4">
        <v>0</v>
      </c>
      <c r="AF66" s="4">
        <v>16.079999999999998</v>
      </c>
      <c r="AG66" s="4">
        <v>0</v>
      </c>
      <c r="AH66" s="4">
        <v>103082</v>
      </c>
      <c r="AJ66" s="4">
        <v>13484</v>
      </c>
      <c r="AL66" s="4">
        <v>56962</v>
      </c>
      <c r="AN66" s="4">
        <v>0</v>
      </c>
      <c r="AO66" s="93">
        <v>23.41</v>
      </c>
      <c r="AP66" s="4">
        <v>0</v>
      </c>
      <c r="AQ66" s="4">
        <v>184713</v>
      </c>
      <c r="AR66" s="4">
        <v>0</v>
      </c>
      <c r="AS66" s="4">
        <v>12376</v>
      </c>
      <c r="AT66" s="4">
        <v>0</v>
      </c>
      <c r="AU66" s="4">
        <v>116666</v>
      </c>
      <c r="AW66" s="93">
        <v>21.24</v>
      </c>
      <c r="AY66" s="4">
        <v>199296</v>
      </c>
      <c r="AZ66" s="4">
        <v>0</v>
      </c>
      <c r="BA66" s="4">
        <v>0</v>
      </c>
      <c r="BB66" s="4">
        <v>0</v>
      </c>
      <c r="BC66" s="4">
        <v>72288</v>
      </c>
      <c r="BD66" s="4">
        <v>106</v>
      </c>
      <c r="BE66" s="4">
        <v>23.17</v>
      </c>
      <c r="BF66" s="4">
        <v>0</v>
      </c>
      <c r="BG66" s="4">
        <v>206562</v>
      </c>
      <c r="BH66" s="4">
        <v>0</v>
      </c>
      <c r="BI66" s="4">
        <v>54.06</v>
      </c>
      <c r="BJ66" s="4">
        <v>0</v>
      </c>
      <c r="BK66" s="4">
        <v>441747</v>
      </c>
      <c r="BL66" s="4">
        <v>0</v>
      </c>
      <c r="BM66" s="4">
        <v>11582</v>
      </c>
      <c r="BN66" s="4">
        <v>0</v>
      </c>
      <c r="BO66" s="4">
        <v>75053.830173779992</v>
      </c>
      <c r="BP66" s="4">
        <v>48.883387056062929</v>
      </c>
      <c r="BQ66" s="93">
        <v>79.863480187285248</v>
      </c>
      <c r="BR66" s="4">
        <v>0</v>
      </c>
      <c r="BS66" s="4">
        <v>631394.76394445216</v>
      </c>
      <c r="BT66" s="4">
        <v>0</v>
      </c>
      <c r="BU66" s="4">
        <v>57194.179476385652</v>
      </c>
      <c r="BW66" s="4">
        <v>31750.55030225659</v>
      </c>
      <c r="BY66" s="4">
        <v>57194.179476385652</v>
      </c>
      <c r="CA66" s="4">
        <v>333665.16394445219</v>
      </c>
      <c r="CC66" s="93">
        <v>72.666177541177461</v>
      </c>
      <c r="CD66" s="4">
        <v>0</v>
      </c>
      <c r="CE66" s="4">
        <v>618216.05199176993</v>
      </c>
      <c r="CF66" s="4">
        <v>3380.5279123951914</v>
      </c>
      <c r="CG66" s="4">
        <v>53315.750711736408</v>
      </c>
      <c r="CH66" s="4">
        <v>325.76812674737448</v>
      </c>
      <c r="CI66" s="4">
        <v>36481.96621621622</v>
      </c>
      <c r="CJ66" s="4">
        <v>541.03378378377965</v>
      </c>
      <c r="CK66" s="4">
        <v>53315.750711736408</v>
      </c>
      <c r="CL66" s="4">
        <v>372.95731593656092</v>
      </c>
      <c r="CM66" s="4">
        <v>207863</v>
      </c>
      <c r="CN66" s="4">
        <v>0</v>
      </c>
      <c r="CO66" s="93">
        <v>111.09133899720743</v>
      </c>
      <c r="CP66" s="4">
        <v>0</v>
      </c>
      <c r="CQ66" s="4">
        <v>996344.14723717317</v>
      </c>
      <c r="CS66" s="4">
        <v>84483.32469714676</v>
      </c>
      <c r="CU66" s="4">
        <v>70999.107331455729</v>
      </c>
      <c r="CW66" s="4">
        <v>84809.092823894141</v>
      </c>
      <c r="CY66" s="4">
        <v>457367.62315779843</v>
      </c>
      <c r="DA66" s="93">
        <v>159.86177153186173</v>
      </c>
      <c r="DB66" s="4">
        <v>0</v>
      </c>
      <c r="DC66" s="4">
        <v>1585478</v>
      </c>
      <c r="DD66" s="4">
        <v>0</v>
      </c>
      <c r="DE66" s="4">
        <v>128932</v>
      </c>
      <c r="DF66" s="4">
        <v>0</v>
      </c>
      <c r="DG66" s="4">
        <v>90156</v>
      </c>
      <c r="DH66" s="4">
        <v>0</v>
      </c>
      <c r="DI66" s="4">
        <v>128932</v>
      </c>
      <c r="DJ66" s="4">
        <v>0</v>
      </c>
      <c r="DK66" s="4">
        <v>814658</v>
      </c>
      <c r="DL66" s="4">
        <v>0</v>
      </c>
      <c r="DM66" s="93">
        <v>179.14082975628244</v>
      </c>
      <c r="DN66" s="4">
        <v>0</v>
      </c>
      <c r="DO66" s="4">
        <v>1830956</v>
      </c>
      <c r="DQ66" s="4">
        <v>156190</v>
      </c>
      <c r="DS66" s="4">
        <v>30893</v>
      </c>
      <c r="DU66" s="4">
        <v>156190</v>
      </c>
      <c r="DW66" s="4">
        <v>749533.4441733784</v>
      </c>
      <c r="DY66" s="93">
        <v>188.60976508679434</v>
      </c>
      <c r="DZ66" s="4">
        <v>0</v>
      </c>
      <c r="EA66" s="4">
        <v>1985643</v>
      </c>
      <c r="EC66" s="4">
        <v>167366</v>
      </c>
      <c r="EE66" s="4">
        <v>10050</v>
      </c>
      <c r="EG66" s="4">
        <v>167366</v>
      </c>
      <c r="EI66" s="4">
        <v>536275.12994017266</v>
      </c>
      <c r="EK66" s="93">
        <v>208.30061565980151</v>
      </c>
      <c r="EL66" s="4">
        <v>0</v>
      </c>
      <c r="EM66" s="4">
        <v>2041515</v>
      </c>
      <c r="EN66" s="4">
        <v>0</v>
      </c>
      <c r="EO66" s="4">
        <v>177617</v>
      </c>
      <c r="EP66" s="4">
        <v>0</v>
      </c>
      <c r="EQ66" s="4">
        <v>103950</v>
      </c>
      <c r="ER66" s="4">
        <v>0</v>
      </c>
      <c r="ES66" s="4">
        <v>177617</v>
      </c>
      <c r="ET66" s="4">
        <v>0</v>
      </c>
      <c r="EU66" s="4">
        <v>246875.40000000002</v>
      </c>
      <c r="EV66" s="4">
        <v>0</v>
      </c>
      <c r="EW66" s="93">
        <v>262.22001493372187</v>
      </c>
      <c r="EX66" s="4">
        <v>0</v>
      </c>
      <c r="EY66" s="4">
        <v>2765639</v>
      </c>
      <c r="EZ66" s="4">
        <v>9062</v>
      </c>
      <c r="FA66" s="4">
        <v>230397</v>
      </c>
      <c r="FB66" s="4">
        <v>893</v>
      </c>
      <c r="FC66" s="4">
        <v>47642</v>
      </c>
      <c r="FD66" s="4">
        <v>0</v>
      </c>
      <c r="FE66" s="4">
        <v>230397</v>
      </c>
      <c r="FF66" s="4">
        <v>893</v>
      </c>
      <c r="FG66" s="4">
        <v>799966.8</v>
      </c>
      <c r="FH66" s="4">
        <v>0</v>
      </c>
      <c r="FI66" s="93">
        <v>357.48269116229926</v>
      </c>
      <c r="FJ66" s="4">
        <v>0</v>
      </c>
      <c r="FK66" s="4">
        <v>4046442</v>
      </c>
      <c r="FL66" s="4">
        <v>0</v>
      </c>
      <c r="FM66" s="4">
        <v>315440</v>
      </c>
      <c r="FN66" s="4">
        <v>0</v>
      </c>
      <c r="FO66" s="4">
        <v>47591</v>
      </c>
      <c r="FQ66" s="4">
        <v>315440</v>
      </c>
      <c r="FS66" s="4">
        <v>1421098.0636376899</v>
      </c>
      <c r="FU66" s="93">
        <v>443.77563379627242</v>
      </c>
      <c r="FV66" s="4">
        <v>0</v>
      </c>
      <c r="FW66" s="4">
        <v>5079999</v>
      </c>
      <c r="FX66" s="4">
        <v>0</v>
      </c>
      <c r="FY66" s="4">
        <v>395697</v>
      </c>
      <c r="FZ66" s="4">
        <v>0</v>
      </c>
      <c r="GA66" s="4">
        <v>5746</v>
      </c>
      <c r="GB66" s="4">
        <v>0</v>
      </c>
      <c r="GC66" s="4">
        <v>395697</v>
      </c>
      <c r="GE66" s="4">
        <v>1501236.0448029474</v>
      </c>
      <c r="GG66" s="93">
        <v>540.68681135343832</v>
      </c>
      <c r="GH66" s="4">
        <v>0</v>
      </c>
      <c r="GI66" s="4">
        <v>6226840</v>
      </c>
      <c r="GJ66" s="4">
        <v>0</v>
      </c>
      <c r="GK66" s="4">
        <v>479218</v>
      </c>
      <c r="GL66" s="4">
        <v>0</v>
      </c>
      <c r="GM66" s="4">
        <v>43372</v>
      </c>
      <c r="GN66" s="4">
        <v>0</v>
      </c>
      <c r="GO66" s="4">
        <v>479218</v>
      </c>
      <c r="GP66" s="4">
        <v>0</v>
      </c>
      <c r="GQ66" s="4">
        <v>1103357.9352849422</v>
      </c>
      <c r="GR66" s="4">
        <v>-964.47369124251418</v>
      </c>
      <c r="GS66" s="93">
        <v>705.26648313542012</v>
      </c>
      <c r="GT66" s="4">
        <v>0</v>
      </c>
      <c r="GU66" s="4">
        <v>8227744</v>
      </c>
      <c r="GV66" s="4">
        <v>0</v>
      </c>
      <c r="GW66" s="4">
        <v>624972</v>
      </c>
      <c r="GX66" s="4">
        <v>0</v>
      </c>
      <c r="GY66" s="4">
        <v>59787</v>
      </c>
      <c r="GZ66" s="4">
        <v>0</v>
      </c>
      <c r="HA66" s="160">
        <v>624972</v>
      </c>
      <c r="HB66" s="160">
        <v>0</v>
      </c>
      <c r="HC66" s="160">
        <v>1774172.3756041357</v>
      </c>
      <c r="HD66" s="4">
        <v>-1303</v>
      </c>
      <c r="HE66" s="93">
        <v>805</v>
      </c>
      <c r="HF66" s="4">
        <v>0</v>
      </c>
      <c r="HG66" s="4">
        <v>0</v>
      </c>
      <c r="HH66" s="4">
        <v>10022868</v>
      </c>
      <c r="HI66" s="4">
        <v>-21</v>
      </c>
      <c r="HJ66" s="4">
        <v>715497</v>
      </c>
      <c r="HK66" s="4">
        <v>-2</v>
      </c>
      <c r="HL66" s="4">
        <v>55175</v>
      </c>
      <c r="HM66" s="4">
        <v>0</v>
      </c>
      <c r="HN66" s="4">
        <v>715497</v>
      </c>
      <c r="HO66" s="4">
        <v>-2</v>
      </c>
      <c r="HP66" s="4">
        <v>1575702</v>
      </c>
      <c r="HQ66" s="4">
        <v>-27373.360202382086</v>
      </c>
      <c r="HR66" s="93">
        <v>894.42</v>
      </c>
      <c r="HS66" s="4">
        <v>0</v>
      </c>
      <c r="HT66" s="4">
        <v>0</v>
      </c>
      <c r="HU66" s="4">
        <v>10895084</v>
      </c>
      <c r="HV66" s="4">
        <v>-61281</v>
      </c>
      <c r="HW66" s="4">
        <v>0</v>
      </c>
      <c r="HX66" s="176">
        <v>0</v>
      </c>
      <c r="HY66" s="4">
        <v>789143</v>
      </c>
      <c r="HZ66" s="176">
        <v>-4240</v>
      </c>
      <c r="IA66" s="4">
        <v>85062</v>
      </c>
      <c r="IB66" s="176">
        <v>0</v>
      </c>
      <c r="IC66" s="4">
        <v>789141</v>
      </c>
      <c r="ID66" s="176">
        <v>-4240</v>
      </c>
      <c r="IE66" s="4">
        <v>556739.36865000741</v>
      </c>
      <c r="IF66" s="4">
        <v>0</v>
      </c>
      <c r="IG66" s="5">
        <v>952.26999999999941</v>
      </c>
      <c r="IH66" s="3">
        <v>0</v>
      </c>
      <c r="II66" s="3">
        <v>0</v>
      </c>
      <c r="IJ66" s="3">
        <v>12016069</v>
      </c>
      <c r="IK66" s="3">
        <v>0</v>
      </c>
      <c r="IL66" s="3">
        <v>0</v>
      </c>
      <c r="IM66" s="3">
        <v>0</v>
      </c>
      <c r="IN66" s="3">
        <v>845528</v>
      </c>
      <c r="IO66" s="3">
        <v>0</v>
      </c>
      <c r="IP66" s="3">
        <v>65672</v>
      </c>
      <c r="IQ66" s="3"/>
      <c r="IR66" s="3">
        <v>845738</v>
      </c>
      <c r="IS66" s="3"/>
      <c r="IT66" s="3">
        <v>869414.01404813188</v>
      </c>
      <c r="IU66" s="3"/>
      <c r="IV66" s="93">
        <v>982.42000000000041</v>
      </c>
      <c r="IW66" s="4">
        <v>0</v>
      </c>
      <c r="IX66" s="4">
        <v>0</v>
      </c>
      <c r="IY66" s="4">
        <v>13284241</v>
      </c>
      <c r="IZ66" s="4">
        <v>0</v>
      </c>
      <c r="JA66" s="4">
        <v>0</v>
      </c>
      <c r="JB66" s="4">
        <v>0</v>
      </c>
      <c r="JC66" s="4">
        <v>916805</v>
      </c>
      <c r="JD66" s="4">
        <v>0</v>
      </c>
      <c r="JE66" s="4">
        <v>56476</v>
      </c>
      <c r="JG66" s="4">
        <v>916805</v>
      </c>
      <c r="JI66" s="4">
        <v>1587506.9271162222</v>
      </c>
      <c r="JK66" s="93">
        <v>974.82999999999959</v>
      </c>
      <c r="JL66" s="4">
        <v>0</v>
      </c>
      <c r="JM66" s="4">
        <v>0</v>
      </c>
      <c r="JN66" s="4">
        <v>13612228</v>
      </c>
      <c r="JO66" s="4">
        <v>0</v>
      </c>
      <c r="JP66" s="4">
        <v>0</v>
      </c>
      <c r="JQ66" s="4">
        <v>0</v>
      </c>
      <c r="JR66" s="4">
        <v>905032</v>
      </c>
      <c r="JS66" s="4">
        <v>0</v>
      </c>
      <c r="JT66" s="4">
        <v>99548</v>
      </c>
      <c r="JV66" s="4">
        <v>905032</v>
      </c>
      <c r="JW66" s="4">
        <v>0</v>
      </c>
      <c r="JX66" s="4">
        <v>532899.16231572139</v>
      </c>
      <c r="JY66" s="4">
        <v>-260.62362363992725</v>
      </c>
      <c r="JZ66" s="93">
        <v>941.54</v>
      </c>
      <c r="KA66" s="4">
        <v>0</v>
      </c>
      <c r="KB66" s="4">
        <v>0</v>
      </c>
      <c r="KC66" s="4">
        <v>15089242</v>
      </c>
      <c r="KD66" s="4">
        <v>12904</v>
      </c>
      <c r="KE66" s="4">
        <v>0</v>
      </c>
      <c r="KF66" s="4">
        <v>0</v>
      </c>
      <c r="KG66" s="4">
        <v>883147</v>
      </c>
      <c r="KH66" s="4">
        <v>732</v>
      </c>
      <c r="KI66" s="4">
        <v>0</v>
      </c>
      <c r="KJ66" s="4">
        <v>0</v>
      </c>
      <c r="KK66" s="4">
        <v>883147</v>
      </c>
      <c r="KM66" s="4">
        <v>1850438.7209906052</v>
      </c>
      <c r="KN66" s="4">
        <v>0</v>
      </c>
      <c r="KO66" s="4">
        <v>892.10999999999967</v>
      </c>
      <c r="KP66" s="4">
        <v>0</v>
      </c>
      <c r="KQ66" s="4">
        <v>0</v>
      </c>
      <c r="KR66" s="4">
        <v>15443560</v>
      </c>
      <c r="KS66" s="4">
        <v>0</v>
      </c>
      <c r="KT66" s="4">
        <v>0</v>
      </c>
      <c r="KU66" s="4">
        <v>0</v>
      </c>
      <c r="KV66" s="4">
        <v>970062</v>
      </c>
      <c r="KW66" s="4">
        <v>0</v>
      </c>
      <c r="KX66" s="4">
        <v>0</v>
      </c>
      <c r="KY66" s="4">
        <v>0</v>
      </c>
      <c r="KZ66" s="4">
        <v>970794</v>
      </c>
      <c r="LA66" s="4">
        <v>0</v>
      </c>
      <c r="LB66" s="4">
        <v>1379377.4079999998</v>
      </c>
      <c r="LC66" s="4">
        <v>0</v>
      </c>
      <c r="LD66" s="4">
        <v>901</v>
      </c>
      <c r="LE66" s="4">
        <v>0</v>
      </c>
      <c r="LF66" s="4">
        <v>0</v>
      </c>
      <c r="LG66" s="4">
        <v>16994249</v>
      </c>
      <c r="LH66" s="4">
        <v>0</v>
      </c>
      <c r="LI66" s="4">
        <v>0</v>
      </c>
      <c r="LJ66" s="4">
        <v>0</v>
      </c>
      <c r="LK66" s="4">
        <v>1070367</v>
      </c>
      <c r="LL66" s="4">
        <v>0</v>
      </c>
      <c r="LM66" s="4">
        <v>0</v>
      </c>
      <c r="LO66" s="4">
        <v>1070367</v>
      </c>
      <c r="LQ66" s="4">
        <v>2348923.7999999998</v>
      </c>
      <c r="MI66" s="115">
        <f t="shared" si="0"/>
        <v>-57</v>
      </c>
      <c r="MJ66" s="3"/>
      <c r="MK66" s="3"/>
      <c r="ML66" s="176"/>
      <c r="MM66" s="176"/>
      <c r="MN66" s="176"/>
      <c r="MO66" s="176"/>
      <c r="MP66" s="176"/>
      <c r="MQ66" s="176"/>
      <c r="MR66" s="176"/>
      <c r="MS66" s="176"/>
      <c r="MT66" s="176"/>
    </row>
    <row r="67" spans="1:358" s="4" customFormat="1">
      <c r="A67" s="1">
        <v>58</v>
      </c>
      <c r="B67" t="s">
        <v>99</v>
      </c>
      <c r="C67" s="93"/>
      <c r="E67" s="4">
        <v>0</v>
      </c>
      <c r="F67" s="4">
        <v>0</v>
      </c>
      <c r="I67" s="93"/>
      <c r="J67" s="4">
        <v>0</v>
      </c>
      <c r="K67" s="4">
        <v>0</v>
      </c>
      <c r="L67" s="4">
        <v>0</v>
      </c>
      <c r="O67" s="93"/>
      <c r="Q67" s="4">
        <v>0</v>
      </c>
      <c r="R67" s="4">
        <v>0</v>
      </c>
      <c r="S67" s="4">
        <v>0</v>
      </c>
      <c r="U67" s="4">
        <v>0</v>
      </c>
      <c r="V67" s="4">
        <v>0</v>
      </c>
      <c r="W67" s="93"/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L67" s="4">
        <v>0</v>
      </c>
      <c r="AO67" s="93"/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W67" s="93"/>
      <c r="AZ67" s="4">
        <v>0</v>
      </c>
      <c r="BB67" s="4">
        <v>0</v>
      </c>
      <c r="BC67" s="4">
        <v>0</v>
      </c>
      <c r="BD67" s="4">
        <v>0</v>
      </c>
      <c r="BH67" s="4">
        <v>0</v>
      </c>
      <c r="BL67" s="4">
        <v>0</v>
      </c>
      <c r="BN67" s="4">
        <v>0</v>
      </c>
      <c r="BO67" s="4">
        <v>0</v>
      </c>
      <c r="BP67" s="4">
        <v>0</v>
      </c>
      <c r="BQ67" s="93">
        <v>0</v>
      </c>
      <c r="BR67" s="4">
        <v>0</v>
      </c>
      <c r="BS67" s="4">
        <v>0</v>
      </c>
      <c r="BT67" s="4">
        <v>0</v>
      </c>
      <c r="BU67" s="4">
        <v>0</v>
      </c>
      <c r="BW67" s="4">
        <v>0</v>
      </c>
      <c r="BY67" s="4">
        <v>0</v>
      </c>
      <c r="CA67" s="4">
        <v>0</v>
      </c>
      <c r="CC67" s="93"/>
      <c r="CE67" s="4">
        <v>0</v>
      </c>
      <c r="CF67" s="4">
        <v>0</v>
      </c>
      <c r="CH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93"/>
      <c r="CS67" s="4">
        <v>0</v>
      </c>
      <c r="CW67" s="4">
        <v>0</v>
      </c>
      <c r="CY67" s="4">
        <v>0</v>
      </c>
      <c r="DA67" s="93"/>
      <c r="DD67" s="4">
        <v>0</v>
      </c>
      <c r="DF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93"/>
      <c r="DU67" s="4">
        <v>0</v>
      </c>
      <c r="DW67" s="4">
        <v>0</v>
      </c>
      <c r="DY67" s="93"/>
      <c r="EG67" s="4">
        <v>0</v>
      </c>
      <c r="EI67" s="4">
        <v>0</v>
      </c>
      <c r="EK67" s="93">
        <v>0</v>
      </c>
      <c r="EM67" s="4">
        <v>0</v>
      </c>
      <c r="EN67" s="4">
        <v>0</v>
      </c>
      <c r="EO67" s="4">
        <v>0</v>
      </c>
      <c r="EP67" s="4">
        <v>0</v>
      </c>
      <c r="EQ67" s="4">
        <v>0</v>
      </c>
      <c r="ER67" s="4">
        <v>0</v>
      </c>
      <c r="ES67" s="4">
        <v>0</v>
      </c>
      <c r="ET67" s="4">
        <v>0</v>
      </c>
      <c r="EU67" s="4">
        <v>0</v>
      </c>
      <c r="EV67" s="4">
        <v>0</v>
      </c>
      <c r="EW67" s="93">
        <v>0</v>
      </c>
      <c r="EX67" s="4">
        <v>0</v>
      </c>
      <c r="EY67" s="4">
        <v>0</v>
      </c>
      <c r="EZ67" s="4">
        <v>0</v>
      </c>
      <c r="FA67" s="4">
        <v>0</v>
      </c>
      <c r="FB67" s="4">
        <v>0</v>
      </c>
      <c r="FC67" s="4">
        <v>0</v>
      </c>
      <c r="FD67" s="4">
        <v>0</v>
      </c>
      <c r="FE67" s="4">
        <v>0</v>
      </c>
      <c r="FF67" s="4">
        <v>0</v>
      </c>
      <c r="FG67" s="4">
        <v>0</v>
      </c>
      <c r="FH67" s="4">
        <v>0</v>
      </c>
      <c r="FI67" s="93">
        <v>0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4">
        <v>0</v>
      </c>
      <c r="FQ67" s="4">
        <v>0</v>
      </c>
      <c r="FS67" s="4">
        <v>0</v>
      </c>
      <c r="FU67" s="93">
        <v>0</v>
      </c>
      <c r="FV67" s="4">
        <v>0</v>
      </c>
      <c r="FW67" s="4">
        <v>0</v>
      </c>
      <c r="FX67" s="4">
        <v>0</v>
      </c>
      <c r="FY67" s="4">
        <v>0</v>
      </c>
      <c r="FZ67" s="4">
        <v>0</v>
      </c>
      <c r="GA67" s="4">
        <v>0</v>
      </c>
      <c r="GB67" s="4">
        <v>0</v>
      </c>
      <c r="GC67" s="4">
        <v>0</v>
      </c>
      <c r="GE67" s="4">
        <v>0</v>
      </c>
      <c r="GG67" s="93">
        <v>0</v>
      </c>
      <c r="GH67" s="4">
        <v>0</v>
      </c>
      <c r="GI67" s="4">
        <v>0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Q67" s="4">
        <v>0</v>
      </c>
      <c r="GR67" s="4">
        <v>0</v>
      </c>
      <c r="GS67" s="93">
        <v>0</v>
      </c>
      <c r="GT67" s="4">
        <v>0</v>
      </c>
      <c r="GU67" s="4">
        <v>0</v>
      </c>
      <c r="GV67" s="4">
        <v>0</v>
      </c>
      <c r="GW67" s="4">
        <v>0</v>
      </c>
      <c r="GX67" s="4">
        <v>0</v>
      </c>
      <c r="GY67" s="4">
        <v>0</v>
      </c>
      <c r="GZ67" s="4">
        <v>0</v>
      </c>
      <c r="HA67" s="160">
        <v>0</v>
      </c>
      <c r="HB67" s="160">
        <v>0</v>
      </c>
      <c r="HC67" s="160">
        <v>0</v>
      </c>
      <c r="HD67" s="4">
        <v>0</v>
      </c>
      <c r="HE67" s="93">
        <v>0</v>
      </c>
      <c r="HF67" s="4">
        <v>0</v>
      </c>
      <c r="HG67" s="4">
        <v>0</v>
      </c>
      <c r="HH67" s="4">
        <v>0</v>
      </c>
      <c r="HI67" s="4">
        <v>0</v>
      </c>
      <c r="HJ67" s="4">
        <v>0</v>
      </c>
      <c r="HK67" s="4">
        <v>0</v>
      </c>
      <c r="HL67" s="4">
        <v>0</v>
      </c>
      <c r="HM67" s="4">
        <v>0</v>
      </c>
      <c r="HN67" s="4">
        <v>0</v>
      </c>
      <c r="HO67" s="4">
        <v>0</v>
      </c>
      <c r="HP67" s="4">
        <v>0</v>
      </c>
      <c r="HQ67" s="4">
        <v>0</v>
      </c>
      <c r="HR67" s="93">
        <v>0</v>
      </c>
      <c r="HS67" s="4">
        <v>0</v>
      </c>
      <c r="HT67" s="4">
        <v>0</v>
      </c>
      <c r="HU67" s="4">
        <v>0</v>
      </c>
      <c r="HV67" s="4">
        <v>0</v>
      </c>
      <c r="HW67" s="4">
        <v>0</v>
      </c>
      <c r="HX67" s="176">
        <v>0</v>
      </c>
      <c r="HY67" s="4">
        <v>0</v>
      </c>
      <c r="HZ67" s="176">
        <v>0</v>
      </c>
      <c r="IA67" s="4">
        <v>0</v>
      </c>
      <c r="IB67" s="176">
        <v>0</v>
      </c>
      <c r="IC67" s="4">
        <v>0</v>
      </c>
      <c r="ID67" s="176">
        <v>0</v>
      </c>
      <c r="IE67" s="4">
        <v>0</v>
      </c>
      <c r="IF67" s="4">
        <v>0</v>
      </c>
      <c r="IG67" s="5">
        <v>0</v>
      </c>
      <c r="IH67" s="3">
        <v>0</v>
      </c>
      <c r="II67" s="3">
        <v>0</v>
      </c>
      <c r="IJ67" s="3">
        <v>0</v>
      </c>
      <c r="IK67" s="3">
        <v>0</v>
      </c>
      <c r="IL67" s="3">
        <v>0</v>
      </c>
      <c r="IM67" s="3">
        <v>0</v>
      </c>
      <c r="IN67" s="3">
        <v>0</v>
      </c>
      <c r="IO67" s="3">
        <v>0</v>
      </c>
      <c r="IP67" s="3">
        <v>0</v>
      </c>
      <c r="IQ67" s="3"/>
      <c r="IR67" s="3">
        <v>0</v>
      </c>
      <c r="IS67" s="3"/>
      <c r="IT67" s="3">
        <v>0</v>
      </c>
      <c r="IU67" s="3"/>
      <c r="IV67" s="93">
        <v>0</v>
      </c>
      <c r="IW67" s="4">
        <v>0</v>
      </c>
      <c r="IX67" s="4">
        <v>0</v>
      </c>
      <c r="IY67" s="4">
        <v>0</v>
      </c>
      <c r="IZ67" s="4">
        <v>0</v>
      </c>
      <c r="JA67" s="4">
        <v>0</v>
      </c>
      <c r="JB67" s="4">
        <v>0</v>
      </c>
      <c r="JC67" s="4">
        <v>0</v>
      </c>
      <c r="JD67" s="4">
        <v>0</v>
      </c>
      <c r="JE67" s="4">
        <v>0</v>
      </c>
      <c r="JG67" s="4">
        <v>0</v>
      </c>
      <c r="JI67" s="4">
        <v>0</v>
      </c>
      <c r="JK67" s="93">
        <v>0</v>
      </c>
      <c r="JL67" s="4">
        <v>0</v>
      </c>
      <c r="JM67" s="4">
        <v>0</v>
      </c>
      <c r="JN67" s="4">
        <v>0</v>
      </c>
      <c r="JO67" s="4">
        <v>0</v>
      </c>
      <c r="JP67" s="4">
        <v>0</v>
      </c>
      <c r="JQ67" s="4">
        <v>0</v>
      </c>
      <c r="JR67" s="4">
        <v>0</v>
      </c>
      <c r="JS67" s="4">
        <v>0</v>
      </c>
      <c r="JT67" s="4">
        <v>0</v>
      </c>
      <c r="JV67" s="4">
        <v>0</v>
      </c>
      <c r="JW67" s="4">
        <v>0</v>
      </c>
      <c r="JX67" s="4">
        <v>0</v>
      </c>
      <c r="JY67" s="4">
        <v>0</v>
      </c>
      <c r="JZ67" s="93">
        <v>0</v>
      </c>
      <c r="KA67" s="4">
        <v>0</v>
      </c>
      <c r="KB67" s="4">
        <v>0</v>
      </c>
      <c r="KC67" s="4">
        <v>0</v>
      </c>
      <c r="KD67" s="4">
        <v>0</v>
      </c>
      <c r="KE67" s="4">
        <v>0</v>
      </c>
      <c r="KF67" s="4">
        <v>0</v>
      </c>
      <c r="KG67" s="4">
        <v>0</v>
      </c>
      <c r="KH67" s="4">
        <v>0</v>
      </c>
      <c r="KI67" s="4">
        <v>0</v>
      </c>
      <c r="KJ67" s="4">
        <v>0</v>
      </c>
      <c r="KK67" s="4">
        <v>0</v>
      </c>
      <c r="KM67" s="4">
        <v>0</v>
      </c>
      <c r="KN67" s="4">
        <v>0</v>
      </c>
      <c r="KO67" s="4">
        <v>0</v>
      </c>
      <c r="KP67" s="4">
        <v>0</v>
      </c>
      <c r="KQ67" s="4">
        <v>0</v>
      </c>
      <c r="KR67" s="4">
        <v>0</v>
      </c>
      <c r="KS67" s="4">
        <v>0</v>
      </c>
      <c r="KT67" s="4">
        <v>0</v>
      </c>
      <c r="KU67" s="4">
        <v>0</v>
      </c>
      <c r="KV67" s="4">
        <v>0</v>
      </c>
      <c r="KW67" s="4">
        <v>0</v>
      </c>
      <c r="KX67" s="4">
        <v>0</v>
      </c>
      <c r="KY67" s="4">
        <v>0</v>
      </c>
      <c r="KZ67" s="4">
        <v>0</v>
      </c>
      <c r="LA67" s="4">
        <v>0</v>
      </c>
      <c r="LB67" s="4">
        <v>0</v>
      </c>
      <c r="LC67" s="4">
        <v>0</v>
      </c>
      <c r="LD67" s="4">
        <v>0</v>
      </c>
      <c r="LE67" s="4">
        <v>0</v>
      </c>
      <c r="LF67" s="4">
        <v>0</v>
      </c>
      <c r="LG67" s="4">
        <v>0</v>
      </c>
      <c r="LH67" s="4">
        <v>0</v>
      </c>
      <c r="LI67" s="4">
        <v>0</v>
      </c>
      <c r="LJ67" s="4">
        <v>0</v>
      </c>
      <c r="LK67" s="4">
        <v>0</v>
      </c>
      <c r="LL67" s="4">
        <v>0</v>
      </c>
      <c r="LM67" s="4">
        <v>0</v>
      </c>
      <c r="LO67" s="4">
        <v>0</v>
      </c>
      <c r="LQ67" s="4">
        <v>0</v>
      </c>
      <c r="MI67" s="115">
        <f t="shared" si="0"/>
        <v>-58</v>
      </c>
      <c r="MJ67" s="3"/>
      <c r="MK67" s="3"/>
      <c r="ML67" s="176"/>
      <c r="MM67" s="176"/>
      <c r="MN67" s="176"/>
      <c r="MO67" s="176"/>
      <c r="MP67" s="176"/>
      <c r="MQ67" s="176"/>
      <c r="MR67" s="176"/>
      <c r="MS67" s="176"/>
      <c r="MT67" s="176"/>
    </row>
    <row r="68" spans="1:358" s="4" customFormat="1">
      <c r="A68" s="1">
        <v>59</v>
      </c>
      <c r="B68" t="s">
        <v>100</v>
      </c>
      <c r="C68" s="93"/>
      <c r="E68" s="4">
        <v>0</v>
      </c>
      <c r="F68" s="4">
        <v>0</v>
      </c>
      <c r="I68" s="93"/>
      <c r="J68" s="4">
        <v>0</v>
      </c>
      <c r="K68" s="4">
        <v>0</v>
      </c>
      <c r="L68" s="4">
        <v>0</v>
      </c>
      <c r="O68" s="93"/>
      <c r="Q68" s="4">
        <v>0</v>
      </c>
      <c r="R68" s="4">
        <v>0</v>
      </c>
      <c r="S68" s="4">
        <v>0</v>
      </c>
      <c r="U68" s="4">
        <v>0</v>
      </c>
      <c r="V68" s="4">
        <v>0</v>
      </c>
      <c r="W68" s="93"/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L68" s="4">
        <v>0</v>
      </c>
      <c r="AO68" s="93"/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W68" s="93"/>
      <c r="AZ68" s="4">
        <v>0</v>
      </c>
      <c r="BB68" s="4">
        <v>0</v>
      </c>
      <c r="BC68" s="4">
        <v>0</v>
      </c>
      <c r="BD68" s="4">
        <v>0</v>
      </c>
      <c r="BH68" s="4">
        <v>0</v>
      </c>
      <c r="BL68" s="4">
        <v>0</v>
      </c>
      <c r="BN68" s="4">
        <v>0</v>
      </c>
      <c r="BO68" s="4">
        <v>0</v>
      </c>
      <c r="BP68" s="4">
        <v>0</v>
      </c>
      <c r="BQ68" s="93">
        <v>0</v>
      </c>
      <c r="BR68" s="4">
        <v>0</v>
      </c>
      <c r="BS68" s="4">
        <v>0</v>
      </c>
      <c r="BT68" s="4">
        <v>0</v>
      </c>
      <c r="BU68" s="4">
        <v>0</v>
      </c>
      <c r="BW68" s="4">
        <v>0</v>
      </c>
      <c r="BY68" s="4">
        <v>0</v>
      </c>
      <c r="CA68" s="4">
        <v>0</v>
      </c>
      <c r="CC68" s="93"/>
      <c r="CE68" s="4">
        <v>0</v>
      </c>
      <c r="CF68" s="4">
        <v>0</v>
      </c>
      <c r="CH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93"/>
      <c r="CS68" s="4">
        <v>0</v>
      </c>
      <c r="CW68" s="4">
        <v>0</v>
      </c>
      <c r="CY68" s="4">
        <v>0</v>
      </c>
      <c r="DA68" s="93"/>
      <c r="DD68" s="4">
        <v>0</v>
      </c>
      <c r="DF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93"/>
      <c r="DU68" s="4">
        <v>0</v>
      </c>
      <c r="DW68" s="4">
        <v>0</v>
      </c>
      <c r="DY68" s="93"/>
      <c r="EG68" s="4">
        <v>0</v>
      </c>
      <c r="EI68" s="4">
        <v>0</v>
      </c>
      <c r="EK68" s="93">
        <v>0</v>
      </c>
      <c r="EM68" s="4">
        <v>0</v>
      </c>
      <c r="EN68" s="4">
        <v>0</v>
      </c>
      <c r="EO68" s="4">
        <v>0</v>
      </c>
      <c r="EP68" s="4">
        <v>0</v>
      </c>
      <c r="EQ68" s="4">
        <v>0</v>
      </c>
      <c r="ER68" s="4">
        <v>0</v>
      </c>
      <c r="ES68" s="4">
        <v>0</v>
      </c>
      <c r="ET68" s="4">
        <v>0</v>
      </c>
      <c r="EU68" s="4">
        <v>0</v>
      </c>
      <c r="EV68" s="4">
        <v>0</v>
      </c>
      <c r="EW68" s="93">
        <v>0</v>
      </c>
      <c r="EX68" s="4">
        <v>0</v>
      </c>
      <c r="EY68" s="4">
        <v>0</v>
      </c>
      <c r="EZ68" s="4">
        <v>0</v>
      </c>
      <c r="FA68" s="4">
        <v>0</v>
      </c>
      <c r="FB68" s="4">
        <v>0</v>
      </c>
      <c r="FC68" s="4">
        <v>0</v>
      </c>
      <c r="FD68" s="4">
        <v>0</v>
      </c>
      <c r="FE68" s="4">
        <v>0</v>
      </c>
      <c r="FF68" s="4">
        <v>0</v>
      </c>
      <c r="FG68" s="4">
        <v>0</v>
      </c>
      <c r="FH68" s="4">
        <v>0</v>
      </c>
      <c r="FI68" s="93">
        <v>0</v>
      </c>
      <c r="FJ68" s="4">
        <v>0</v>
      </c>
      <c r="FK68" s="4">
        <v>0</v>
      </c>
      <c r="FL68" s="4">
        <v>0</v>
      </c>
      <c r="FM68" s="4">
        <v>0</v>
      </c>
      <c r="FN68" s="4">
        <v>0</v>
      </c>
      <c r="FO68" s="4">
        <v>0</v>
      </c>
      <c r="FQ68" s="4">
        <v>0</v>
      </c>
      <c r="FS68" s="4">
        <v>0</v>
      </c>
      <c r="FU68" s="93">
        <v>0</v>
      </c>
      <c r="FV68" s="4">
        <v>0</v>
      </c>
      <c r="FW68" s="4">
        <v>0</v>
      </c>
      <c r="FX68" s="4">
        <v>0</v>
      </c>
      <c r="FY68" s="4">
        <v>0</v>
      </c>
      <c r="FZ68" s="4">
        <v>0</v>
      </c>
      <c r="GA68" s="4">
        <v>0</v>
      </c>
      <c r="GB68" s="4">
        <v>0</v>
      </c>
      <c r="GC68" s="4">
        <v>0</v>
      </c>
      <c r="GE68" s="4">
        <v>0</v>
      </c>
      <c r="GG68" s="93">
        <v>0</v>
      </c>
      <c r="GH68" s="4">
        <v>0</v>
      </c>
      <c r="GI68" s="4">
        <v>0</v>
      </c>
      <c r="GJ68" s="4">
        <v>0</v>
      </c>
      <c r="GK68" s="4">
        <v>0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Q68" s="4">
        <v>0</v>
      </c>
      <c r="GR68" s="4">
        <v>0</v>
      </c>
      <c r="GS68" s="93">
        <v>0</v>
      </c>
      <c r="GT68" s="4">
        <v>0</v>
      </c>
      <c r="GU68" s="4">
        <v>0</v>
      </c>
      <c r="GV68" s="4">
        <v>0</v>
      </c>
      <c r="GW68" s="4">
        <v>0</v>
      </c>
      <c r="GX68" s="4">
        <v>0</v>
      </c>
      <c r="GY68" s="4">
        <v>0</v>
      </c>
      <c r="GZ68" s="4">
        <v>0</v>
      </c>
      <c r="HA68" s="160">
        <v>0</v>
      </c>
      <c r="HB68" s="160">
        <v>0</v>
      </c>
      <c r="HC68" s="160">
        <v>0</v>
      </c>
      <c r="HD68" s="4">
        <v>0</v>
      </c>
      <c r="HE68" s="93">
        <v>0</v>
      </c>
      <c r="HF68" s="4">
        <v>0</v>
      </c>
      <c r="HG68" s="4">
        <v>0</v>
      </c>
      <c r="HH68" s="4">
        <v>0</v>
      </c>
      <c r="HI68" s="4">
        <v>0</v>
      </c>
      <c r="HJ68" s="4">
        <v>0</v>
      </c>
      <c r="HK68" s="4">
        <v>0</v>
      </c>
      <c r="HL68" s="4">
        <v>0</v>
      </c>
      <c r="HM68" s="4">
        <v>0</v>
      </c>
      <c r="HN68" s="4">
        <v>0</v>
      </c>
      <c r="HO68" s="4">
        <v>0</v>
      </c>
      <c r="HP68" s="4">
        <v>0</v>
      </c>
      <c r="HQ68" s="4">
        <v>0</v>
      </c>
      <c r="HR68" s="93">
        <v>0</v>
      </c>
      <c r="HS68" s="4">
        <v>0</v>
      </c>
      <c r="HT68" s="4">
        <v>0</v>
      </c>
      <c r="HU68" s="4">
        <v>0</v>
      </c>
      <c r="HV68" s="4">
        <v>0</v>
      </c>
      <c r="HW68" s="4">
        <v>0</v>
      </c>
      <c r="HX68" s="176">
        <v>0</v>
      </c>
      <c r="HY68" s="4">
        <v>0</v>
      </c>
      <c r="HZ68" s="176">
        <v>0</v>
      </c>
      <c r="IA68" s="4">
        <v>0</v>
      </c>
      <c r="IB68" s="176">
        <v>0</v>
      </c>
      <c r="IC68" s="4">
        <v>0</v>
      </c>
      <c r="ID68" s="176">
        <v>0</v>
      </c>
      <c r="IE68" s="4">
        <v>0</v>
      </c>
      <c r="IF68" s="4">
        <v>0</v>
      </c>
      <c r="IG68" s="5">
        <v>0</v>
      </c>
      <c r="IH68" s="3">
        <v>0</v>
      </c>
      <c r="II68" s="3">
        <v>0</v>
      </c>
      <c r="IJ68" s="3">
        <v>0</v>
      </c>
      <c r="IK68" s="3">
        <v>0</v>
      </c>
      <c r="IL68" s="3">
        <v>0</v>
      </c>
      <c r="IM68" s="3">
        <v>0</v>
      </c>
      <c r="IN68" s="3">
        <v>0</v>
      </c>
      <c r="IO68" s="3">
        <v>0</v>
      </c>
      <c r="IP68" s="3">
        <v>0</v>
      </c>
      <c r="IQ68" s="3"/>
      <c r="IR68" s="3">
        <v>0</v>
      </c>
      <c r="IS68" s="3"/>
      <c r="IT68" s="3">
        <v>0</v>
      </c>
      <c r="IU68" s="3"/>
      <c r="IV68" s="93">
        <v>0</v>
      </c>
      <c r="IW68" s="4">
        <v>0</v>
      </c>
      <c r="IX68" s="4">
        <v>0</v>
      </c>
      <c r="IY68" s="4">
        <v>0</v>
      </c>
      <c r="IZ68" s="4">
        <v>0</v>
      </c>
      <c r="JA68" s="4">
        <v>0</v>
      </c>
      <c r="JB68" s="4">
        <v>0</v>
      </c>
      <c r="JC68" s="4">
        <v>0</v>
      </c>
      <c r="JD68" s="4">
        <v>0</v>
      </c>
      <c r="JE68" s="4">
        <v>0</v>
      </c>
      <c r="JG68" s="4">
        <v>0</v>
      </c>
      <c r="JI68" s="4">
        <v>0</v>
      </c>
      <c r="JK68" s="93">
        <v>0</v>
      </c>
      <c r="JL68" s="4">
        <v>0</v>
      </c>
      <c r="JM68" s="4">
        <v>0</v>
      </c>
      <c r="JN68" s="4">
        <v>0</v>
      </c>
      <c r="JO68" s="4">
        <v>0</v>
      </c>
      <c r="JP68" s="4">
        <v>0</v>
      </c>
      <c r="JQ68" s="4">
        <v>0</v>
      </c>
      <c r="JR68" s="4">
        <v>0</v>
      </c>
      <c r="JS68" s="4">
        <v>0</v>
      </c>
      <c r="JT68" s="4">
        <v>0</v>
      </c>
      <c r="JV68" s="4">
        <v>0</v>
      </c>
      <c r="JW68" s="4">
        <v>0</v>
      </c>
      <c r="JX68" s="4">
        <v>0</v>
      </c>
      <c r="JY68" s="4">
        <v>0</v>
      </c>
      <c r="JZ68" s="93">
        <v>0</v>
      </c>
      <c r="KA68" s="4">
        <v>0</v>
      </c>
      <c r="KB68" s="4">
        <v>0</v>
      </c>
      <c r="KC68" s="4">
        <v>0</v>
      </c>
      <c r="KD68" s="4">
        <v>0</v>
      </c>
      <c r="KE68" s="4">
        <v>0</v>
      </c>
      <c r="KF68" s="4">
        <v>0</v>
      </c>
      <c r="KG68" s="4">
        <v>0</v>
      </c>
      <c r="KH68" s="4">
        <v>0</v>
      </c>
      <c r="KI68" s="4">
        <v>0</v>
      </c>
      <c r="KJ68" s="4">
        <v>0</v>
      </c>
      <c r="KK68" s="4">
        <v>0</v>
      </c>
      <c r="KM68" s="4">
        <v>0</v>
      </c>
      <c r="KN68" s="4">
        <v>0</v>
      </c>
      <c r="KO68" s="4">
        <v>0</v>
      </c>
      <c r="KP68" s="4">
        <v>0</v>
      </c>
      <c r="KQ68" s="4">
        <v>0</v>
      </c>
      <c r="KR68" s="4">
        <v>0</v>
      </c>
      <c r="KS68" s="4">
        <v>0</v>
      </c>
      <c r="KT68" s="4">
        <v>0</v>
      </c>
      <c r="KU68" s="4">
        <v>0</v>
      </c>
      <c r="KV68" s="4">
        <v>0</v>
      </c>
      <c r="KW68" s="4">
        <v>0</v>
      </c>
      <c r="KX68" s="4">
        <v>0</v>
      </c>
      <c r="KY68" s="4">
        <v>0</v>
      </c>
      <c r="KZ68" s="4">
        <v>0</v>
      </c>
      <c r="LA68" s="4">
        <v>0</v>
      </c>
      <c r="LB68" s="4">
        <v>0</v>
      </c>
      <c r="LC68" s="4">
        <v>0</v>
      </c>
      <c r="LD68" s="4">
        <v>0</v>
      </c>
      <c r="LE68" s="4">
        <v>0</v>
      </c>
      <c r="LF68" s="4">
        <v>0</v>
      </c>
      <c r="LG68" s="4">
        <v>0</v>
      </c>
      <c r="LH68" s="4">
        <v>0</v>
      </c>
      <c r="LI68" s="4">
        <v>0</v>
      </c>
      <c r="LJ68" s="4">
        <v>0</v>
      </c>
      <c r="LK68" s="4">
        <v>0</v>
      </c>
      <c r="LL68" s="4">
        <v>0</v>
      </c>
      <c r="LM68" s="4">
        <v>0</v>
      </c>
      <c r="LO68" s="4">
        <v>0</v>
      </c>
      <c r="LQ68" s="4">
        <v>0</v>
      </c>
      <c r="MI68" s="115">
        <f t="shared" si="0"/>
        <v>-59</v>
      </c>
      <c r="MJ68" s="3"/>
      <c r="MK68" s="3"/>
      <c r="ML68" s="176"/>
      <c r="MM68" s="176"/>
      <c r="MN68" s="176"/>
      <c r="MO68" s="176"/>
      <c r="MP68" s="176"/>
      <c r="MQ68" s="176"/>
      <c r="MR68" s="176"/>
      <c r="MS68" s="176"/>
      <c r="MT68" s="176"/>
    </row>
    <row r="69" spans="1:358" s="4" customFormat="1">
      <c r="A69" s="1">
        <v>60</v>
      </c>
      <c r="B69" t="s">
        <v>101</v>
      </c>
      <c r="C69" s="93"/>
      <c r="E69" s="4">
        <v>0</v>
      </c>
      <c r="F69" s="4">
        <v>0</v>
      </c>
      <c r="I69" s="93"/>
      <c r="J69" s="4">
        <v>0</v>
      </c>
      <c r="K69" s="4">
        <v>0</v>
      </c>
      <c r="L69" s="4">
        <v>0</v>
      </c>
      <c r="O69" s="93"/>
      <c r="Q69" s="4">
        <v>0</v>
      </c>
      <c r="R69" s="4">
        <v>0</v>
      </c>
      <c r="S69" s="4">
        <v>0</v>
      </c>
      <c r="U69" s="4">
        <v>0</v>
      </c>
      <c r="V69" s="4">
        <v>0</v>
      </c>
      <c r="W69" s="93"/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L69" s="4">
        <v>0</v>
      </c>
      <c r="AO69" s="93"/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W69" s="93"/>
      <c r="AZ69" s="4">
        <v>0</v>
      </c>
      <c r="BB69" s="4">
        <v>0</v>
      </c>
      <c r="BC69" s="4">
        <v>0</v>
      </c>
      <c r="BD69" s="4">
        <v>0</v>
      </c>
      <c r="BH69" s="4">
        <v>0</v>
      </c>
      <c r="BL69" s="4">
        <v>0</v>
      </c>
      <c r="BN69" s="4">
        <v>0</v>
      </c>
      <c r="BO69" s="4">
        <v>0</v>
      </c>
      <c r="BP69" s="4">
        <v>0</v>
      </c>
      <c r="BQ69" s="93">
        <v>0</v>
      </c>
      <c r="BR69" s="4">
        <v>0</v>
      </c>
      <c r="BS69" s="4">
        <v>0</v>
      </c>
      <c r="BT69" s="4">
        <v>0</v>
      </c>
      <c r="BU69" s="4">
        <v>0</v>
      </c>
      <c r="BW69" s="4">
        <v>0</v>
      </c>
      <c r="BY69" s="4">
        <v>0</v>
      </c>
      <c r="CA69" s="4">
        <v>0</v>
      </c>
      <c r="CC69" s="93"/>
      <c r="CE69" s="4">
        <v>0</v>
      </c>
      <c r="CF69" s="4">
        <v>0</v>
      </c>
      <c r="CH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93"/>
      <c r="CS69" s="4">
        <v>0</v>
      </c>
      <c r="CW69" s="4">
        <v>0</v>
      </c>
      <c r="CY69" s="4">
        <v>0</v>
      </c>
      <c r="DA69" s="93"/>
      <c r="DD69" s="4">
        <v>0</v>
      </c>
      <c r="DF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93"/>
      <c r="DU69" s="4">
        <v>0</v>
      </c>
      <c r="DW69" s="4">
        <v>0</v>
      </c>
      <c r="DY69" s="93"/>
      <c r="EG69" s="4">
        <v>0</v>
      </c>
      <c r="EI69" s="4">
        <v>0</v>
      </c>
      <c r="EK69" s="93">
        <v>0</v>
      </c>
      <c r="EM69" s="4">
        <v>0</v>
      </c>
      <c r="EN69" s="4">
        <v>0</v>
      </c>
      <c r="EO69" s="4">
        <v>0</v>
      </c>
      <c r="EP69" s="4">
        <v>0</v>
      </c>
      <c r="EQ69" s="4">
        <v>0</v>
      </c>
      <c r="ER69" s="4">
        <v>0</v>
      </c>
      <c r="ES69" s="4">
        <v>0</v>
      </c>
      <c r="ET69" s="4">
        <v>0</v>
      </c>
      <c r="EU69" s="4">
        <v>0</v>
      </c>
      <c r="EV69" s="4">
        <v>0</v>
      </c>
      <c r="EW69" s="93">
        <v>0</v>
      </c>
      <c r="EX69" s="4">
        <v>0</v>
      </c>
      <c r="EY69" s="4">
        <v>0</v>
      </c>
      <c r="EZ69" s="4">
        <v>0</v>
      </c>
      <c r="FA69" s="4">
        <v>0</v>
      </c>
      <c r="FB69" s="4">
        <v>0</v>
      </c>
      <c r="FC69" s="4">
        <v>0</v>
      </c>
      <c r="FD69" s="4">
        <v>0</v>
      </c>
      <c r="FE69" s="4">
        <v>0</v>
      </c>
      <c r="FF69" s="4">
        <v>0</v>
      </c>
      <c r="FG69" s="4">
        <v>0</v>
      </c>
      <c r="FH69" s="4">
        <v>0</v>
      </c>
      <c r="FI69" s="93">
        <v>0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4">
        <v>0</v>
      </c>
      <c r="FQ69" s="4">
        <v>0</v>
      </c>
      <c r="FS69" s="4">
        <v>0</v>
      </c>
      <c r="FU69" s="93">
        <v>0</v>
      </c>
      <c r="FV69" s="4">
        <v>0</v>
      </c>
      <c r="FW69" s="4">
        <v>0</v>
      </c>
      <c r="FX69" s="4">
        <v>0</v>
      </c>
      <c r="FY69" s="4">
        <v>0</v>
      </c>
      <c r="FZ69" s="4">
        <v>0</v>
      </c>
      <c r="GA69" s="4">
        <v>0</v>
      </c>
      <c r="GB69" s="4">
        <v>0</v>
      </c>
      <c r="GC69" s="4">
        <v>0</v>
      </c>
      <c r="GE69" s="4">
        <v>0</v>
      </c>
      <c r="GG69" s="93">
        <v>0</v>
      </c>
      <c r="GH69" s="4">
        <v>0</v>
      </c>
      <c r="GI69" s="4">
        <v>0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Q69" s="4">
        <v>0</v>
      </c>
      <c r="GR69" s="4">
        <v>0</v>
      </c>
      <c r="GS69" s="93">
        <v>0</v>
      </c>
      <c r="GT69" s="4">
        <v>0</v>
      </c>
      <c r="GU69" s="4">
        <v>0</v>
      </c>
      <c r="GV69" s="4">
        <v>0</v>
      </c>
      <c r="GW69" s="4">
        <v>0</v>
      </c>
      <c r="GX69" s="4">
        <v>0</v>
      </c>
      <c r="GY69" s="4">
        <v>0</v>
      </c>
      <c r="GZ69" s="4">
        <v>0</v>
      </c>
      <c r="HA69" s="160">
        <v>0</v>
      </c>
      <c r="HB69" s="160">
        <v>0</v>
      </c>
      <c r="HC69" s="160">
        <v>0</v>
      </c>
      <c r="HD69" s="4">
        <v>0</v>
      </c>
      <c r="HE69" s="93">
        <v>0</v>
      </c>
      <c r="HF69" s="4">
        <v>0</v>
      </c>
      <c r="HG69" s="4">
        <v>0</v>
      </c>
      <c r="HH69" s="4">
        <v>0</v>
      </c>
      <c r="HI69" s="4">
        <v>0</v>
      </c>
      <c r="HJ69" s="4">
        <v>0</v>
      </c>
      <c r="HK69" s="4">
        <v>0</v>
      </c>
      <c r="HL69" s="4">
        <v>0</v>
      </c>
      <c r="HM69" s="4">
        <v>0</v>
      </c>
      <c r="HN69" s="4">
        <v>0</v>
      </c>
      <c r="HO69" s="4">
        <v>0</v>
      </c>
      <c r="HP69" s="4">
        <v>0</v>
      </c>
      <c r="HQ69" s="4">
        <v>0</v>
      </c>
      <c r="HR69" s="93">
        <v>0</v>
      </c>
      <c r="HS69" s="4">
        <v>0</v>
      </c>
      <c r="HT69" s="4">
        <v>0</v>
      </c>
      <c r="HU69" s="4">
        <v>0</v>
      </c>
      <c r="HV69" s="4">
        <v>0</v>
      </c>
      <c r="HW69" s="4">
        <v>0</v>
      </c>
      <c r="HX69" s="176">
        <v>0</v>
      </c>
      <c r="HY69" s="4">
        <v>0</v>
      </c>
      <c r="HZ69" s="176">
        <v>0</v>
      </c>
      <c r="IA69" s="4">
        <v>0</v>
      </c>
      <c r="IB69" s="176">
        <v>0</v>
      </c>
      <c r="IC69" s="4">
        <v>0</v>
      </c>
      <c r="ID69" s="176">
        <v>0</v>
      </c>
      <c r="IE69" s="4">
        <v>0</v>
      </c>
      <c r="IF69" s="4">
        <v>0</v>
      </c>
      <c r="IG69" s="5">
        <v>0</v>
      </c>
      <c r="IH69" s="3">
        <v>0</v>
      </c>
      <c r="II69" s="3">
        <v>0</v>
      </c>
      <c r="IJ69" s="3">
        <v>0</v>
      </c>
      <c r="IK69" s="3">
        <v>0</v>
      </c>
      <c r="IL69" s="3">
        <v>0</v>
      </c>
      <c r="IM69" s="3">
        <v>0</v>
      </c>
      <c r="IN69" s="3">
        <v>0</v>
      </c>
      <c r="IO69" s="3">
        <v>0</v>
      </c>
      <c r="IP69" s="3">
        <v>0</v>
      </c>
      <c r="IQ69" s="3"/>
      <c r="IR69" s="3">
        <v>0</v>
      </c>
      <c r="IS69" s="3"/>
      <c r="IT69" s="3">
        <v>0</v>
      </c>
      <c r="IU69" s="3"/>
      <c r="IV69" s="93">
        <v>0</v>
      </c>
      <c r="IW69" s="4">
        <v>0</v>
      </c>
      <c r="IX69" s="4">
        <v>0</v>
      </c>
      <c r="IY69" s="4">
        <v>0</v>
      </c>
      <c r="IZ69" s="4">
        <v>0</v>
      </c>
      <c r="JA69" s="4">
        <v>0</v>
      </c>
      <c r="JB69" s="4">
        <v>0</v>
      </c>
      <c r="JC69" s="4">
        <v>0</v>
      </c>
      <c r="JD69" s="4">
        <v>0</v>
      </c>
      <c r="JE69" s="4">
        <v>0</v>
      </c>
      <c r="JG69" s="4">
        <v>0</v>
      </c>
      <c r="JI69" s="4">
        <v>0</v>
      </c>
      <c r="JK69" s="93">
        <v>0</v>
      </c>
      <c r="JL69" s="4">
        <v>0</v>
      </c>
      <c r="JM69" s="4">
        <v>0</v>
      </c>
      <c r="JN69" s="4">
        <v>0</v>
      </c>
      <c r="JO69" s="4">
        <v>0</v>
      </c>
      <c r="JP69" s="4">
        <v>0</v>
      </c>
      <c r="JQ69" s="4">
        <v>0</v>
      </c>
      <c r="JR69" s="4">
        <v>0</v>
      </c>
      <c r="JS69" s="4">
        <v>0</v>
      </c>
      <c r="JT69" s="4">
        <v>0</v>
      </c>
      <c r="JV69" s="4">
        <v>0</v>
      </c>
      <c r="JW69" s="4">
        <v>0</v>
      </c>
      <c r="JX69" s="4">
        <v>0</v>
      </c>
      <c r="JY69" s="4">
        <v>0</v>
      </c>
      <c r="JZ69" s="93">
        <v>0</v>
      </c>
      <c r="KA69" s="4">
        <v>0</v>
      </c>
      <c r="KB69" s="4">
        <v>0</v>
      </c>
      <c r="KC69" s="4">
        <v>0</v>
      </c>
      <c r="KD69" s="4">
        <v>0</v>
      </c>
      <c r="KE69" s="4">
        <v>0</v>
      </c>
      <c r="KF69" s="4">
        <v>0</v>
      </c>
      <c r="KG69" s="4">
        <v>0</v>
      </c>
      <c r="KH69" s="4">
        <v>0</v>
      </c>
      <c r="KI69" s="4">
        <v>0</v>
      </c>
      <c r="KJ69" s="4">
        <v>0</v>
      </c>
      <c r="KK69" s="4">
        <v>0</v>
      </c>
      <c r="KM69" s="4">
        <v>0</v>
      </c>
      <c r="KN69" s="4">
        <v>0</v>
      </c>
      <c r="KO69" s="4">
        <v>0</v>
      </c>
      <c r="KP69" s="4">
        <v>0</v>
      </c>
      <c r="KQ69" s="4">
        <v>0</v>
      </c>
      <c r="KR69" s="4">
        <v>0</v>
      </c>
      <c r="KS69" s="4">
        <v>0</v>
      </c>
      <c r="KT69" s="4">
        <v>0</v>
      </c>
      <c r="KU69" s="4">
        <v>0</v>
      </c>
      <c r="KV69" s="4">
        <v>0</v>
      </c>
      <c r="KW69" s="4">
        <v>0</v>
      </c>
      <c r="KX69" s="4">
        <v>0</v>
      </c>
      <c r="KY69" s="4">
        <v>0</v>
      </c>
      <c r="KZ69" s="4">
        <v>0</v>
      </c>
      <c r="LA69" s="4">
        <v>0</v>
      </c>
      <c r="LB69" s="4">
        <v>0</v>
      </c>
      <c r="LC69" s="4">
        <v>0</v>
      </c>
      <c r="LD69" s="4">
        <v>0</v>
      </c>
      <c r="LE69" s="4">
        <v>0</v>
      </c>
      <c r="LF69" s="4">
        <v>0</v>
      </c>
      <c r="LG69" s="4">
        <v>0</v>
      </c>
      <c r="LH69" s="4">
        <v>0</v>
      </c>
      <c r="LI69" s="4">
        <v>0</v>
      </c>
      <c r="LJ69" s="4">
        <v>0</v>
      </c>
      <c r="LK69" s="4">
        <v>0</v>
      </c>
      <c r="LL69" s="4">
        <v>0</v>
      </c>
      <c r="LM69" s="4">
        <v>0</v>
      </c>
      <c r="LO69" s="4">
        <v>0</v>
      </c>
      <c r="LQ69" s="4">
        <v>0</v>
      </c>
      <c r="MI69" s="115">
        <f t="shared" si="0"/>
        <v>-60</v>
      </c>
      <c r="MJ69" s="3"/>
      <c r="MK69" s="3"/>
      <c r="ML69" s="176"/>
      <c r="MM69" s="176"/>
      <c r="MN69" s="176"/>
      <c r="MO69" s="176"/>
      <c r="MP69" s="176"/>
      <c r="MQ69" s="176"/>
      <c r="MR69" s="176"/>
      <c r="MS69" s="176"/>
      <c r="MT69" s="176"/>
    </row>
    <row r="70" spans="1:358" s="4" customFormat="1">
      <c r="A70" s="1">
        <v>61</v>
      </c>
      <c r="B70" t="s">
        <v>102</v>
      </c>
      <c r="C70" s="93"/>
      <c r="E70" s="4">
        <v>0</v>
      </c>
      <c r="F70" s="4">
        <v>0</v>
      </c>
      <c r="I70" s="93">
        <v>0.93</v>
      </c>
      <c r="J70" s="4">
        <v>5320</v>
      </c>
      <c r="K70" s="4">
        <v>0</v>
      </c>
      <c r="L70" s="4">
        <v>0</v>
      </c>
      <c r="M70" s="4">
        <v>0</v>
      </c>
      <c r="O70" s="93">
        <v>5.64</v>
      </c>
      <c r="P70" s="4">
        <v>0</v>
      </c>
      <c r="Q70" s="4">
        <v>26485</v>
      </c>
      <c r="R70" s="4">
        <v>0</v>
      </c>
      <c r="S70" s="4">
        <v>5890</v>
      </c>
      <c r="U70" s="4">
        <v>11840</v>
      </c>
      <c r="V70" s="4">
        <v>0</v>
      </c>
      <c r="W70" s="93">
        <v>4.37</v>
      </c>
      <c r="X70" s="4">
        <v>0</v>
      </c>
      <c r="Y70" s="4">
        <v>27365</v>
      </c>
      <c r="Z70" s="4">
        <v>0</v>
      </c>
      <c r="AA70" s="4">
        <v>0</v>
      </c>
      <c r="AB70" s="4">
        <v>0</v>
      </c>
      <c r="AC70" s="4">
        <v>880</v>
      </c>
      <c r="AD70" s="4">
        <v>0</v>
      </c>
      <c r="AE70" s="4">
        <v>0</v>
      </c>
      <c r="AF70" s="4">
        <v>11.74</v>
      </c>
      <c r="AG70" s="4">
        <v>0</v>
      </c>
      <c r="AH70" s="4">
        <v>59695</v>
      </c>
      <c r="AJ70" s="4">
        <v>12450</v>
      </c>
      <c r="AL70" s="4">
        <v>32858</v>
      </c>
      <c r="AN70" s="4">
        <v>2116</v>
      </c>
      <c r="AO70" s="93">
        <v>10.37</v>
      </c>
      <c r="AP70" s="4">
        <v>0</v>
      </c>
      <c r="AQ70" s="4">
        <v>72507</v>
      </c>
      <c r="AR70" s="4">
        <v>0</v>
      </c>
      <c r="AS70" s="4">
        <v>0</v>
      </c>
      <c r="AT70" s="4">
        <v>0</v>
      </c>
      <c r="AU70" s="4">
        <v>32562</v>
      </c>
      <c r="AW70" s="93">
        <v>11</v>
      </c>
      <c r="AY70" s="4">
        <v>89606</v>
      </c>
      <c r="AZ70" s="4">
        <v>0</v>
      </c>
      <c r="BA70" s="4">
        <v>0</v>
      </c>
      <c r="BB70" s="4">
        <v>0</v>
      </c>
      <c r="BC70" s="4">
        <v>33578</v>
      </c>
      <c r="BD70" s="4">
        <v>49</v>
      </c>
      <c r="BE70" s="4">
        <v>10.72</v>
      </c>
      <c r="BF70" s="4">
        <v>0</v>
      </c>
      <c r="BG70" s="4">
        <v>72156</v>
      </c>
      <c r="BH70" s="4">
        <v>0</v>
      </c>
      <c r="BI70" s="4">
        <v>12.44</v>
      </c>
      <c r="BJ70" s="4">
        <v>0</v>
      </c>
      <c r="BK70" s="4">
        <v>81759</v>
      </c>
      <c r="BL70" s="4">
        <v>0</v>
      </c>
      <c r="BM70" s="4">
        <v>7144</v>
      </c>
      <c r="BN70" s="4">
        <v>0</v>
      </c>
      <c r="BO70" s="4">
        <v>5029.3062698230842</v>
      </c>
      <c r="BP70" s="4">
        <v>3.2756426213300074</v>
      </c>
      <c r="BQ70" s="93">
        <v>20.020408163265305</v>
      </c>
      <c r="BR70" s="4">
        <v>0</v>
      </c>
      <c r="BS70" s="4">
        <v>124042.31114318609</v>
      </c>
      <c r="BT70" s="4">
        <v>0</v>
      </c>
      <c r="BU70" s="4">
        <v>12634.892022838754</v>
      </c>
      <c r="BW70" s="4">
        <v>25776.832013921805</v>
      </c>
      <c r="BY70" s="4">
        <v>12634.892022838754</v>
      </c>
      <c r="CA70" s="4">
        <v>48045.111143186092</v>
      </c>
      <c r="CC70" s="93">
        <v>36.430932849000797</v>
      </c>
      <c r="CD70" s="4">
        <v>0</v>
      </c>
      <c r="CE70" s="4">
        <v>306381.36490237416</v>
      </c>
      <c r="CF70" s="4">
        <v>-1568</v>
      </c>
      <c r="CG70" s="4">
        <v>27402.12826277133</v>
      </c>
      <c r="CH70" s="4">
        <v>0</v>
      </c>
      <c r="CI70" s="4">
        <v>9354.3834121498712</v>
      </c>
      <c r="CJ70" s="4">
        <v>0</v>
      </c>
      <c r="CK70" s="4">
        <v>27402.12826277133</v>
      </c>
      <c r="CL70" s="4">
        <v>0</v>
      </c>
      <c r="CM70" s="4">
        <v>211550.05375918807</v>
      </c>
      <c r="CN70" s="4">
        <v>0</v>
      </c>
      <c r="CO70" s="93">
        <v>37.226056975691293</v>
      </c>
      <c r="CP70" s="4">
        <v>0</v>
      </c>
      <c r="CQ70" s="4">
        <v>331391.56037837104</v>
      </c>
      <c r="CS70" s="4">
        <v>29338.951112009279</v>
      </c>
      <c r="CU70" s="4">
        <v>9971.469112914132</v>
      </c>
      <c r="CW70" s="4">
        <v>29338.951112009279</v>
      </c>
      <c r="CY70" s="4">
        <v>149758.19547599688</v>
      </c>
      <c r="DA70" s="93">
        <v>36.014370997751321</v>
      </c>
      <c r="DB70" s="4">
        <v>0</v>
      </c>
      <c r="DC70" s="4">
        <v>319868</v>
      </c>
      <c r="DD70" s="4">
        <v>0</v>
      </c>
      <c r="DE70" s="4">
        <v>29494</v>
      </c>
      <c r="DF70" s="4">
        <v>0</v>
      </c>
      <c r="DG70" s="4">
        <v>9213</v>
      </c>
      <c r="DH70" s="4">
        <v>0</v>
      </c>
      <c r="DI70" s="4">
        <v>29494</v>
      </c>
      <c r="DJ70" s="4">
        <v>0</v>
      </c>
      <c r="DK70" s="4">
        <v>87001</v>
      </c>
      <c r="DL70" s="4">
        <v>0</v>
      </c>
      <c r="DM70" s="93">
        <v>40.596249229942977</v>
      </c>
      <c r="DN70" s="4">
        <v>0</v>
      </c>
      <c r="DO70" s="4">
        <v>359111</v>
      </c>
      <c r="DQ70" s="4">
        <v>34281</v>
      </c>
      <c r="DS70" s="4">
        <v>19982</v>
      </c>
      <c r="DU70" s="4">
        <v>34281</v>
      </c>
      <c r="DW70" s="4">
        <v>48619.878190398755</v>
      </c>
      <c r="DY70" s="93">
        <v>90.845012728535082</v>
      </c>
      <c r="DZ70" s="4">
        <v>0</v>
      </c>
      <c r="EA70" s="4">
        <v>806914</v>
      </c>
      <c r="EC70" s="4">
        <v>71730</v>
      </c>
      <c r="EE70" s="4">
        <v>114577</v>
      </c>
      <c r="EG70" s="4">
        <v>71730</v>
      </c>
      <c r="EI70" s="4">
        <v>471348.8</v>
      </c>
      <c r="EK70" s="93">
        <v>103.49248414135488</v>
      </c>
      <c r="EL70" s="4">
        <v>0</v>
      </c>
      <c r="EM70" s="4">
        <v>930188</v>
      </c>
      <c r="EN70" s="4">
        <v>0</v>
      </c>
      <c r="EO70" s="4">
        <v>85742</v>
      </c>
      <c r="EP70" s="4">
        <v>0</v>
      </c>
      <c r="EQ70" s="4">
        <v>69783</v>
      </c>
      <c r="ER70" s="4">
        <v>0</v>
      </c>
      <c r="ES70" s="4">
        <v>85742</v>
      </c>
      <c r="ET70" s="4">
        <v>0</v>
      </c>
      <c r="EU70" s="4">
        <v>407653</v>
      </c>
      <c r="EV70" s="4">
        <v>0</v>
      </c>
      <c r="EW70" s="93">
        <v>118.66766211604094</v>
      </c>
      <c r="EX70" s="4">
        <v>0</v>
      </c>
      <c r="EY70" s="4">
        <v>1130858</v>
      </c>
      <c r="EZ70" s="4">
        <v>0</v>
      </c>
      <c r="FA70" s="4">
        <v>104169</v>
      </c>
      <c r="FB70" s="4">
        <v>0</v>
      </c>
      <c r="FC70" s="4">
        <v>19866</v>
      </c>
      <c r="FD70" s="4">
        <v>0</v>
      </c>
      <c r="FE70" s="4">
        <v>104169</v>
      </c>
      <c r="FF70" s="4">
        <v>0</v>
      </c>
      <c r="FG70" s="4">
        <v>410609.7</v>
      </c>
      <c r="FH70" s="4">
        <v>0</v>
      </c>
      <c r="FI70" s="93">
        <v>123.39151692686302</v>
      </c>
      <c r="FJ70" s="4">
        <v>0</v>
      </c>
      <c r="FK70" s="4">
        <v>1227640</v>
      </c>
      <c r="FL70" s="4">
        <v>0</v>
      </c>
      <c r="FM70" s="4">
        <v>108167</v>
      </c>
      <c r="FN70" s="4">
        <v>0</v>
      </c>
      <c r="FO70" s="4">
        <v>21354</v>
      </c>
      <c r="FQ70" s="4">
        <v>108167</v>
      </c>
      <c r="FS70" s="4">
        <v>170133.93858073527</v>
      </c>
      <c r="FU70" s="93">
        <v>152.72008257341741</v>
      </c>
      <c r="FV70" s="4">
        <v>0</v>
      </c>
      <c r="FW70" s="4">
        <v>1560996</v>
      </c>
      <c r="FX70" s="4">
        <v>0</v>
      </c>
      <c r="FY70" s="4">
        <v>133915</v>
      </c>
      <c r="FZ70" s="4">
        <v>0</v>
      </c>
      <c r="GA70" s="4">
        <v>25692</v>
      </c>
      <c r="GB70" s="4">
        <v>0</v>
      </c>
      <c r="GC70" s="4">
        <v>133915</v>
      </c>
      <c r="GE70" s="4">
        <v>426955.43026986107</v>
      </c>
      <c r="GG70" s="93">
        <v>164.2884007721359</v>
      </c>
      <c r="GH70" s="4">
        <v>0</v>
      </c>
      <c r="GI70" s="4">
        <v>1724116</v>
      </c>
      <c r="GJ70" s="4">
        <v>0</v>
      </c>
      <c r="GK70" s="4">
        <v>142074</v>
      </c>
      <c r="GL70" s="4">
        <v>0</v>
      </c>
      <c r="GM70" s="4">
        <v>44500</v>
      </c>
      <c r="GN70" s="4">
        <v>0</v>
      </c>
      <c r="GO70" s="4">
        <v>142074</v>
      </c>
      <c r="GP70" s="4">
        <v>0</v>
      </c>
      <c r="GQ70" s="4">
        <v>156935.22153784157</v>
      </c>
      <c r="GR70" s="4">
        <v>-137.18113366671605</v>
      </c>
      <c r="GS70" s="93">
        <v>192.64969982761423</v>
      </c>
      <c r="GT70" s="4">
        <v>0</v>
      </c>
      <c r="GU70" s="4">
        <v>1997486</v>
      </c>
      <c r="GV70" s="4">
        <v>0</v>
      </c>
      <c r="GW70" s="4">
        <v>165031</v>
      </c>
      <c r="GX70" s="4">
        <v>0</v>
      </c>
      <c r="GY70" s="4">
        <v>86324</v>
      </c>
      <c r="GZ70" s="4">
        <v>0</v>
      </c>
      <c r="HA70" s="160">
        <v>165031</v>
      </c>
      <c r="HB70" s="160">
        <v>0</v>
      </c>
      <c r="HC70" s="160">
        <v>242387.77783082009</v>
      </c>
      <c r="HD70" s="4">
        <v>-178</v>
      </c>
      <c r="HE70" s="93">
        <v>234</v>
      </c>
      <c r="HF70" s="4">
        <v>0</v>
      </c>
      <c r="HG70" s="4">
        <v>0</v>
      </c>
      <c r="HH70" s="4">
        <v>2560132</v>
      </c>
      <c r="HI70" s="4">
        <v>0</v>
      </c>
      <c r="HJ70" s="4">
        <v>206391</v>
      </c>
      <c r="HK70" s="4">
        <v>0</v>
      </c>
      <c r="HL70" s="4">
        <v>35187</v>
      </c>
      <c r="HM70" s="4">
        <v>0</v>
      </c>
      <c r="HN70" s="4">
        <v>206391</v>
      </c>
      <c r="HO70" s="4">
        <v>0</v>
      </c>
      <c r="HP70" s="4">
        <v>493873</v>
      </c>
      <c r="HQ70" s="4">
        <v>-8580.5415429190616</v>
      </c>
      <c r="HR70" s="93">
        <v>265.58999999999997</v>
      </c>
      <c r="HS70" s="4">
        <v>0</v>
      </c>
      <c r="HT70" s="4">
        <v>0</v>
      </c>
      <c r="HU70" s="4">
        <v>3027597</v>
      </c>
      <c r="HV70" s="4">
        <v>0</v>
      </c>
      <c r="HW70" s="4">
        <v>0</v>
      </c>
      <c r="HX70" s="176">
        <v>0</v>
      </c>
      <c r="HY70" s="4">
        <v>234841</v>
      </c>
      <c r="HZ70" s="176">
        <v>0</v>
      </c>
      <c r="IA70" s="4">
        <v>29373</v>
      </c>
      <c r="IB70" s="176">
        <v>0</v>
      </c>
      <c r="IC70" s="4">
        <v>234841</v>
      </c>
      <c r="ID70" s="176">
        <v>0</v>
      </c>
      <c r="IE70" s="4">
        <v>302405.89451034582</v>
      </c>
      <c r="IF70" s="4">
        <v>1631.1685082327458</v>
      </c>
      <c r="IG70" s="5">
        <v>268.34999999999997</v>
      </c>
      <c r="IH70" s="3">
        <v>0</v>
      </c>
      <c r="II70" s="3">
        <v>0</v>
      </c>
      <c r="IJ70" s="3">
        <v>3215975</v>
      </c>
      <c r="IK70" s="3">
        <v>0</v>
      </c>
      <c r="IL70" s="3">
        <v>0</v>
      </c>
      <c r="IM70" s="3">
        <v>0</v>
      </c>
      <c r="IN70" s="3">
        <v>235655</v>
      </c>
      <c r="IO70" s="3">
        <v>0</v>
      </c>
      <c r="IP70" s="3">
        <v>58559</v>
      </c>
      <c r="IQ70" s="3"/>
      <c r="IR70" s="3">
        <v>239629</v>
      </c>
      <c r="IS70" s="3"/>
      <c r="IT70" s="3">
        <v>155886.32324300223</v>
      </c>
      <c r="IU70" s="3"/>
      <c r="IV70" s="93">
        <v>302.68999999999994</v>
      </c>
      <c r="IW70" s="4">
        <v>0</v>
      </c>
      <c r="IX70" s="4">
        <v>0</v>
      </c>
      <c r="IY70" s="4">
        <v>3812711</v>
      </c>
      <c r="IZ70" s="4">
        <v>0</v>
      </c>
      <c r="JA70" s="4">
        <v>0</v>
      </c>
      <c r="JB70" s="4">
        <v>0</v>
      </c>
      <c r="JC70" s="4">
        <v>282002</v>
      </c>
      <c r="JD70" s="4">
        <v>0</v>
      </c>
      <c r="JE70" s="4">
        <v>28507</v>
      </c>
      <c r="JG70" s="4">
        <v>282002</v>
      </c>
      <c r="JI70" s="4">
        <v>514089.34011763404</v>
      </c>
      <c r="JK70" s="93">
        <v>317.95</v>
      </c>
      <c r="JL70" s="4">
        <v>0</v>
      </c>
      <c r="JM70" s="4">
        <v>0</v>
      </c>
      <c r="JN70" s="4">
        <v>4065559</v>
      </c>
      <c r="JO70" s="4">
        <v>0</v>
      </c>
      <c r="JP70" s="4">
        <v>0</v>
      </c>
      <c r="JQ70" s="4">
        <v>0</v>
      </c>
      <c r="JR70" s="4">
        <v>292561</v>
      </c>
      <c r="JS70" s="4">
        <v>0</v>
      </c>
      <c r="JT70" s="4">
        <v>84160</v>
      </c>
      <c r="JV70" s="4">
        <v>292561</v>
      </c>
      <c r="JW70" s="4">
        <v>0</v>
      </c>
      <c r="JX70" s="4">
        <v>344824.52274404158</v>
      </c>
      <c r="JY70" s="4">
        <v>-116.98307399835903</v>
      </c>
      <c r="JZ70" s="93">
        <v>347.16</v>
      </c>
      <c r="KA70" s="4">
        <v>0</v>
      </c>
      <c r="KB70" s="4">
        <v>0</v>
      </c>
      <c r="KC70" s="4">
        <v>4854652</v>
      </c>
      <c r="KD70" s="4">
        <v>0</v>
      </c>
      <c r="KE70" s="4">
        <v>0</v>
      </c>
      <c r="KF70" s="4">
        <v>0</v>
      </c>
      <c r="KG70" s="4">
        <v>320005</v>
      </c>
      <c r="KH70" s="4">
        <v>0</v>
      </c>
      <c r="KI70" s="4">
        <v>88513</v>
      </c>
      <c r="KJ70" s="4">
        <v>0</v>
      </c>
      <c r="KK70" s="4">
        <v>320005</v>
      </c>
      <c r="KM70" s="4">
        <v>1020084.7713016181</v>
      </c>
      <c r="KN70" s="4">
        <v>-638.9726568183396</v>
      </c>
      <c r="KO70" s="4">
        <v>365.70000000000005</v>
      </c>
      <c r="KP70" s="4">
        <v>0</v>
      </c>
      <c r="KQ70" s="4">
        <v>0</v>
      </c>
      <c r="KR70" s="4">
        <v>5547245</v>
      </c>
      <c r="KS70" s="4">
        <v>0</v>
      </c>
      <c r="KT70" s="4">
        <v>0</v>
      </c>
      <c r="KU70" s="4">
        <v>0</v>
      </c>
      <c r="KV70" s="4">
        <v>389262</v>
      </c>
      <c r="KW70" s="4">
        <v>0</v>
      </c>
      <c r="KX70" s="4">
        <v>129002</v>
      </c>
      <c r="KY70" s="4">
        <v>0</v>
      </c>
      <c r="KZ70" s="4">
        <v>389262</v>
      </c>
      <c r="LA70" s="4">
        <v>0</v>
      </c>
      <c r="LB70" s="4">
        <v>1262503.4593431817</v>
      </c>
      <c r="LC70" s="4">
        <v>0</v>
      </c>
      <c r="LD70" s="4">
        <v>357</v>
      </c>
      <c r="LE70" s="4">
        <v>0</v>
      </c>
      <c r="LF70" s="4">
        <v>0</v>
      </c>
      <c r="LG70" s="4">
        <v>5764462</v>
      </c>
      <c r="LH70" s="4">
        <v>0</v>
      </c>
      <c r="LI70" s="4">
        <v>0</v>
      </c>
      <c r="LJ70" s="4">
        <v>0</v>
      </c>
      <c r="LK70" s="4">
        <v>423849</v>
      </c>
      <c r="LL70" s="4">
        <v>0</v>
      </c>
      <c r="LM70" s="4">
        <v>0</v>
      </c>
      <c r="LO70" s="4">
        <v>423849</v>
      </c>
      <c r="LQ70" s="4">
        <v>948410</v>
      </c>
      <c r="MI70" s="115">
        <f t="shared" si="0"/>
        <v>-61</v>
      </c>
      <c r="MJ70" s="3"/>
      <c r="MK70" s="3"/>
      <c r="ML70" s="176"/>
      <c r="MM70" s="176"/>
      <c r="MN70" s="176"/>
      <c r="MO70" s="176"/>
      <c r="MP70" s="176"/>
      <c r="MQ70" s="176"/>
      <c r="MR70" s="211"/>
      <c r="MS70" s="211"/>
      <c r="MT70" s="176"/>
    </row>
    <row r="71" spans="1:358" s="4" customFormat="1">
      <c r="A71" s="1">
        <v>62</v>
      </c>
      <c r="B71" t="s">
        <v>103</v>
      </c>
      <c r="C71" s="93"/>
      <c r="E71" s="4">
        <v>0</v>
      </c>
      <c r="F71" s="4">
        <v>0</v>
      </c>
      <c r="I71" s="93"/>
      <c r="J71" s="4">
        <v>0</v>
      </c>
      <c r="K71" s="4">
        <v>0</v>
      </c>
      <c r="L71" s="4">
        <v>0</v>
      </c>
      <c r="O71" s="93"/>
      <c r="Q71" s="4">
        <v>0</v>
      </c>
      <c r="R71" s="4">
        <v>0</v>
      </c>
      <c r="S71" s="4">
        <v>0</v>
      </c>
      <c r="U71" s="4">
        <v>0</v>
      </c>
      <c r="V71" s="4">
        <v>0</v>
      </c>
      <c r="W71" s="93"/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L71" s="4">
        <v>0</v>
      </c>
      <c r="AO71" s="93"/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W71" s="93"/>
      <c r="AZ71" s="4">
        <v>0</v>
      </c>
      <c r="BB71" s="4">
        <v>0</v>
      </c>
      <c r="BC71" s="4">
        <v>0</v>
      </c>
      <c r="BD71" s="4">
        <v>0</v>
      </c>
      <c r="BH71" s="4">
        <v>0</v>
      </c>
      <c r="BL71" s="4">
        <v>0</v>
      </c>
      <c r="BN71" s="4">
        <v>0</v>
      </c>
      <c r="BO71" s="4">
        <v>0</v>
      </c>
      <c r="BP71" s="4">
        <v>0</v>
      </c>
      <c r="BQ71" s="93">
        <v>0</v>
      </c>
      <c r="BR71" s="4">
        <v>0</v>
      </c>
      <c r="BS71" s="4">
        <v>0</v>
      </c>
      <c r="BT71" s="4">
        <v>0</v>
      </c>
      <c r="BU71" s="4">
        <v>0</v>
      </c>
      <c r="BW71" s="4">
        <v>0</v>
      </c>
      <c r="BY71" s="4">
        <v>0</v>
      </c>
      <c r="CA71" s="4">
        <v>0</v>
      </c>
      <c r="CC71" s="93"/>
      <c r="CE71" s="4">
        <v>0</v>
      </c>
      <c r="CF71" s="4">
        <v>0</v>
      </c>
      <c r="CH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93"/>
      <c r="CS71" s="4">
        <v>0</v>
      </c>
      <c r="CW71" s="4">
        <v>0</v>
      </c>
      <c r="CY71" s="4">
        <v>0</v>
      </c>
      <c r="DA71" s="93"/>
      <c r="DD71" s="4">
        <v>0</v>
      </c>
      <c r="DF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93"/>
      <c r="DU71" s="4">
        <v>0</v>
      </c>
      <c r="DW71" s="4">
        <v>0</v>
      </c>
      <c r="DY71" s="93"/>
      <c r="EG71" s="4">
        <v>0</v>
      </c>
      <c r="EI71" s="4">
        <v>0</v>
      </c>
      <c r="EK71" s="93">
        <v>0</v>
      </c>
      <c r="EM71" s="4">
        <v>0</v>
      </c>
      <c r="EN71" s="4">
        <v>0</v>
      </c>
      <c r="EO71" s="4">
        <v>0</v>
      </c>
      <c r="EP71" s="4">
        <v>0</v>
      </c>
      <c r="EQ71" s="4">
        <v>0</v>
      </c>
      <c r="ER71" s="4">
        <v>0</v>
      </c>
      <c r="ES71" s="4">
        <v>0</v>
      </c>
      <c r="ET71" s="4">
        <v>0</v>
      </c>
      <c r="EU71" s="4">
        <v>0</v>
      </c>
      <c r="EV71" s="4">
        <v>0</v>
      </c>
      <c r="EW71" s="93">
        <v>0</v>
      </c>
      <c r="EX71" s="4">
        <v>0</v>
      </c>
      <c r="EY71" s="4">
        <v>0</v>
      </c>
      <c r="EZ71" s="4">
        <v>0</v>
      </c>
      <c r="FA71" s="4">
        <v>0</v>
      </c>
      <c r="FB71" s="4">
        <v>0</v>
      </c>
      <c r="FC71" s="4">
        <v>0</v>
      </c>
      <c r="FD71" s="4">
        <v>0</v>
      </c>
      <c r="FE71" s="4">
        <v>0</v>
      </c>
      <c r="FF71" s="4">
        <v>0</v>
      </c>
      <c r="FG71" s="4">
        <v>0</v>
      </c>
      <c r="FH71" s="4">
        <v>0</v>
      </c>
      <c r="FI71" s="93">
        <v>0</v>
      </c>
      <c r="FJ71" s="4">
        <v>0</v>
      </c>
      <c r="FK71" s="4">
        <v>0</v>
      </c>
      <c r="FL71" s="4">
        <v>0</v>
      </c>
      <c r="FM71" s="4">
        <v>0</v>
      </c>
      <c r="FN71" s="4">
        <v>0</v>
      </c>
      <c r="FO71" s="4">
        <v>0</v>
      </c>
      <c r="FQ71" s="4">
        <v>0</v>
      </c>
      <c r="FS71" s="4">
        <v>0</v>
      </c>
      <c r="FU71" s="93">
        <v>0</v>
      </c>
      <c r="FV71" s="4">
        <v>0</v>
      </c>
      <c r="FW71" s="4">
        <v>0</v>
      </c>
      <c r="FX71" s="4">
        <v>0</v>
      </c>
      <c r="FY71" s="4">
        <v>0</v>
      </c>
      <c r="FZ71" s="4">
        <v>0</v>
      </c>
      <c r="GA71" s="4">
        <v>0</v>
      </c>
      <c r="GB71" s="4">
        <v>0</v>
      </c>
      <c r="GC71" s="4">
        <v>0</v>
      </c>
      <c r="GE71" s="4">
        <v>0</v>
      </c>
      <c r="GG71" s="93">
        <v>0</v>
      </c>
      <c r="GH71" s="4">
        <v>0</v>
      </c>
      <c r="GI71" s="4">
        <v>0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Q71" s="4">
        <v>0</v>
      </c>
      <c r="GR71" s="4">
        <v>0</v>
      </c>
      <c r="GS71" s="93">
        <v>0</v>
      </c>
      <c r="GT71" s="4">
        <v>0</v>
      </c>
      <c r="GU71" s="4">
        <v>0</v>
      </c>
      <c r="GV71" s="4">
        <v>0</v>
      </c>
      <c r="GW71" s="4">
        <v>0</v>
      </c>
      <c r="GX71" s="4">
        <v>0</v>
      </c>
      <c r="GY71" s="4">
        <v>0</v>
      </c>
      <c r="GZ71" s="4">
        <v>0</v>
      </c>
      <c r="HA71" s="160">
        <v>0</v>
      </c>
      <c r="HB71" s="160">
        <v>0</v>
      </c>
      <c r="HC71" s="160">
        <v>0</v>
      </c>
      <c r="HD71" s="4">
        <v>0</v>
      </c>
      <c r="HE71" s="93">
        <v>0</v>
      </c>
      <c r="HF71" s="4">
        <v>0</v>
      </c>
      <c r="HG71" s="4">
        <v>0</v>
      </c>
      <c r="HH71" s="4">
        <v>0</v>
      </c>
      <c r="HI71" s="4">
        <v>0</v>
      </c>
      <c r="HJ71" s="4">
        <v>0</v>
      </c>
      <c r="HK71" s="4">
        <v>0</v>
      </c>
      <c r="HL71" s="4">
        <v>0</v>
      </c>
      <c r="HM71" s="4">
        <v>0</v>
      </c>
      <c r="HN71" s="4">
        <v>0</v>
      </c>
      <c r="HO71" s="4">
        <v>0</v>
      </c>
      <c r="HP71" s="4">
        <v>0</v>
      </c>
      <c r="HQ71" s="4">
        <v>0</v>
      </c>
      <c r="HR71" s="93">
        <v>0</v>
      </c>
      <c r="HS71" s="4">
        <v>0</v>
      </c>
      <c r="HT71" s="4">
        <v>0</v>
      </c>
      <c r="HU71" s="4">
        <v>0</v>
      </c>
      <c r="HV71" s="4">
        <v>0</v>
      </c>
      <c r="HW71" s="4">
        <v>0</v>
      </c>
      <c r="HX71" s="176">
        <v>0</v>
      </c>
      <c r="HY71" s="4">
        <v>0</v>
      </c>
      <c r="HZ71" s="176">
        <v>0</v>
      </c>
      <c r="IA71" s="4">
        <v>0</v>
      </c>
      <c r="IB71" s="176">
        <v>0</v>
      </c>
      <c r="IC71" s="4">
        <v>0</v>
      </c>
      <c r="ID71" s="176">
        <v>0</v>
      </c>
      <c r="IE71" s="4">
        <v>0</v>
      </c>
      <c r="IF71" s="4">
        <v>0</v>
      </c>
      <c r="IG71" s="5">
        <v>0</v>
      </c>
      <c r="IH71" s="3">
        <v>0</v>
      </c>
      <c r="II71" s="3">
        <v>0</v>
      </c>
      <c r="IJ71" s="3">
        <v>0</v>
      </c>
      <c r="IK71" s="3">
        <v>0</v>
      </c>
      <c r="IL71" s="3">
        <v>0</v>
      </c>
      <c r="IM71" s="3">
        <v>0</v>
      </c>
      <c r="IN71" s="3">
        <v>0</v>
      </c>
      <c r="IO71" s="3">
        <v>0</v>
      </c>
      <c r="IP71" s="3">
        <v>0</v>
      </c>
      <c r="IQ71" s="3"/>
      <c r="IR71" s="3">
        <v>0</v>
      </c>
      <c r="IS71" s="3"/>
      <c r="IT71" s="3">
        <v>0</v>
      </c>
      <c r="IU71" s="3"/>
      <c r="IV71" s="93">
        <v>0</v>
      </c>
      <c r="IW71" s="4">
        <v>0</v>
      </c>
      <c r="IX71" s="4">
        <v>0</v>
      </c>
      <c r="IY71" s="4">
        <v>0</v>
      </c>
      <c r="IZ71" s="4">
        <v>0</v>
      </c>
      <c r="JA71" s="4">
        <v>0</v>
      </c>
      <c r="JB71" s="4">
        <v>0</v>
      </c>
      <c r="JC71" s="4">
        <v>0</v>
      </c>
      <c r="JD71" s="4">
        <v>0</v>
      </c>
      <c r="JE71" s="4">
        <v>0</v>
      </c>
      <c r="JG71" s="4">
        <v>0</v>
      </c>
      <c r="JI71" s="4">
        <v>0</v>
      </c>
      <c r="JK71" s="93">
        <v>0</v>
      </c>
      <c r="JL71" s="4">
        <v>0</v>
      </c>
      <c r="JM71" s="4">
        <v>0</v>
      </c>
      <c r="JN71" s="4">
        <v>0</v>
      </c>
      <c r="JO71" s="4">
        <v>0</v>
      </c>
      <c r="JP71" s="4">
        <v>0</v>
      </c>
      <c r="JQ71" s="4">
        <v>0</v>
      </c>
      <c r="JR71" s="4">
        <v>0</v>
      </c>
      <c r="JS71" s="4">
        <v>0</v>
      </c>
      <c r="JT71" s="4">
        <v>0</v>
      </c>
      <c r="JV71" s="4">
        <v>0</v>
      </c>
      <c r="JW71" s="4">
        <v>0</v>
      </c>
      <c r="JX71" s="4">
        <v>0</v>
      </c>
      <c r="JY71" s="4">
        <v>0</v>
      </c>
      <c r="JZ71" s="93">
        <v>0</v>
      </c>
      <c r="KA71" s="4">
        <v>0</v>
      </c>
      <c r="KB71" s="4">
        <v>0</v>
      </c>
      <c r="KC71" s="4">
        <v>0</v>
      </c>
      <c r="KD71" s="4">
        <v>0</v>
      </c>
      <c r="KE71" s="4">
        <v>0</v>
      </c>
      <c r="KF71" s="4">
        <v>0</v>
      </c>
      <c r="KG71" s="4">
        <v>0</v>
      </c>
      <c r="KH71" s="4">
        <v>0</v>
      </c>
      <c r="KI71" s="4">
        <v>0</v>
      </c>
      <c r="KJ71" s="4">
        <v>0</v>
      </c>
      <c r="KK71" s="4">
        <v>0</v>
      </c>
      <c r="KM71" s="4">
        <v>0</v>
      </c>
      <c r="KN71" s="4">
        <v>0</v>
      </c>
      <c r="KO71" s="4">
        <v>0</v>
      </c>
      <c r="KP71" s="4">
        <v>0</v>
      </c>
      <c r="KQ71" s="4">
        <v>0</v>
      </c>
      <c r="KR71" s="4">
        <v>0</v>
      </c>
      <c r="KS71" s="4">
        <v>0</v>
      </c>
      <c r="KT71" s="4">
        <v>0</v>
      </c>
      <c r="KU71" s="4">
        <v>0</v>
      </c>
      <c r="KV71" s="4">
        <v>0</v>
      </c>
      <c r="KW71" s="4">
        <v>0</v>
      </c>
      <c r="KX71" s="4">
        <v>0</v>
      </c>
      <c r="KY71" s="4">
        <v>0</v>
      </c>
      <c r="KZ71" s="4">
        <v>0</v>
      </c>
      <c r="LA71" s="4">
        <v>0</v>
      </c>
      <c r="LB71" s="4">
        <v>0</v>
      </c>
      <c r="LC71" s="4">
        <v>0</v>
      </c>
      <c r="LD71" s="4">
        <v>0</v>
      </c>
      <c r="LE71" s="4">
        <v>0</v>
      </c>
      <c r="LF71" s="4">
        <v>0</v>
      </c>
      <c r="LG71" s="4">
        <v>0</v>
      </c>
      <c r="LH71" s="4">
        <v>0</v>
      </c>
      <c r="LI71" s="4">
        <v>0</v>
      </c>
      <c r="LJ71" s="4">
        <v>0</v>
      </c>
      <c r="LK71" s="4">
        <v>0</v>
      </c>
      <c r="LL71" s="4">
        <v>0</v>
      </c>
      <c r="LM71" s="4">
        <v>0</v>
      </c>
      <c r="LO71" s="4">
        <v>0</v>
      </c>
      <c r="LQ71" s="4">
        <v>0</v>
      </c>
      <c r="MI71" s="115">
        <f t="shared" si="0"/>
        <v>-62</v>
      </c>
      <c r="MJ71" s="3"/>
      <c r="MK71" s="3"/>
      <c r="ML71" s="176"/>
      <c r="MM71" s="176"/>
      <c r="MN71" s="176"/>
      <c r="MO71" s="176"/>
      <c r="MP71" s="176"/>
      <c r="MQ71" s="176"/>
      <c r="MR71" s="211"/>
      <c r="MS71" s="211"/>
      <c r="MT71" s="176"/>
    </row>
    <row r="72" spans="1:358" s="4" customFormat="1">
      <c r="A72" s="1">
        <v>63</v>
      </c>
      <c r="B72" t="s">
        <v>104</v>
      </c>
      <c r="C72" s="93"/>
      <c r="E72" s="4">
        <v>0</v>
      </c>
      <c r="F72" s="4">
        <v>0</v>
      </c>
      <c r="I72" s="93"/>
      <c r="J72" s="4">
        <v>0</v>
      </c>
      <c r="K72" s="4">
        <v>0</v>
      </c>
      <c r="L72" s="4">
        <v>0</v>
      </c>
      <c r="O72" s="93"/>
      <c r="Q72" s="4">
        <v>0</v>
      </c>
      <c r="R72" s="4">
        <v>0</v>
      </c>
      <c r="S72" s="4">
        <v>0</v>
      </c>
      <c r="U72" s="4">
        <v>0</v>
      </c>
      <c r="V72" s="4">
        <v>0</v>
      </c>
      <c r="W72" s="93"/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L72" s="4">
        <v>0</v>
      </c>
      <c r="AO72" s="93"/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W72" s="93"/>
      <c r="AZ72" s="4">
        <v>0</v>
      </c>
      <c r="BB72" s="4">
        <v>0</v>
      </c>
      <c r="BC72" s="4">
        <v>0</v>
      </c>
      <c r="BD72" s="4">
        <v>0</v>
      </c>
      <c r="BH72" s="4">
        <v>0</v>
      </c>
      <c r="BL72" s="4">
        <v>0</v>
      </c>
      <c r="BN72" s="4">
        <v>0</v>
      </c>
      <c r="BO72" s="4">
        <v>0</v>
      </c>
      <c r="BP72" s="4">
        <v>0</v>
      </c>
      <c r="BQ72" s="93">
        <v>2</v>
      </c>
      <c r="BR72" s="4">
        <v>0</v>
      </c>
      <c r="BS72" s="4">
        <v>14672</v>
      </c>
      <c r="BT72" s="4">
        <v>0</v>
      </c>
      <c r="BU72" s="4">
        <v>1496</v>
      </c>
      <c r="BW72" s="4">
        <v>0</v>
      </c>
      <c r="BY72" s="4">
        <v>1496</v>
      </c>
      <c r="CA72" s="4">
        <v>14672</v>
      </c>
      <c r="CC72" s="93">
        <v>3.4491803278688526</v>
      </c>
      <c r="CD72" s="4">
        <v>0</v>
      </c>
      <c r="CE72" s="4">
        <v>23702.767213114756</v>
      </c>
      <c r="CF72" s="4">
        <v>0</v>
      </c>
      <c r="CG72" s="4">
        <v>2676.5639344262295</v>
      </c>
      <c r="CH72" s="4">
        <v>0</v>
      </c>
      <c r="CI72" s="4">
        <v>0</v>
      </c>
      <c r="CJ72" s="4">
        <v>0</v>
      </c>
      <c r="CK72" s="4">
        <v>2676.5639344262295</v>
      </c>
      <c r="CL72" s="4">
        <v>0</v>
      </c>
      <c r="CM72" s="4">
        <v>17833.767213114756</v>
      </c>
      <c r="CN72" s="4">
        <v>0</v>
      </c>
      <c r="CO72" s="93">
        <v>3.1162790697674421</v>
      </c>
      <c r="CP72" s="4">
        <v>0</v>
      </c>
      <c r="CQ72" s="4">
        <v>25764</v>
      </c>
      <c r="CS72" s="4">
        <v>2433</v>
      </c>
      <c r="CU72" s="4">
        <v>1092.9069767441861</v>
      </c>
      <c r="CW72" s="4">
        <v>2433</v>
      </c>
      <c r="CY72" s="4">
        <v>13348.232786885244</v>
      </c>
      <c r="DA72" s="93">
        <v>3.3684210526315788</v>
      </c>
      <c r="DB72" s="4">
        <v>0</v>
      </c>
      <c r="DC72" s="4">
        <v>31185</v>
      </c>
      <c r="DD72" s="4">
        <v>0</v>
      </c>
      <c r="DE72" s="4">
        <v>2860</v>
      </c>
      <c r="DF72" s="4">
        <v>0</v>
      </c>
      <c r="DG72" s="4">
        <v>0</v>
      </c>
      <c r="DH72" s="4">
        <v>0</v>
      </c>
      <c r="DI72" s="4">
        <v>2860</v>
      </c>
      <c r="DJ72" s="4">
        <v>0</v>
      </c>
      <c r="DK72" s="4">
        <v>10270</v>
      </c>
      <c r="DL72" s="4">
        <v>0</v>
      </c>
      <c r="DM72" s="93">
        <v>2.7574750830564785</v>
      </c>
      <c r="DN72" s="4">
        <v>0</v>
      </c>
      <c r="DO72" s="4">
        <v>28314</v>
      </c>
      <c r="DQ72" s="4">
        <v>2462</v>
      </c>
      <c r="DS72" s="4">
        <v>0</v>
      </c>
      <c r="DU72" s="4">
        <v>2462</v>
      </c>
      <c r="DW72" s="4">
        <v>4077.0931147540978</v>
      </c>
      <c r="DY72" s="93">
        <v>3.3289036544850497</v>
      </c>
      <c r="DZ72" s="4">
        <v>0</v>
      </c>
      <c r="EA72" s="4">
        <v>37693</v>
      </c>
      <c r="EC72" s="4">
        <v>2973</v>
      </c>
      <c r="EE72" s="4">
        <v>0</v>
      </c>
      <c r="EG72" s="4">
        <v>2973</v>
      </c>
      <c r="EI72" s="4">
        <v>11547.4</v>
      </c>
      <c r="EK72" s="93">
        <v>5.6184210526315788</v>
      </c>
      <c r="EL72" s="4">
        <v>0</v>
      </c>
      <c r="EM72" s="4">
        <v>52290</v>
      </c>
      <c r="EN72" s="4">
        <v>0</v>
      </c>
      <c r="EO72" s="4">
        <v>4125</v>
      </c>
      <c r="EP72" s="4">
        <v>0</v>
      </c>
      <c r="EQ72" s="4">
        <v>12215</v>
      </c>
      <c r="ER72" s="4">
        <v>0</v>
      </c>
      <c r="ES72" s="4">
        <v>4125</v>
      </c>
      <c r="ET72" s="4">
        <v>0</v>
      </c>
      <c r="EU72" s="4">
        <v>20224.400000000001</v>
      </c>
      <c r="EV72" s="4">
        <v>0</v>
      </c>
      <c r="EW72" s="93">
        <v>5.9235880398671092</v>
      </c>
      <c r="EX72" s="4">
        <v>0</v>
      </c>
      <c r="EY72" s="4">
        <v>65029</v>
      </c>
      <c r="EZ72" s="4">
        <v>0</v>
      </c>
      <c r="FA72" s="4">
        <v>5290</v>
      </c>
      <c r="FB72" s="4">
        <v>0</v>
      </c>
      <c r="FC72" s="4">
        <v>0</v>
      </c>
      <c r="FD72" s="4">
        <v>0</v>
      </c>
      <c r="FE72" s="4">
        <v>5290</v>
      </c>
      <c r="FF72" s="4">
        <v>0</v>
      </c>
      <c r="FG72" s="4">
        <v>20139.849999999999</v>
      </c>
      <c r="FH72" s="4">
        <v>0</v>
      </c>
      <c r="FI72" s="93">
        <v>3</v>
      </c>
      <c r="FJ72" s="4">
        <v>0</v>
      </c>
      <c r="FK72" s="4">
        <v>37332</v>
      </c>
      <c r="FL72" s="4">
        <v>0</v>
      </c>
      <c r="FM72" s="4">
        <v>2679</v>
      </c>
      <c r="FN72" s="4">
        <v>0</v>
      </c>
      <c r="FO72" s="4">
        <v>0</v>
      </c>
      <c r="FQ72" s="4">
        <v>2679</v>
      </c>
      <c r="FS72" s="4">
        <v>6540.5209951214201</v>
      </c>
      <c r="FU72" s="93">
        <v>3.3846153846153846</v>
      </c>
      <c r="FV72" s="4">
        <v>0</v>
      </c>
      <c r="FW72" s="4">
        <v>45526</v>
      </c>
      <c r="FX72" s="4">
        <v>0</v>
      </c>
      <c r="FY72" s="4">
        <v>3022</v>
      </c>
      <c r="FZ72" s="4">
        <v>0</v>
      </c>
      <c r="GA72" s="4">
        <v>0</v>
      </c>
      <c r="GB72" s="4">
        <v>0</v>
      </c>
      <c r="GC72" s="4">
        <v>3022</v>
      </c>
      <c r="GE72" s="4">
        <v>14631.100432905901</v>
      </c>
      <c r="GG72" s="93">
        <v>3</v>
      </c>
      <c r="GH72" s="4">
        <v>0</v>
      </c>
      <c r="GI72" s="4">
        <v>38574</v>
      </c>
      <c r="GJ72" s="4">
        <v>0</v>
      </c>
      <c r="GK72" s="4">
        <v>2679</v>
      </c>
      <c r="GL72" s="4">
        <v>0</v>
      </c>
      <c r="GM72" s="4">
        <v>0</v>
      </c>
      <c r="GN72" s="4">
        <v>0</v>
      </c>
      <c r="GO72" s="4">
        <v>2679</v>
      </c>
      <c r="GP72" s="4">
        <v>0</v>
      </c>
      <c r="GQ72" s="4">
        <v>0</v>
      </c>
      <c r="GR72" s="4">
        <v>0</v>
      </c>
      <c r="GS72" s="93">
        <v>3</v>
      </c>
      <c r="GT72" s="4">
        <v>0</v>
      </c>
      <c r="GU72" s="4">
        <v>45435</v>
      </c>
      <c r="GV72" s="4">
        <v>0</v>
      </c>
      <c r="GW72" s="4">
        <v>2679</v>
      </c>
      <c r="GX72" s="4">
        <v>0</v>
      </c>
      <c r="GY72" s="4">
        <v>0</v>
      </c>
      <c r="GZ72" s="4">
        <v>0</v>
      </c>
      <c r="HA72" s="160">
        <v>2679</v>
      </c>
      <c r="HB72" s="160">
        <v>0</v>
      </c>
      <c r="HC72" s="160">
        <v>6086.8557027301613</v>
      </c>
      <c r="HD72" s="4">
        <v>-4</v>
      </c>
      <c r="HE72" s="93">
        <v>2</v>
      </c>
      <c r="HF72" s="4">
        <v>0</v>
      </c>
      <c r="HG72" s="4">
        <v>0</v>
      </c>
      <c r="HH72" s="4">
        <v>29002</v>
      </c>
      <c r="HI72" s="4">
        <v>0</v>
      </c>
      <c r="HJ72" s="4">
        <v>1915</v>
      </c>
      <c r="HK72" s="4">
        <v>0</v>
      </c>
      <c r="HL72" s="4">
        <v>0</v>
      </c>
      <c r="HM72" s="4">
        <v>0</v>
      </c>
      <c r="HN72" s="4">
        <v>1915</v>
      </c>
      <c r="HO72" s="4">
        <v>0</v>
      </c>
      <c r="HP72" s="4">
        <v>0</v>
      </c>
      <c r="HQ72" s="4">
        <v>0</v>
      </c>
      <c r="HR72" s="93">
        <v>4</v>
      </c>
      <c r="HS72" s="4">
        <v>0</v>
      </c>
      <c r="HT72" s="4">
        <v>0</v>
      </c>
      <c r="HU72" s="4">
        <v>37653</v>
      </c>
      <c r="HV72" s="4">
        <v>0</v>
      </c>
      <c r="HW72" s="4">
        <v>0</v>
      </c>
      <c r="HX72" s="176">
        <v>0</v>
      </c>
      <c r="HY72" s="4">
        <v>2679</v>
      </c>
      <c r="HZ72" s="176">
        <v>0</v>
      </c>
      <c r="IA72" s="4">
        <v>13444</v>
      </c>
      <c r="IB72" s="176">
        <v>0</v>
      </c>
      <c r="IC72" s="4">
        <v>2679</v>
      </c>
      <c r="ID72" s="176">
        <v>0</v>
      </c>
      <c r="IE72" s="4">
        <v>5701.0285382190259</v>
      </c>
      <c r="IF72" s="4">
        <v>30.75118039989411</v>
      </c>
      <c r="IG72" s="5">
        <v>3</v>
      </c>
      <c r="IH72" s="3">
        <v>0</v>
      </c>
      <c r="II72" s="3">
        <v>0</v>
      </c>
      <c r="IJ72" s="3">
        <v>32067</v>
      </c>
      <c r="IK72" s="3">
        <v>0</v>
      </c>
      <c r="IL72" s="3">
        <v>0</v>
      </c>
      <c r="IM72" s="3">
        <v>0</v>
      </c>
      <c r="IN72" s="3">
        <v>2631</v>
      </c>
      <c r="IO72" s="3">
        <v>0</v>
      </c>
      <c r="IP72" s="3">
        <v>0</v>
      </c>
      <c r="IQ72" s="3"/>
      <c r="IR72" s="3">
        <v>2631</v>
      </c>
      <c r="IS72" s="3"/>
      <c r="IT72" s="3">
        <v>25.22872177988646</v>
      </c>
      <c r="IU72" s="3"/>
      <c r="IV72" s="93">
        <v>0</v>
      </c>
      <c r="IW72" s="4">
        <v>0</v>
      </c>
      <c r="IX72" s="4">
        <v>0</v>
      </c>
      <c r="IY72" s="4">
        <v>0</v>
      </c>
      <c r="IZ72" s="4">
        <v>0</v>
      </c>
      <c r="JA72" s="4">
        <v>0</v>
      </c>
      <c r="JB72" s="4">
        <v>0</v>
      </c>
      <c r="JC72" s="4">
        <v>0</v>
      </c>
      <c r="JD72" s="4">
        <v>0</v>
      </c>
      <c r="JE72" s="4">
        <v>0</v>
      </c>
      <c r="JG72" s="4">
        <v>0</v>
      </c>
      <c r="JI72" s="4">
        <v>3.0277884872400449</v>
      </c>
      <c r="JK72" s="93">
        <v>3</v>
      </c>
      <c r="JL72" s="4">
        <v>0</v>
      </c>
      <c r="JM72" s="4">
        <v>0</v>
      </c>
      <c r="JN72" s="4">
        <v>45501</v>
      </c>
      <c r="JO72" s="4">
        <v>0</v>
      </c>
      <c r="JP72" s="4">
        <v>0</v>
      </c>
      <c r="JQ72" s="4">
        <v>0</v>
      </c>
      <c r="JR72" s="4">
        <v>2751</v>
      </c>
      <c r="JS72" s="4">
        <v>0</v>
      </c>
      <c r="JT72" s="4">
        <v>0</v>
      </c>
      <c r="JV72" s="4">
        <v>2751</v>
      </c>
      <c r="JW72" s="4">
        <v>0</v>
      </c>
      <c r="JX72" s="4">
        <v>45501</v>
      </c>
      <c r="JY72" s="4">
        <v>0</v>
      </c>
      <c r="JZ72" s="93">
        <v>4</v>
      </c>
      <c r="KA72" s="4">
        <v>0</v>
      </c>
      <c r="KB72" s="4">
        <v>0</v>
      </c>
      <c r="KC72" s="4">
        <v>65172</v>
      </c>
      <c r="KD72" s="4">
        <v>0</v>
      </c>
      <c r="KE72" s="4">
        <v>0</v>
      </c>
      <c r="KF72" s="4">
        <v>0</v>
      </c>
      <c r="KG72" s="4">
        <v>3752</v>
      </c>
      <c r="KH72" s="4">
        <v>0</v>
      </c>
      <c r="KI72" s="4">
        <v>0</v>
      </c>
      <c r="KJ72" s="4">
        <v>0</v>
      </c>
      <c r="KK72" s="4">
        <v>3752</v>
      </c>
      <c r="KM72" s="4">
        <v>46971.6</v>
      </c>
      <c r="KN72" s="4">
        <v>0</v>
      </c>
      <c r="KO72" s="4">
        <v>1.98</v>
      </c>
      <c r="KP72" s="4">
        <v>0</v>
      </c>
      <c r="KQ72" s="4">
        <v>0</v>
      </c>
      <c r="KR72" s="4">
        <v>32290</v>
      </c>
      <c r="KS72" s="4">
        <v>0</v>
      </c>
      <c r="KT72" s="4">
        <v>0</v>
      </c>
      <c r="KU72" s="4">
        <v>0</v>
      </c>
      <c r="KV72" s="4">
        <v>2152</v>
      </c>
      <c r="KW72" s="4">
        <v>0</v>
      </c>
      <c r="KX72" s="4">
        <v>0</v>
      </c>
      <c r="KY72" s="4">
        <v>0</v>
      </c>
      <c r="KZ72" s="4">
        <v>2152</v>
      </c>
      <c r="LA72" s="4">
        <v>0</v>
      </c>
      <c r="LB72" s="4">
        <v>29274.984000000004</v>
      </c>
      <c r="LC72" s="4">
        <v>0</v>
      </c>
      <c r="LD72" s="4">
        <v>3</v>
      </c>
      <c r="LE72" s="4">
        <v>0</v>
      </c>
      <c r="LF72" s="4">
        <v>0</v>
      </c>
      <c r="LG72" s="4">
        <v>45615</v>
      </c>
      <c r="LH72" s="4">
        <v>0</v>
      </c>
      <c r="LI72" s="4">
        <v>0</v>
      </c>
      <c r="LJ72" s="4">
        <v>0</v>
      </c>
      <c r="LK72" s="4">
        <v>3543</v>
      </c>
      <c r="LL72" s="4">
        <v>0</v>
      </c>
      <c r="LM72" s="4">
        <v>0</v>
      </c>
      <c r="LO72" s="4">
        <v>3543</v>
      </c>
      <c r="LQ72" s="4">
        <v>21193.4</v>
      </c>
      <c r="MI72" s="115">
        <f t="shared" si="0"/>
        <v>-63</v>
      </c>
      <c r="MJ72" s="3"/>
      <c r="MK72" s="3"/>
      <c r="ML72" s="176"/>
      <c r="MM72" s="176"/>
      <c r="MN72" s="176"/>
      <c r="MO72" s="176"/>
      <c r="MP72" s="176"/>
      <c r="MQ72" s="176"/>
      <c r="MR72" s="176"/>
      <c r="MS72" s="176"/>
      <c r="MT72" s="176"/>
    </row>
    <row r="73" spans="1:358" s="4" customFormat="1">
      <c r="A73" s="1">
        <v>64</v>
      </c>
      <c r="B73" t="s">
        <v>105</v>
      </c>
      <c r="C73" s="93"/>
      <c r="E73" s="4">
        <v>0</v>
      </c>
      <c r="F73" s="4">
        <v>0</v>
      </c>
      <c r="I73" s="93"/>
      <c r="J73" s="4">
        <v>0</v>
      </c>
      <c r="K73" s="4">
        <v>0</v>
      </c>
      <c r="L73" s="4">
        <v>0</v>
      </c>
      <c r="O73" s="93"/>
      <c r="Q73" s="4">
        <v>0</v>
      </c>
      <c r="R73" s="4">
        <v>0</v>
      </c>
      <c r="S73" s="4">
        <v>0</v>
      </c>
      <c r="U73" s="4">
        <v>0</v>
      </c>
      <c r="V73" s="4">
        <v>0</v>
      </c>
      <c r="W73" s="93">
        <v>3</v>
      </c>
      <c r="X73" s="4">
        <v>0</v>
      </c>
      <c r="Y73" s="4">
        <v>17430</v>
      </c>
      <c r="Z73" s="4">
        <v>0</v>
      </c>
      <c r="AA73" s="4">
        <v>0</v>
      </c>
      <c r="AB73" s="4">
        <v>0</v>
      </c>
      <c r="AC73" s="4">
        <v>17430</v>
      </c>
      <c r="AD73" s="4">
        <v>0</v>
      </c>
      <c r="AE73" s="4">
        <v>0</v>
      </c>
      <c r="AF73" s="4">
        <v>9.94</v>
      </c>
      <c r="AG73" s="4">
        <v>0</v>
      </c>
      <c r="AH73" s="4">
        <v>65793</v>
      </c>
      <c r="AJ73" s="4">
        <v>0</v>
      </c>
      <c r="AL73" s="4">
        <v>58821</v>
      </c>
      <c r="AN73" s="4">
        <v>0</v>
      </c>
      <c r="AO73" s="93">
        <v>8</v>
      </c>
      <c r="AP73" s="4">
        <v>0</v>
      </c>
      <c r="AQ73" s="4">
        <v>52368</v>
      </c>
      <c r="AR73" s="4">
        <v>0</v>
      </c>
      <c r="AS73" s="4">
        <v>0</v>
      </c>
      <c r="AT73" s="4">
        <v>0</v>
      </c>
      <c r="AU73" s="4">
        <v>35990</v>
      </c>
      <c r="AW73" s="93">
        <v>15.44</v>
      </c>
      <c r="AY73" s="4">
        <v>109340</v>
      </c>
      <c r="AZ73" s="4">
        <v>-22716</v>
      </c>
      <c r="BA73" s="4">
        <v>7572</v>
      </c>
      <c r="BB73" s="4">
        <v>0</v>
      </c>
      <c r="BC73" s="4">
        <v>67939</v>
      </c>
      <c r="BD73" s="4">
        <v>-20152</v>
      </c>
      <c r="BE73" s="4">
        <v>16</v>
      </c>
      <c r="BF73" s="4">
        <v>0</v>
      </c>
      <c r="BG73" s="4">
        <v>122336</v>
      </c>
      <c r="BH73" s="4">
        <v>0</v>
      </c>
      <c r="BI73" s="4">
        <v>14.62</v>
      </c>
      <c r="BJ73" s="4">
        <v>0</v>
      </c>
      <c r="BK73" s="4">
        <v>109797</v>
      </c>
      <c r="BL73" s="4">
        <v>0</v>
      </c>
      <c r="BM73" s="4">
        <v>0</v>
      </c>
      <c r="BN73" s="4">
        <v>0</v>
      </c>
      <c r="BO73" s="4">
        <v>10083.265701880106</v>
      </c>
      <c r="BP73" s="4">
        <v>6.5673421190240333</v>
      </c>
      <c r="BQ73" s="93">
        <v>8.4508474576271198</v>
      </c>
      <c r="BR73" s="4">
        <v>0</v>
      </c>
      <c r="BS73" s="4">
        <v>62859.205736185831</v>
      </c>
      <c r="BT73" s="4">
        <v>0</v>
      </c>
      <c r="BU73" s="4">
        <v>6321.2338983050849</v>
      </c>
      <c r="BW73" s="4">
        <v>0</v>
      </c>
      <c r="BY73" s="4">
        <v>6321.2338983050849</v>
      </c>
      <c r="CA73" s="4">
        <v>6106.2</v>
      </c>
      <c r="CC73" s="93">
        <v>12</v>
      </c>
      <c r="CD73" s="4">
        <v>0</v>
      </c>
      <c r="CE73" s="4">
        <v>89891</v>
      </c>
      <c r="CF73" s="4">
        <v>0</v>
      </c>
      <c r="CG73" s="4">
        <v>8536</v>
      </c>
      <c r="CH73" s="4">
        <v>0</v>
      </c>
      <c r="CI73" s="4">
        <v>9692</v>
      </c>
      <c r="CJ73" s="4">
        <v>0</v>
      </c>
      <c r="CK73" s="4">
        <v>8536</v>
      </c>
      <c r="CL73" s="4">
        <v>0</v>
      </c>
      <c r="CM73" s="4">
        <v>31102.794263814169</v>
      </c>
      <c r="CN73" s="4">
        <v>0</v>
      </c>
      <c r="CO73" s="93">
        <v>11.54054054054054</v>
      </c>
      <c r="CP73" s="4">
        <v>0</v>
      </c>
      <c r="CQ73" s="4">
        <v>89788.216216216213</v>
      </c>
      <c r="CS73" s="4">
        <v>9359.3783783783783</v>
      </c>
      <c r="CU73" s="4">
        <v>0</v>
      </c>
      <c r="CW73" s="4">
        <v>9359.3783783783783</v>
      </c>
      <c r="CY73" s="4">
        <v>16219</v>
      </c>
      <c r="DA73" s="93">
        <v>13</v>
      </c>
      <c r="DB73" s="4">
        <v>0</v>
      </c>
      <c r="DC73" s="4">
        <v>100089</v>
      </c>
      <c r="DD73" s="4">
        <v>0</v>
      </c>
      <c r="DE73" s="4">
        <v>10182</v>
      </c>
      <c r="DF73" s="4">
        <v>0</v>
      </c>
      <c r="DG73" s="4">
        <v>8539</v>
      </c>
      <c r="DH73" s="4">
        <v>0</v>
      </c>
      <c r="DI73" s="4">
        <v>10182</v>
      </c>
      <c r="DJ73" s="4">
        <v>0</v>
      </c>
      <c r="DK73" s="4">
        <v>21114</v>
      </c>
      <c r="DL73" s="4">
        <v>0</v>
      </c>
      <c r="DM73" s="93">
        <v>17.85034013605442</v>
      </c>
      <c r="DN73" s="4">
        <v>0</v>
      </c>
      <c r="DO73" s="4">
        <v>146740</v>
      </c>
      <c r="DQ73" s="4">
        <v>15047</v>
      </c>
      <c r="DS73" s="4">
        <v>9407</v>
      </c>
      <c r="DU73" s="4">
        <v>15047</v>
      </c>
      <c r="DW73" s="4">
        <v>52831.470270270271</v>
      </c>
      <c r="DY73" s="93">
        <v>21</v>
      </c>
      <c r="DZ73" s="4">
        <v>0</v>
      </c>
      <c r="EA73" s="4">
        <v>160875</v>
      </c>
      <c r="EC73" s="4">
        <v>16967</v>
      </c>
      <c r="EE73" s="4">
        <v>18820</v>
      </c>
      <c r="EG73" s="4">
        <v>16967</v>
      </c>
      <c r="EI73" s="4">
        <v>46245.913513513515</v>
      </c>
      <c r="EK73" s="93">
        <v>32.16949152542373</v>
      </c>
      <c r="EL73" s="4">
        <v>0</v>
      </c>
      <c r="EM73" s="4">
        <v>274458</v>
      </c>
      <c r="EN73" s="4">
        <v>0</v>
      </c>
      <c r="EO73" s="4">
        <v>28727</v>
      </c>
      <c r="EP73" s="4">
        <v>0</v>
      </c>
      <c r="EQ73" s="4">
        <v>0</v>
      </c>
      <c r="ER73" s="4">
        <v>0</v>
      </c>
      <c r="ES73" s="4">
        <v>28727</v>
      </c>
      <c r="ET73" s="4">
        <v>0</v>
      </c>
      <c r="EU73" s="4">
        <v>140724.4</v>
      </c>
      <c r="EV73" s="4">
        <v>0</v>
      </c>
      <c r="EW73" s="93">
        <v>36</v>
      </c>
      <c r="EX73" s="4">
        <v>0</v>
      </c>
      <c r="EY73" s="4">
        <v>297641</v>
      </c>
      <c r="EZ73" s="4">
        <v>0</v>
      </c>
      <c r="FA73" s="4">
        <v>31243</v>
      </c>
      <c r="FB73" s="4">
        <v>0</v>
      </c>
      <c r="FC73" s="4">
        <v>9392</v>
      </c>
      <c r="FD73" s="4">
        <v>0</v>
      </c>
      <c r="FE73" s="4">
        <v>31243</v>
      </c>
      <c r="FF73" s="4">
        <v>0</v>
      </c>
      <c r="FG73" s="4">
        <v>57232.75</v>
      </c>
      <c r="FH73" s="4">
        <v>0</v>
      </c>
      <c r="FI73" s="93">
        <v>37.791705498602049</v>
      </c>
      <c r="FJ73" s="4">
        <v>0</v>
      </c>
      <c r="FK73" s="4">
        <v>337986</v>
      </c>
      <c r="FL73" s="4">
        <v>0</v>
      </c>
      <c r="FM73" s="4">
        <v>32789</v>
      </c>
      <c r="FN73" s="4">
        <v>0</v>
      </c>
      <c r="FO73" s="4">
        <v>10131</v>
      </c>
      <c r="FQ73" s="4">
        <v>32789</v>
      </c>
      <c r="FS73" s="4">
        <v>71335.607719178777</v>
      </c>
      <c r="FU73" s="93">
        <v>45.03378378378379</v>
      </c>
      <c r="FV73" s="4">
        <v>0</v>
      </c>
      <c r="FW73" s="4">
        <v>384454</v>
      </c>
      <c r="FX73" s="4">
        <v>0</v>
      </c>
      <c r="FY73" s="4">
        <v>37492</v>
      </c>
      <c r="FZ73" s="4">
        <v>0</v>
      </c>
      <c r="GA73" s="4">
        <v>23490</v>
      </c>
      <c r="GB73" s="4">
        <v>0</v>
      </c>
      <c r="GC73" s="4">
        <v>37492</v>
      </c>
      <c r="GE73" s="4">
        <v>88349.093832138067</v>
      </c>
      <c r="GG73" s="93">
        <v>53.996610169491532</v>
      </c>
      <c r="GH73" s="4">
        <v>0</v>
      </c>
      <c r="GI73" s="4">
        <v>495841</v>
      </c>
      <c r="GJ73" s="4">
        <v>0</v>
      </c>
      <c r="GK73" s="4">
        <v>46066</v>
      </c>
      <c r="GL73" s="4">
        <v>0</v>
      </c>
      <c r="GM73" s="4">
        <v>10238</v>
      </c>
      <c r="GN73" s="4">
        <v>0</v>
      </c>
      <c r="GO73" s="4">
        <v>46066</v>
      </c>
      <c r="GP73" s="4">
        <v>0</v>
      </c>
      <c r="GQ73" s="4">
        <v>107163.70476603457</v>
      </c>
      <c r="GR73" s="4">
        <v>-93.674564343644306</v>
      </c>
      <c r="GS73" s="93">
        <v>53.249158249158249</v>
      </c>
      <c r="GT73" s="4">
        <v>0</v>
      </c>
      <c r="GU73" s="4">
        <v>505855</v>
      </c>
      <c r="GV73" s="4">
        <v>0</v>
      </c>
      <c r="GW73" s="4">
        <v>44075</v>
      </c>
      <c r="GX73" s="4">
        <v>0</v>
      </c>
      <c r="GY73" s="4">
        <v>32988</v>
      </c>
      <c r="GZ73" s="4">
        <v>0</v>
      </c>
      <c r="HA73" s="160">
        <v>44075</v>
      </c>
      <c r="HB73" s="160">
        <v>0</v>
      </c>
      <c r="HC73" s="160">
        <v>8790.4200293219783</v>
      </c>
      <c r="HD73" s="4">
        <v>-7</v>
      </c>
      <c r="HE73" s="93">
        <v>64</v>
      </c>
      <c r="HF73" s="4">
        <v>0</v>
      </c>
      <c r="HG73" s="4">
        <v>0</v>
      </c>
      <c r="HH73" s="4">
        <v>657311</v>
      </c>
      <c r="HI73" s="4">
        <v>0</v>
      </c>
      <c r="HJ73" s="4">
        <v>55869</v>
      </c>
      <c r="HK73" s="4">
        <v>0</v>
      </c>
      <c r="HL73" s="4">
        <v>11312</v>
      </c>
      <c r="HM73" s="4">
        <v>0</v>
      </c>
      <c r="HN73" s="4">
        <v>55869</v>
      </c>
      <c r="HO73" s="4">
        <v>0</v>
      </c>
      <c r="HP73" s="4">
        <v>132943</v>
      </c>
      <c r="HQ73" s="4">
        <v>-2309.7551567492628</v>
      </c>
      <c r="HR73" s="93">
        <v>64.14</v>
      </c>
      <c r="HS73" s="4">
        <v>0</v>
      </c>
      <c r="HT73" s="4">
        <v>0</v>
      </c>
      <c r="HU73" s="4">
        <v>678222</v>
      </c>
      <c r="HV73" s="4">
        <v>0</v>
      </c>
      <c r="HW73" s="4">
        <v>0</v>
      </c>
      <c r="HX73" s="176">
        <v>0</v>
      </c>
      <c r="HY73" s="4">
        <v>55149</v>
      </c>
      <c r="HZ73" s="176">
        <v>0</v>
      </c>
      <c r="IA73" s="4">
        <v>11640</v>
      </c>
      <c r="IB73" s="176">
        <v>0</v>
      </c>
      <c r="IC73" s="4">
        <v>55149</v>
      </c>
      <c r="ID73" s="176">
        <v>0</v>
      </c>
      <c r="IE73" s="4">
        <v>12258.262362475083</v>
      </c>
      <c r="IF73" s="4">
        <v>66.120706951498505</v>
      </c>
      <c r="IG73" s="5">
        <v>71.63000000000001</v>
      </c>
      <c r="IH73" s="3">
        <v>0</v>
      </c>
      <c r="II73" s="3">
        <v>0</v>
      </c>
      <c r="IJ73" s="3">
        <v>826787</v>
      </c>
      <c r="IK73" s="3">
        <v>0</v>
      </c>
      <c r="IL73" s="3">
        <v>0</v>
      </c>
      <c r="IM73" s="3">
        <v>0</v>
      </c>
      <c r="IN73" s="3">
        <v>63564</v>
      </c>
      <c r="IO73" s="3">
        <v>0</v>
      </c>
      <c r="IP73" s="3">
        <v>0</v>
      </c>
      <c r="IQ73" s="3"/>
      <c r="IR73" s="3">
        <v>63564</v>
      </c>
      <c r="IS73" s="3"/>
      <c r="IT73" s="3">
        <v>121939.16276987249</v>
      </c>
      <c r="IU73" s="3"/>
      <c r="IV73" s="93">
        <v>77.67</v>
      </c>
      <c r="IW73" s="4">
        <v>0</v>
      </c>
      <c r="IX73" s="4">
        <v>0</v>
      </c>
      <c r="IY73" s="4">
        <v>847624</v>
      </c>
      <c r="IZ73" s="4">
        <v>0</v>
      </c>
      <c r="JA73" s="4">
        <v>0</v>
      </c>
      <c r="JB73" s="4">
        <v>0</v>
      </c>
      <c r="JC73" s="4">
        <v>70041</v>
      </c>
      <c r="JD73" s="4">
        <v>0</v>
      </c>
      <c r="JE73" s="4">
        <v>38756</v>
      </c>
      <c r="JG73" s="4">
        <v>70041</v>
      </c>
      <c r="JI73" s="4">
        <v>31932.204185344246</v>
      </c>
      <c r="JK73" s="93">
        <v>85.69</v>
      </c>
      <c r="JL73" s="4">
        <v>0</v>
      </c>
      <c r="JM73" s="4">
        <v>0</v>
      </c>
      <c r="JN73" s="4">
        <v>983034</v>
      </c>
      <c r="JO73" s="4">
        <v>0</v>
      </c>
      <c r="JP73" s="4">
        <v>0</v>
      </c>
      <c r="JQ73" s="4">
        <v>0</v>
      </c>
      <c r="JR73" s="4">
        <v>77563</v>
      </c>
      <c r="JS73" s="4">
        <v>0</v>
      </c>
      <c r="JT73" s="4">
        <v>38523</v>
      </c>
      <c r="JV73" s="4">
        <v>77563</v>
      </c>
      <c r="JW73" s="4">
        <v>0</v>
      </c>
      <c r="JX73" s="4">
        <v>138621.6627862532</v>
      </c>
      <c r="JY73" s="4">
        <v>-4.084848765458446</v>
      </c>
      <c r="JZ73" s="93">
        <v>86.100000000000009</v>
      </c>
      <c r="KA73" s="4">
        <v>0</v>
      </c>
      <c r="KB73" s="4">
        <v>0</v>
      </c>
      <c r="KC73" s="4">
        <v>1094749</v>
      </c>
      <c r="KD73" s="4">
        <v>0</v>
      </c>
      <c r="KE73" s="4">
        <v>0</v>
      </c>
      <c r="KF73" s="4">
        <v>0</v>
      </c>
      <c r="KG73" s="4">
        <v>80762</v>
      </c>
      <c r="KH73" s="4">
        <v>0</v>
      </c>
      <c r="KI73" s="4">
        <v>0</v>
      </c>
      <c r="KJ73" s="4">
        <v>0</v>
      </c>
      <c r="KK73" s="4">
        <v>80762</v>
      </c>
      <c r="KM73" s="4">
        <v>195729.42569077751</v>
      </c>
      <c r="KN73" s="4">
        <v>-22.311831781757064</v>
      </c>
      <c r="KO73" s="4">
        <v>79.63000000000001</v>
      </c>
      <c r="KP73" s="4">
        <v>0</v>
      </c>
      <c r="KQ73" s="4">
        <v>0</v>
      </c>
      <c r="KR73" s="4">
        <v>1098155</v>
      </c>
      <c r="KS73" s="4">
        <v>0</v>
      </c>
      <c r="KT73" s="4">
        <v>0</v>
      </c>
      <c r="KU73" s="4">
        <v>0</v>
      </c>
      <c r="KV73" s="4">
        <v>85864</v>
      </c>
      <c r="KW73" s="4">
        <v>0</v>
      </c>
      <c r="KX73" s="4">
        <v>10659</v>
      </c>
      <c r="KY73" s="4">
        <v>0</v>
      </c>
      <c r="KZ73" s="4">
        <v>85864</v>
      </c>
      <c r="LA73" s="4">
        <v>0</v>
      </c>
      <c r="LB73" s="4">
        <v>122410.12816821825</v>
      </c>
      <c r="LC73" s="4">
        <v>0</v>
      </c>
      <c r="LD73" s="4">
        <v>78</v>
      </c>
      <c r="LE73" s="4">
        <v>0</v>
      </c>
      <c r="LF73" s="4">
        <v>0</v>
      </c>
      <c r="LG73" s="4">
        <v>1135323</v>
      </c>
      <c r="LH73" s="4">
        <v>0</v>
      </c>
      <c r="LI73" s="4">
        <v>0</v>
      </c>
      <c r="LJ73" s="4">
        <v>0</v>
      </c>
      <c r="LK73" s="4">
        <v>92664</v>
      </c>
      <c r="LL73" s="4">
        <v>0</v>
      </c>
      <c r="LM73" s="4">
        <v>0</v>
      </c>
      <c r="LO73" s="4">
        <v>92664</v>
      </c>
      <c r="LQ73" s="4">
        <v>83897.600000000006</v>
      </c>
      <c r="MI73" s="115">
        <f t="shared" si="0"/>
        <v>-64</v>
      </c>
      <c r="MJ73" s="3"/>
      <c r="MK73" s="3"/>
      <c r="ML73" s="176"/>
      <c r="MM73" s="176"/>
      <c r="MN73" s="176"/>
      <c r="MO73" s="176"/>
      <c r="MP73" s="176"/>
      <c r="MQ73" s="176"/>
      <c r="MR73" s="176"/>
      <c r="MS73" s="176"/>
      <c r="MT73" s="176"/>
    </row>
    <row r="74" spans="1:358" s="4" customFormat="1">
      <c r="A74" s="1">
        <v>65</v>
      </c>
      <c r="B74" t="s">
        <v>106</v>
      </c>
      <c r="C74" s="93">
        <v>14.79</v>
      </c>
      <c r="D74" s="4">
        <v>77840</v>
      </c>
      <c r="E74" s="4">
        <v>0</v>
      </c>
      <c r="F74" s="4">
        <v>0</v>
      </c>
      <c r="G74" s="4">
        <v>38920</v>
      </c>
      <c r="I74" s="93">
        <v>12.22</v>
      </c>
      <c r="J74" s="4">
        <v>69899</v>
      </c>
      <c r="K74" s="4">
        <v>0</v>
      </c>
      <c r="L74" s="4">
        <v>0</v>
      </c>
      <c r="M74" s="4">
        <v>27960</v>
      </c>
      <c r="O74" s="93">
        <v>14</v>
      </c>
      <c r="P74" s="4">
        <v>0</v>
      </c>
      <c r="Q74" s="4">
        <v>79338</v>
      </c>
      <c r="R74" s="4">
        <v>0</v>
      </c>
      <c r="S74" s="4">
        <v>0</v>
      </c>
      <c r="U74" s="4">
        <v>0</v>
      </c>
      <c r="V74" s="4">
        <v>31738</v>
      </c>
      <c r="W74" s="93">
        <v>12.51</v>
      </c>
      <c r="X74" s="4">
        <v>0</v>
      </c>
      <c r="Y74" s="4">
        <v>75210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11.47</v>
      </c>
      <c r="AG74" s="4">
        <v>0</v>
      </c>
      <c r="AH74" s="4">
        <v>70071</v>
      </c>
      <c r="AJ74" s="4">
        <v>0</v>
      </c>
      <c r="AL74" s="4">
        <v>0</v>
      </c>
      <c r="AN74" s="4">
        <v>0</v>
      </c>
      <c r="AO74" s="93">
        <v>14.77</v>
      </c>
      <c r="AP74" s="4">
        <v>0</v>
      </c>
      <c r="AQ74" s="4">
        <v>102958</v>
      </c>
      <c r="AR74" s="4">
        <v>0</v>
      </c>
      <c r="AS74" s="4">
        <v>7477</v>
      </c>
      <c r="AT74" s="4">
        <v>0</v>
      </c>
      <c r="AU74" s="4">
        <v>32887</v>
      </c>
      <c r="AW74" s="93">
        <v>10.5</v>
      </c>
      <c r="AY74" s="4">
        <v>82698</v>
      </c>
      <c r="AZ74" s="4">
        <v>0</v>
      </c>
      <c r="BA74" s="4">
        <v>0</v>
      </c>
      <c r="BB74" s="4">
        <v>0</v>
      </c>
      <c r="BC74" s="4">
        <v>17566</v>
      </c>
      <c r="BD74" s="4">
        <v>26</v>
      </c>
      <c r="BE74" s="4">
        <v>11.78</v>
      </c>
      <c r="BF74" s="4">
        <v>0</v>
      </c>
      <c r="BG74" s="4">
        <v>93086</v>
      </c>
      <c r="BH74" s="4">
        <v>0</v>
      </c>
      <c r="BI74" s="4">
        <v>9.9600000000000009</v>
      </c>
      <c r="BJ74" s="4">
        <v>0</v>
      </c>
      <c r="BK74" s="4">
        <v>86640</v>
      </c>
      <c r="BL74" s="4">
        <v>0</v>
      </c>
      <c r="BM74" s="4">
        <v>0</v>
      </c>
      <c r="BN74" s="4">
        <v>0</v>
      </c>
      <c r="BO74" s="4">
        <v>1906.4296472913843</v>
      </c>
      <c r="BP74" s="4">
        <v>1.2416786475514527</v>
      </c>
      <c r="BQ74" s="93">
        <v>9</v>
      </c>
      <c r="BR74" s="4">
        <v>0</v>
      </c>
      <c r="BS74" s="4">
        <v>85018.48721246823</v>
      </c>
      <c r="BT74" s="4">
        <v>0</v>
      </c>
      <c r="BU74" s="4">
        <v>6723.4779049831313</v>
      </c>
      <c r="BW74" s="4">
        <v>0</v>
      </c>
      <c r="BY74" s="4">
        <v>6723.4779049831313</v>
      </c>
      <c r="CA74" s="4">
        <v>4155.2</v>
      </c>
      <c r="CC74" s="93">
        <v>8.1280276816608996</v>
      </c>
      <c r="CD74" s="4">
        <v>0</v>
      </c>
      <c r="CE74" s="4">
        <v>77177.640138408315</v>
      </c>
      <c r="CF74" s="4">
        <v>0</v>
      </c>
      <c r="CG74" s="4">
        <v>6307.3494809688582</v>
      </c>
      <c r="CH74" s="4">
        <v>0</v>
      </c>
      <c r="CI74" s="4">
        <v>0</v>
      </c>
      <c r="CJ74" s="4">
        <v>0</v>
      </c>
      <c r="CK74" s="4">
        <v>6307.3494809688582</v>
      </c>
      <c r="CL74" s="4">
        <v>0</v>
      </c>
      <c r="CM74" s="4">
        <v>0</v>
      </c>
      <c r="CN74" s="4">
        <v>0</v>
      </c>
      <c r="CO74" s="93">
        <v>6.9896193771626294</v>
      </c>
      <c r="CP74" s="4">
        <v>0</v>
      </c>
      <c r="CQ74" s="4">
        <v>68099.861591695502</v>
      </c>
      <c r="CS74" s="4">
        <v>5668.581314878893</v>
      </c>
      <c r="CU74" s="4">
        <v>0</v>
      </c>
      <c r="CW74" s="4">
        <v>5668.581314878893</v>
      </c>
      <c r="CY74" s="4">
        <v>0</v>
      </c>
      <c r="DA74" s="93">
        <v>6</v>
      </c>
      <c r="DB74" s="4">
        <v>0</v>
      </c>
      <c r="DC74" s="4">
        <v>63588</v>
      </c>
      <c r="DD74" s="4">
        <v>0</v>
      </c>
      <c r="DE74" s="4">
        <v>5094</v>
      </c>
      <c r="DF74" s="4">
        <v>0</v>
      </c>
      <c r="DG74" s="4">
        <v>0</v>
      </c>
      <c r="DH74" s="4">
        <v>0</v>
      </c>
      <c r="DI74" s="4">
        <v>5094</v>
      </c>
      <c r="DJ74" s="4">
        <v>0</v>
      </c>
      <c r="DK74" s="4">
        <v>0</v>
      </c>
      <c r="DL74" s="4">
        <v>0</v>
      </c>
      <c r="DM74" s="93">
        <v>5.6431095406360425</v>
      </c>
      <c r="DN74" s="4">
        <v>0</v>
      </c>
      <c r="DO74" s="4">
        <v>65319</v>
      </c>
      <c r="DQ74" s="4">
        <v>5039</v>
      </c>
      <c r="DS74" s="4">
        <v>0</v>
      </c>
      <c r="DU74" s="4">
        <v>5039</v>
      </c>
      <c r="DW74" s="4">
        <v>1731</v>
      </c>
      <c r="DY74" s="93">
        <v>6</v>
      </c>
      <c r="DZ74" s="4">
        <v>0</v>
      </c>
      <c r="EA74" s="4">
        <v>67944</v>
      </c>
      <c r="EC74" s="4">
        <v>5358</v>
      </c>
      <c r="EE74" s="4">
        <v>0</v>
      </c>
      <c r="EG74" s="4">
        <v>5358</v>
      </c>
      <c r="EI74" s="4">
        <v>3663.6</v>
      </c>
      <c r="EK74" s="93">
        <v>3</v>
      </c>
      <c r="EL74" s="4">
        <v>0</v>
      </c>
      <c r="EM74" s="4">
        <v>35220</v>
      </c>
      <c r="EN74" s="4">
        <v>0</v>
      </c>
      <c r="EO74" s="4">
        <v>2679</v>
      </c>
      <c r="EP74" s="4">
        <v>0</v>
      </c>
      <c r="EQ74" s="4">
        <v>0</v>
      </c>
      <c r="ER74" s="4">
        <v>0</v>
      </c>
      <c r="ES74" s="4">
        <v>2679</v>
      </c>
      <c r="ET74" s="4">
        <v>0</v>
      </c>
      <c r="EU74" s="4">
        <v>2267.4</v>
      </c>
      <c r="EV74" s="4">
        <v>0</v>
      </c>
      <c r="EW74" s="93">
        <v>5</v>
      </c>
      <c r="EX74" s="4">
        <v>0</v>
      </c>
      <c r="EY74" s="4">
        <v>58400</v>
      </c>
      <c r="EZ74" s="4">
        <v>0</v>
      </c>
      <c r="FA74" s="4">
        <v>4465</v>
      </c>
      <c r="FB74" s="4">
        <v>0</v>
      </c>
      <c r="FC74" s="4">
        <v>0</v>
      </c>
      <c r="FD74" s="4">
        <v>0</v>
      </c>
      <c r="FE74" s="4">
        <v>4465</v>
      </c>
      <c r="FF74" s="4">
        <v>0</v>
      </c>
      <c r="FG74" s="4">
        <v>24230</v>
      </c>
      <c r="FH74" s="4">
        <v>0</v>
      </c>
      <c r="FI74" s="93">
        <v>4.5170068027210881</v>
      </c>
      <c r="FJ74" s="4">
        <v>0</v>
      </c>
      <c r="FK74" s="4">
        <v>57356</v>
      </c>
      <c r="FL74" s="4">
        <v>0</v>
      </c>
      <c r="FM74" s="4">
        <v>4030</v>
      </c>
      <c r="FN74" s="4">
        <v>0</v>
      </c>
      <c r="FO74" s="4">
        <v>0</v>
      </c>
      <c r="FQ74" s="4">
        <v>4030</v>
      </c>
      <c r="FS74" s="4">
        <v>5546.1397668610816</v>
      </c>
      <c r="FU74" s="93">
        <v>1</v>
      </c>
      <c r="FV74" s="4">
        <v>0</v>
      </c>
      <c r="FW74" s="4">
        <v>12820</v>
      </c>
      <c r="FX74" s="4">
        <v>0</v>
      </c>
      <c r="FY74" s="4">
        <v>893</v>
      </c>
      <c r="FZ74" s="4">
        <v>0</v>
      </c>
      <c r="GA74" s="4">
        <v>0</v>
      </c>
      <c r="GB74" s="4">
        <v>0</v>
      </c>
      <c r="GC74" s="4">
        <v>893</v>
      </c>
      <c r="GE74" s="4">
        <v>5641.9501602801238</v>
      </c>
      <c r="GG74" s="93">
        <v>1.7185430463576159</v>
      </c>
      <c r="GH74" s="4">
        <v>0</v>
      </c>
      <c r="GI74" s="4">
        <v>22704</v>
      </c>
      <c r="GJ74" s="4">
        <v>0</v>
      </c>
      <c r="GK74" s="4">
        <v>1535</v>
      </c>
      <c r="GL74" s="4">
        <v>0</v>
      </c>
      <c r="GM74" s="4">
        <v>0</v>
      </c>
      <c r="GN74" s="4">
        <v>0</v>
      </c>
      <c r="GO74" s="4">
        <v>1535</v>
      </c>
      <c r="GP74" s="4">
        <v>0</v>
      </c>
      <c r="GQ74" s="4">
        <v>9509.2430706230134</v>
      </c>
      <c r="GR74" s="4">
        <v>-8.312275166514155</v>
      </c>
      <c r="GS74" s="93">
        <v>3.4983050847457626</v>
      </c>
      <c r="GT74" s="4">
        <v>0</v>
      </c>
      <c r="GU74" s="4">
        <v>48526</v>
      </c>
      <c r="GV74" s="4">
        <v>0</v>
      </c>
      <c r="GW74" s="4">
        <v>3124</v>
      </c>
      <c r="GX74" s="4">
        <v>0</v>
      </c>
      <c r="GY74" s="4">
        <v>0</v>
      </c>
      <c r="GZ74" s="4">
        <v>0</v>
      </c>
      <c r="HA74" s="160">
        <v>3124</v>
      </c>
      <c r="HB74" s="160">
        <v>0</v>
      </c>
      <c r="HC74" s="160">
        <v>22900.12497245019</v>
      </c>
      <c r="HD74" s="4">
        <v>-17</v>
      </c>
      <c r="HE74" s="93">
        <v>1</v>
      </c>
      <c r="HF74" s="4">
        <v>0</v>
      </c>
      <c r="HG74" s="4">
        <v>0</v>
      </c>
      <c r="HH74" s="4">
        <v>14705</v>
      </c>
      <c r="HI74" s="4">
        <v>0</v>
      </c>
      <c r="HJ74" s="4">
        <v>893</v>
      </c>
      <c r="HK74" s="4">
        <v>0</v>
      </c>
      <c r="HL74" s="4">
        <v>0</v>
      </c>
      <c r="HM74" s="4">
        <v>0</v>
      </c>
      <c r="HN74" s="4">
        <v>893</v>
      </c>
      <c r="HO74" s="4">
        <v>0</v>
      </c>
      <c r="HP74" s="4">
        <v>0</v>
      </c>
      <c r="HQ74" s="4">
        <v>0</v>
      </c>
      <c r="HR74" s="93">
        <v>3</v>
      </c>
      <c r="HS74" s="4">
        <v>0</v>
      </c>
      <c r="HT74" s="4">
        <v>0</v>
      </c>
      <c r="HU74" s="4">
        <v>48459</v>
      </c>
      <c r="HV74" s="4">
        <v>0</v>
      </c>
      <c r="HW74" s="4">
        <v>0</v>
      </c>
      <c r="HX74" s="176">
        <v>0</v>
      </c>
      <c r="HY74" s="4">
        <v>2679</v>
      </c>
      <c r="HZ74" s="176">
        <v>0</v>
      </c>
      <c r="IA74" s="4">
        <v>0</v>
      </c>
      <c r="IB74" s="176">
        <v>0</v>
      </c>
      <c r="IC74" s="4">
        <v>2679</v>
      </c>
      <c r="ID74" s="176">
        <v>0</v>
      </c>
      <c r="IE74" s="4">
        <v>22243.962233157439</v>
      </c>
      <c r="IF74" s="4">
        <v>119.98327860571226</v>
      </c>
      <c r="IG74" s="5">
        <v>7.5400000000000009</v>
      </c>
      <c r="IH74" s="3">
        <v>0</v>
      </c>
      <c r="II74" s="3">
        <v>0</v>
      </c>
      <c r="IJ74" s="3">
        <v>114301</v>
      </c>
      <c r="IK74" s="3">
        <v>0</v>
      </c>
      <c r="IL74" s="3">
        <v>0</v>
      </c>
      <c r="IM74" s="3">
        <v>0</v>
      </c>
      <c r="IN74" s="3">
        <v>6663</v>
      </c>
      <c r="IO74" s="3">
        <v>0</v>
      </c>
      <c r="IP74" s="3">
        <v>1297</v>
      </c>
      <c r="IQ74" s="3"/>
      <c r="IR74" s="3">
        <v>6734</v>
      </c>
      <c r="IS74" s="3"/>
      <c r="IT74" s="3">
        <v>54116.183591807639</v>
      </c>
      <c r="IU74" s="3"/>
      <c r="IV74" s="93">
        <v>7</v>
      </c>
      <c r="IW74" s="4">
        <v>0</v>
      </c>
      <c r="IX74" s="4">
        <v>0</v>
      </c>
      <c r="IY74" s="4">
        <v>114597</v>
      </c>
      <c r="IZ74" s="4">
        <v>0</v>
      </c>
      <c r="JA74" s="4">
        <v>0</v>
      </c>
      <c r="JB74" s="4">
        <v>0</v>
      </c>
      <c r="JC74" s="4">
        <v>6566</v>
      </c>
      <c r="JD74" s="4">
        <v>0</v>
      </c>
      <c r="JE74" s="4">
        <v>0</v>
      </c>
      <c r="JG74" s="4">
        <v>6566</v>
      </c>
      <c r="JI74" s="4">
        <v>6740.399995160823</v>
      </c>
      <c r="JK74" s="93">
        <v>8</v>
      </c>
      <c r="JL74" s="4">
        <v>0</v>
      </c>
      <c r="JM74" s="4">
        <v>0</v>
      </c>
      <c r="JN74" s="4">
        <v>163360</v>
      </c>
      <c r="JO74" s="4">
        <v>0</v>
      </c>
      <c r="JP74" s="4">
        <v>0</v>
      </c>
      <c r="JQ74" s="4">
        <v>0</v>
      </c>
      <c r="JR74" s="4">
        <v>7504</v>
      </c>
      <c r="JS74" s="4">
        <v>0</v>
      </c>
      <c r="JT74" s="4">
        <v>0</v>
      </c>
      <c r="JV74" s="4">
        <v>7504</v>
      </c>
      <c r="JW74" s="4">
        <v>0</v>
      </c>
      <c r="JX74" s="4">
        <v>48808.623275170656</v>
      </c>
      <c r="JY74" s="4">
        <v>-5.8027318453241605E-2</v>
      </c>
      <c r="JZ74" s="93">
        <v>10.44</v>
      </c>
      <c r="KA74" s="4">
        <v>0</v>
      </c>
      <c r="KB74" s="4">
        <v>0</v>
      </c>
      <c r="KC74" s="4">
        <v>194474</v>
      </c>
      <c r="KD74" s="4">
        <v>0</v>
      </c>
      <c r="KE74" s="4">
        <v>0</v>
      </c>
      <c r="KF74" s="4">
        <v>0</v>
      </c>
      <c r="KG74" s="4">
        <v>9792</v>
      </c>
      <c r="KH74" s="4">
        <v>0</v>
      </c>
      <c r="KI74" s="4">
        <v>0</v>
      </c>
      <c r="KJ74" s="4">
        <v>0</v>
      </c>
      <c r="KK74" s="4">
        <v>9792</v>
      </c>
      <c r="KM74" s="4">
        <v>60411.12687068533</v>
      </c>
      <c r="KN74" s="4">
        <v>-0.31695072262664326</v>
      </c>
      <c r="KO74" s="4">
        <v>10.99</v>
      </c>
      <c r="KP74" s="4">
        <v>0</v>
      </c>
      <c r="KQ74" s="4">
        <v>0</v>
      </c>
      <c r="KR74" s="4">
        <v>219712</v>
      </c>
      <c r="KS74" s="4">
        <v>0</v>
      </c>
      <c r="KT74" s="4">
        <v>0</v>
      </c>
      <c r="KU74" s="4">
        <v>0</v>
      </c>
      <c r="KV74" s="4">
        <v>11957</v>
      </c>
      <c r="KW74" s="4">
        <v>0</v>
      </c>
      <c r="KX74" s="4">
        <v>0</v>
      </c>
      <c r="KY74" s="4">
        <v>0</v>
      </c>
      <c r="KZ74" s="4">
        <v>11957</v>
      </c>
      <c r="LA74" s="4">
        <v>0</v>
      </c>
      <c r="LB74" s="4">
        <v>62631.075049277366</v>
      </c>
      <c r="LC74" s="4">
        <v>0</v>
      </c>
      <c r="LD74" s="4">
        <v>9</v>
      </c>
      <c r="LE74" s="4">
        <v>0</v>
      </c>
      <c r="LF74" s="4">
        <v>0</v>
      </c>
      <c r="LG74" s="4">
        <v>194166</v>
      </c>
      <c r="LH74" s="4">
        <v>0</v>
      </c>
      <c r="LI74" s="4">
        <v>0</v>
      </c>
      <c r="LJ74" s="4">
        <v>0</v>
      </c>
      <c r="LK74" s="4">
        <v>10692</v>
      </c>
      <c r="LL74" s="4">
        <v>0</v>
      </c>
      <c r="LM74" s="4">
        <v>0</v>
      </c>
      <c r="LO74" s="4">
        <v>10692</v>
      </c>
      <c r="LQ74" s="4">
        <v>27588.400000000001</v>
      </c>
      <c r="MI74" s="115">
        <f t="shared" si="0"/>
        <v>-65</v>
      </c>
      <c r="MJ74" s="3"/>
      <c r="MK74" s="3"/>
      <c r="ML74" s="176"/>
      <c r="MM74" s="176"/>
      <c r="MN74" s="176"/>
      <c r="MO74" s="176"/>
      <c r="MP74" s="176"/>
      <c r="MQ74" s="176"/>
      <c r="MR74" s="176"/>
      <c r="MS74" s="176"/>
      <c r="MT74" s="176"/>
    </row>
    <row r="75" spans="1:358" s="4" customFormat="1">
      <c r="A75" s="1">
        <v>66</v>
      </c>
      <c r="B75" t="s">
        <v>107</v>
      </c>
      <c r="C75" s="93"/>
      <c r="E75" s="4">
        <v>0</v>
      </c>
      <c r="F75" s="4">
        <v>0</v>
      </c>
      <c r="I75" s="93"/>
      <c r="J75" s="4">
        <v>0</v>
      </c>
      <c r="K75" s="4">
        <v>0</v>
      </c>
      <c r="L75" s="4">
        <v>0</v>
      </c>
      <c r="O75" s="93"/>
      <c r="Q75" s="4">
        <v>0</v>
      </c>
      <c r="R75" s="4">
        <v>0</v>
      </c>
      <c r="S75" s="4">
        <v>0</v>
      </c>
      <c r="U75" s="4">
        <v>0</v>
      </c>
      <c r="V75" s="4">
        <v>0</v>
      </c>
      <c r="W75" s="93"/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L75" s="4">
        <v>0</v>
      </c>
      <c r="AO75" s="93"/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W75" s="93"/>
      <c r="AZ75" s="4">
        <v>0</v>
      </c>
      <c r="BB75" s="4">
        <v>0</v>
      </c>
      <c r="BC75" s="4">
        <v>0</v>
      </c>
      <c r="BD75" s="4">
        <v>0</v>
      </c>
      <c r="BH75" s="4">
        <v>0</v>
      </c>
      <c r="BL75" s="4">
        <v>0</v>
      </c>
      <c r="BN75" s="4">
        <v>0</v>
      </c>
      <c r="BO75" s="4">
        <v>0</v>
      </c>
      <c r="BP75" s="4">
        <v>0</v>
      </c>
      <c r="BQ75" s="93">
        <v>0</v>
      </c>
      <c r="BR75" s="4">
        <v>0</v>
      </c>
      <c r="BS75" s="4">
        <v>0</v>
      </c>
      <c r="BT75" s="4">
        <v>0</v>
      </c>
      <c r="BU75" s="4">
        <v>0</v>
      </c>
      <c r="BW75" s="4">
        <v>0</v>
      </c>
      <c r="BY75" s="4">
        <v>0</v>
      </c>
      <c r="CA75" s="4">
        <v>0</v>
      </c>
      <c r="CC75" s="93"/>
      <c r="CE75" s="4">
        <v>0</v>
      </c>
      <c r="CF75" s="4">
        <v>0</v>
      </c>
      <c r="CH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93"/>
      <c r="CS75" s="4">
        <v>0</v>
      </c>
      <c r="CW75" s="4">
        <v>0</v>
      </c>
      <c r="CY75" s="4">
        <v>0</v>
      </c>
      <c r="DA75" s="93"/>
      <c r="DD75" s="4">
        <v>0</v>
      </c>
      <c r="DF75" s="4">
        <v>0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93"/>
      <c r="DU75" s="4">
        <v>0</v>
      </c>
      <c r="DW75" s="4">
        <v>0</v>
      </c>
      <c r="DY75" s="93"/>
      <c r="EG75" s="4">
        <v>0</v>
      </c>
      <c r="EI75" s="4">
        <v>0</v>
      </c>
      <c r="EK75" s="93">
        <v>0</v>
      </c>
      <c r="EM75" s="4">
        <v>0</v>
      </c>
      <c r="EN75" s="4">
        <v>0</v>
      </c>
      <c r="EO75" s="4">
        <v>0</v>
      </c>
      <c r="EP75" s="4">
        <v>0</v>
      </c>
      <c r="EQ75" s="4">
        <v>0</v>
      </c>
      <c r="ER75" s="4">
        <v>0</v>
      </c>
      <c r="ES75" s="4">
        <v>0</v>
      </c>
      <c r="ET75" s="4">
        <v>0</v>
      </c>
      <c r="EU75" s="4">
        <v>0</v>
      </c>
      <c r="EV75" s="4">
        <v>0</v>
      </c>
      <c r="EW75" s="93">
        <v>0</v>
      </c>
      <c r="EX75" s="4">
        <v>0</v>
      </c>
      <c r="EY75" s="4">
        <v>0</v>
      </c>
      <c r="EZ75" s="4">
        <v>0</v>
      </c>
      <c r="FA75" s="4">
        <v>0</v>
      </c>
      <c r="FB75" s="4">
        <v>0</v>
      </c>
      <c r="FC75" s="4">
        <v>0</v>
      </c>
      <c r="FD75" s="4">
        <v>0</v>
      </c>
      <c r="FE75" s="4">
        <v>0</v>
      </c>
      <c r="FF75" s="4">
        <v>0</v>
      </c>
      <c r="FG75" s="4">
        <v>0</v>
      </c>
      <c r="FH75" s="4">
        <v>0</v>
      </c>
      <c r="FI75" s="93">
        <v>0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4">
        <v>0</v>
      </c>
      <c r="FQ75" s="4">
        <v>0</v>
      </c>
      <c r="FS75" s="4">
        <v>0</v>
      </c>
      <c r="FU75" s="93">
        <v>0</v>
      </c>
      <c r="FV75" s="4">
        <v>0</v>
      </c>
      <c r="FW75" s="4">
        <v>0</v>
      </c>
      <c r="FX75" s="4">
        <v>0</v>
      </c>
      <c r="FY75" s="4">
        <v>0</v>
      </c>
      <c r="FZ75" s="4">
        <v>0</v>
      </c>
      <c r="GA75" s="4">
        <v>0</v>
      </c>
      <c r="GB75" s="4">
        <v>0</v>
      </c>
      <c r="GC75" s="4">
        <v>0</v>
      </c>
      <c r="GE75" s="4">
        <v>0</v>
      </c>
      <c r="GG75" s="93">
        <v>0</v>
      </c>
      <c r="GH75" s="4">
        <v>0</v>
      </c>
      <c r="GI75" s="4">
        <v>0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0</v>
      </c>
      <c r="GS75" s="93">
        <v>0</v>
      </c>
      <c r="GT75" s="4">
        <v>0</v>
      </c>
      <c r="GU75" s="4">
        <v>0</v>
      </c>
      <c r="GV75" s="4">
        <v>0</v>
      </c>
      <c r="GW75" s="4">
        <v>0</v>
      </c>
      <c r="GX75" s="4">
        <v>0</v>
      </c>
      <c r="GY75" s="4">
        <v>0</v>
      </c>
      <c r="GZ75" s="4">
        <v>0</v>
      </c>
      <c r="HA75" s="160">
        <v>0</v>
      </c>
      <c r="HB75" s="160">
        <v>0</v>
      </c>
      <c r="HC75" s="160">
        <v>0</v>
      </c>
      <c r="HD75" s="4">
        <v>0</v>
      </c>
      <c r="HE75" s="93">
        <v>0</v>
      </c>
      <c r="HF75" s="4">
        <v>0</v>
      </c>
      <c r="HG75" s="4">
        <v>0</v>
      </c>
      <c r="HH75" s="4">
        <v>0</v>
      </c>
      <c r="HI75" s="4">
        <v>0</v>
      </c>
      <c r="HJ75" s="4">
        <v>0</v>
      </c>
      <c r="HK75" s="4">
        <v>0</v>
      </c>
      <c r="HL75" s="4">
        <v>0</v>
      </c>
      <c r="HM75" s="4">
        <v>0</v>
      </c>
      <c r="HN75" s="4">
        <v>0</v>
      </c>
      <c r="HO75" s="4">
        <v>0</v>
      </c>
      <c r="HP75" s="4">
        <v>0</v>
      </c>
      <c r="HQ75" s="4">
        <v>0</v>
      </c>
      <c r="HR75" s="93">
        <v>0</v>
      </c>
      <c r="HS75" s="4">
        <v>0</v>
      </c>
      <c r="HT75" s="4">
        <v>0</v>
      </c>
      <c r="HU75" s="4">
        <v>0</v>
      </c>
      <c r="HV75" s="4">
        <v>0</v>
      </c>
      <c r="HW75" s="4">
        <v>0</v>
      </c>
      <c r="HX75" s="176">
        <v>0</v>
      </c>
      <c r="HY75" s="4">
        <v>0</v>
      </c>
      <c r="HZ75" s="176">
        <v>0</v>
      </c>
      <c r="IA75" s="4">
        <v>0</v>
      </c>
      <c r="IB75" s="176">
        <v>0</v>
      </c>
      <c r="IC75" s="4">
        <v>0</v>
      </c>
      <c r="ID75" s="176">
        <v>0</v>
      </c>
      <c r="IE75" s="4">
        <v>0</v>
      </c>
      <c r="IF75" s="4">
        <v>0</v>
      </c>
      <c r="IG75" s="5">
        <v>0</v>
      </c>
      <c r="IH75" s="3">
        <v>0</v>
      </c>
      <c r="II75" s="3">
        <v>0</v>
      </c>
      <c r="IJ75" s="3">
        <v>0</v>
      </c>
      <c r="IK75" s="3">
        <v>0</v>
      </c>
      <c r="IL75" s="3">
        <v>0</v>
      </c>
      <c r="IM75" s="3">
        <v>0</v>
      </c>
      <c r="IN75" s="3">
        <v>0</v>
      </c>
      <c r="IO75" s="3">
        <v>0</v>
      </c>
      <c r="IP75" s="3">
        <v>0</v>
      </c>
      <c r="IQ75" s="3"/>
      <c r="IR75" s="3">
        <v>0</v>
      </c>
      <c r="IS75" s="3"/>
      <c r="IT75" s="3">
        <v>0</v>
      </c>
      <c r="IU75" s="3"/>
      <c r="IV75" s="93">
        <v>0</v>
      </c>
      <c r="IW75" s="4">
        <v>0</v>
      </c>
      <c r="IX75" s="4">
        <v>0</v>
      </c>
      <c r="IY75" s="4">
        <v>0</v>
      </c>
      <c r="IZ75" s="4">
        <v>0</v>
      </c>
      <c r="JA75" s="4">
        <v>0</v>
      </c>
      <c r="JB75" s="4">
        <v>0</v>
      </c>
      <c r="JC75" s="4">
        <v>0</v>
      </c>
      <c r="JD75" s="4">
        <v>0</v>
      </c>
      <c r="JE75" s="4">
        <v>0</v>
      </c>
      <c r="JG75" s="4">
        <v>0</v>
      </c>
      <c r="JI75" s="4">
        <v>0</v>
      </c>
      <c r="JK75" s="93">
        <v>0</v>
      </c>
      <c r="JL75" s="4">
        <v>0</v>
      </c>
      <c r="JM75" s="4">
        <v>0</v>
      </c>
      <c r="JN75" s="4">
        <v>0</v>
      </c>
      <c r="JO75" s="4">
        <v>0</v>
      </c>
      <c r="JP75" s="4">
        <v>0</v>
      </c>
      <c r="JQ75" s="4">
        <v>0</v>
      </c>
      <c r="JR75" s="4">
        <v>0</v>
      </c>
      <c r="JS75" s="4">
        <v>0</v>
      </c>
      <c r="JT75" s="4">
        <v>0</v>
      </c>
      <c r="JV75" s="4">
        <v>0</v>
      </c>
      <c r="JW75" s="4">
        <v>0</v>
      </c>
      <c r="JX75" s="4">
        <v>0</v>
      </c>
      <c r="JY75" s="4">
        <v>0</v>
      </c>
      <c r="JZ75" s="93">
        <v>0</v>
      </c>
      <c r="KA75" s="4">
        <v>0</v>
      </c>
      <c r="KB75" s="4">
        <v>0</v>
      </c>
      <c r="KC75" s="4">
        <v>0</v>
      </c>
      <c r="KD75" s="4">
        <v>0</v>
      </c>
      <c r="KE75" s="4">
        <v>0</v>
      </c>
      <c r="KF75" s="4">
        <v>0</v>
      </c>
      <c r="KG75" s="4">
        <v>0</v>
      </c>
      <c r="KH75" s="4">
        <v>0</v>
      </c>
      <c r="KI75" s="4">
        <v>0</v>
      </c>
      <c r="KJ75" s="4">
        <v>0</v>
      </c>
      <c r="KK75" s="4">
        <v>0</v>
      </c>
      <c r="KM75" s="4">
        <v>0</v>
      </c>
      <c r="KN75" s="4">
        <v>0</v>
      </c>
      <c r="KO75" s="4">
        <v>0</v>
      </c>
      <c r="KP75" s="4">
        <v>0</v>
      </c>
      <c r="KQ75" s="4">
        <v>0</v>
      </c>
      <c r="KR75" s="4">
        <v>0</v>
      </c>
      <c r="KS75" s="4">
        <v>0</v>
      </c>
      <c r="KT75" s="4">
        <v>0</v>
      </c>
      <c r="KU75" s="4">
        <v>0</v>
      </c>
      <c r="KV75" s="4">
        <v>0</v>
      </c>
      <c r="KW75" s="4">
        <v>0</v>
      </c>
      <c r="KX75" s="4">
        <v>0</v>
      </c>
      <c r="KY75" s="4">
        <v>0</v>
      </c>
      <c r="KZ75" s="4">
        <v>0</v>
      </c>
      <c r="LA75" s="4">
        <v>0</v>
      </c>
      <c r="LB75" s="4">
        <v>0</v>
      </c>
      <c r="LC75" s="4">
        <v>0</v>
      </c>
      <c r="LD75" s="4">
        <v>0</v>
      </c>
      <c r="LE75" s="4">
        <v>0</v>
      </c>
      <c r="LF75" s="4">
        <v>0</v>
      </c>
      <c r="LG75" s="4">
        <v>0</v>
      </c>
      <c r="LH75" s="4">
        <v>0</v>
      </c>
      <c r="LI75" s="4">
        <v>0</v>
      </c>
      <c r="LJ75" s="4">
        <v>0</v>
      </c>
      <c r="LK75" s="4">
        <v>0</v>
      </c>
      <c r="LL75" s="4">
        <v>0</v>
      </c>
      <c r="LM75" s="4">
        <v>0</v>
      </c>
      <c r="LO75" s="4">
        <v>0</v>
      </c>
      <c r="LQ75" s="4">
        <v>0</v>
      </c>
      <c r="MI75" s="115">
        <f t="shared" ref="MI75:MI138" si="1">MJ75-A75</f>
        <v>-66</v>
      </c>
      <c r="MJ75" s="3"/>
      <c r="MK75" s="3"/>
      <c r="ML75" s="176"/>
      <c r="MM75" s="176"/>
      <c r="MN75" s="176"/>
      <c r="MO75" s="176"/>
      <c r="MP75" s="176"/>
      <c r="MQ75" s="176"/>
      <c r="MR75" s="176"/>
      <c r="MS75" s="176"/>
      <c r="MT75" s="176"/>
    </row>
    <row r="76" spans="1:358" s="4" customFormat="1">
      <c r="A76" s="1">
        <v>67</v>
      </c>
      <c r="B76" t="s">
        <v>108</v>
      </c>
      <c r="C76" s="93">
        <v>2</v>
      </c>
      <c r="D76" s="4">
        <v>14526</v>
      </c>
      <c r="E76" s="4">
        <v>0</v>
      </c>
      <c r="F76" s="4">
        <v>0</v>
      </c>
      <c r="G76" s="4">
        <v>7263</v>
      </c>
      <c r="I76" s="93">
        <v>0.42</v>
      </c>
      <c r="J76" s="4">
        <v>3021</v>
      </c>
      <c r="K76" s="4">
        <v>0</v>
      </c>
      <c r="L76" s="4">
        <v>0</v>
      </c>
      <c r="M76" s="4">
        <v>1208</v>
      </c>
      <c r="O76" s="93"/>
      <c r="Q76" s="4">
        <v>0</v>
      </c>
      <c r="R76" s="4">
        <v>0</v>
      </c>
      <c r="S76" s="4">
        <v>0</v>
      </c>
      <c r="U76" s="4">
        <v>0</v>
      </c>
      <c r="V76" s="4">
        <v>0</v>
      </c>
      <c r="W76" s="93"/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F76" s="4">
        <v>0.92</v>
      </c>
      <c r="AG76" s="4">
        <v>0</v>
      </c>
      <c r="AH76" s="4">
        <v>5557</v>
      </c>
      <c r="AJ76" s="4">
        <v>0</v>
      </c>
      <c r="AL76" s="4">
        <v>5557</v>
      </c>
      <c r="AN76" s="4">
        <v>0</v>
      </c>
      <c r="AO76" s="93">
        <v>1</v>
      </c>
      <c r="AP76" s="4">
        <v>0</v>
      </c>
      <c r="AQ76" s="4">
        <v>6557</v>
      </c>
      <c r="AR76" s="4">
        <v>0</v>
      </c>
      <c r="AS76" s="4">
        <v>0</v>
      </c>
      <c r="AT76" s="4">
        <v>0</v>
      </c>
      <c r="AU76" s="4">
        <v>4334</v>
      </c>
      <c r="AW76" s="93">
        <v>1</v>
      </c>
      <c r="AY76" s="4">
        <v>7085</v>
      </c>
      <c r="AZ76" s="4">
        <v>0</v>
      </c>
      <c r="BA76" s="4">
        <v>0</v>
      </c>
      <c r="BB76" s="4">
        <v>0</v>
      </c>
      <c r="BC76" s="4">
        <v>2983</v>
      </c>
      <c r="BD76" s="4">
        <v>4</v>
      </c>
      <c r="BE76" s="4">
        <v>2</v>
      </c>
      <c r="BF76" s="4">
        <v>0</v>
      </c>
      <c r="BG76" s="4">
        <v>17903</v>
      </c>
      <c r="BH76" s="4">
        <v>0</v>
      </c>
      <c r="BI76" s="4">
        <v>1</v>
      </c>
      <c r="BJ76" s="4">
        <v>0</v>
      </c>
      <c r="BK76" s="4">
        <v>11670</v>
      </c>
      <c r="BL76" s="4">
        <v>0</v>
      </c>
      <c r="BM76" s="4">
        <v>0</v>
      </c>
      <c r="BN76" s="4">
        <v>0</v>
      </c>
      <c r="BO76" s="4">
        <v>2049.9440855068119</v>
      </c>
      <c r="BP76" s="4">
        <v>1.3351511833993754</v>
      </c>
      <c r="BQ76" s="93">
        <v>0.59655172413793101</v>
      </c>
      <c r="BR76" s="4">
        <v>0</v>
      </c>
      <c r="BS76" s="4">
        <v>6978.4620689655167</v>
      </c>
      <c r="BT76" s="4">
        <v>0</v>
      </c>
      <c r="BU76" s="4">
        <v>446.22068965517241</v>
      </c>
      <c r="BW76" s="4">
        <v>0</v>
      </c>
      <c r="BY76" s="4">
        <v>446.22068965517241</v>
      </c>
      <c r="CA76" s="4">
        <v>4327.2</v>
      </c>
      <c r="CC76" s="93">
        <v>3</v>
      </c>
      <c r="CD76" s="4">
        <v>0</v>
      </c>
      <c r="CE76" s="4">
        <v>37392</v>
      </c>
      <c r="CF76" s="4">
        <v>0</v>
      </c>
      <c r="CG76" s="4">
        <v>2328</v>
      </c>
      <c r="CH76" s="4">
        <v>0</v>
      </c>
      <c r="CI76" s="4">
        <v>0</v>
      </c>
      <c r="CJ76" s="4">
        <v>0</v>
      </c>
      <c r="CK76" s="4">
        <v>2328</v>
      </c>
      <c r="CL76" s="4">
        <v>0</v>
      </c>
      <c r="CM76" s="4">
        <v>30413.537931034483</v>
      </c>
      <c r="CN76" s="4">
        <v>0</v>
      </c>
      <c r="CO76" s="93">
        <v>1</v>
      </c>
      <c r="CP76" s="4">
        <v>0</v>
      </c>
      <c r="CQ76" s="4">
        <v>12643</v>
      </c>
      <c r="CS76" s="4">
        <v>811</v>
      </c>
      <c r="CU76" s="4">
        <v>0</v>
      </c>
      <c r="CW76" s="4">
        <v>811</v>
      </c>
      <c r="CY76" s="4">
        <v>18248</v>
      </c>
      <c r="DA76" s="93">
        <v>1</v>
      </c>
      <c r="DB76" s="4">
        <v>0</v>
      </c>
      <c r="DC76" s="4">
        <v>13486</v>
      </c>
      <c r="DD76" s="4">
        <v>0</v>
      </c>
      <c r="DE76" s="4">
        <v>849</v>
      </c>
      <c r="DF76" s="4">
        <v>0</v>
      </c>
      <c r="DG76" s="4">
        <v>0</v>
      </c>
      <c r="DH76" s="4">
        <v>0</v>
      </c>
      <c r="DI76" s="4">
        <v>849</v>
      </c>
      <c r="DJ76" s="4">
        <v>0</v>
      </c>
      <c r="DK76" s="4">
        <v>13008</v>
      </c>
      <c r="DL76" s="4">
        <v>0</v>
      </c>
      <c r="DM76" s="93"/>
      <c r="DU76" s="4">
        <v>0</v>
      </c>
      <c r="DW76" s="4">
        <v>505.8</v>
      </c>
      <c r="DY76" s="93">
        <v>0.51219512195121952</v>
      </c>
      <c r="DZ76" s="4">
        <v>0</v>
      </c>
      <c r="EA76" s="4">
        <v>0</v>
      </c>
      <c r="EC76" s="4">
        <v>0</v>
      </c>
      <c r="EE76" s="4">
        <v>8372</v>
      </c>
      <c r="EG76" s="4">
        <v>0</v>
      </c>
      <c r="EI76" s="4">
        <v>337.2</v>
      </c>
      <c r="EK76" s="93">
        <v>3</v>
      </c>
      <c r="EL76" s="4">
        <v>0</v>
      </c>
      <c r="EM76" s="4">
        <v>46770</v>
      </c>
      <c r="EN76" s="4">
        <v>0</v>
      </c>
      <c r="EO76" s="4">
        <v>2679</v>
      </c>
      <c r="EP76" s="4">
        <v>0</v>
      </c>
      <c r="EQ76" s="4">
        <v>0</v>
      </c>
      <c r="ER76" s="4">
        <v>0</v>
      </c>
      <c r="ES76" s="4">
        <v>2679</v>
      </c>
      <c r="ET76" s="4">
        <v>0</v>
      </c>
      <c r="EU76" s="4">
        <v>46770</v>
      </c>
      <c r="EV76" s="4">
        <v>0</v>
      </c>
      <c r="EW76" s="93">
        <v>5.433098591549296</v>
      </c>
      <c r="EX76" s="4">
        <v>0</v>
      </c>
      <c r="EY76" s="4">
        <v>56256</v>
      </c>
      <c r="EZ76" s="4">
        <v>0</v>
      </c>
      <c r="FA76" s="4">
        <v>3561</v>
      </c>
      <c r="FB76" s="4">
        <v>0</v>
      </c>
      <c r="FC76" s="4">
        <v>21613</v>
      </c>
      <c r="FD76" s="4">
        <v>0</v>
      </c>
      <c r="FE76" s="4">
        <v>3561</v>
      </c>
      <c r="FF76" s="4">
        <v>0</v>
      </c>
      <c r="FG76" s="4">
        <v>21178.5</v>
      </c>
      <c r="FH76" s="4">
        <v>0</v>
      </c>
      <c r="FI76" s="93">
        <v>4</v>
      </c>
      <c r="FJ76" s="4">
        <v>0</v>
      </c>
      <c r="FK76" s="4">
        <v>42636</v>
      </c>
      <c r="FL76" s="4">
        <v>0</v>
      </c>
      <c r="FM76" s="4">
        <v>2679</v>
      </c>
      <c r="FN76" s="4">
        <v>0</v>
      </c>
      <c r="FO76" s="4">
        <v>15105</v>
      </c>
      <c r="FQ76" s="4">
        <v>2679</v>
      </c>
      <c r="FS76" s="4">
        <v>13460.036183112035</v>
      </c>
      <c r="FU76" s="93">
        <v>3</v>
      </c>
      <c r="FV76" s="4">
        <v>0</v>
      </c>
      <c r="FW76" s="4">
        <v>29355</v>
      </c>
      <c r="FX76" s="4">
        <v>0</v>
      </c>
      <c r="FY76" s="4">
        <v>1786</v>
      </c>
      <c r="FZ76" s="4">
        <v>0</v>
      </c>
      <c r="GA76" s="4">
        <v>14801</v>
      </c>
      <c r="GB76" s="4">
        <v>0</v>
      </c>
      <c r="GC76" s="4">
        <v>1786</v>
      </c>
      <c r="GE76" s="4">
        <v>13692.560319961976</v>
      </c>
      <c r="GG76" s="93">
        <v>4</v>
      </c>
      <c r="GH76" s="4">
        <v>0</v>
      </c>
      <c r="GI76" s="4">
        <v>42546</v>
      </c>
      <c r="GJ76" s="4">
        <v>0</v>
      </c>
      <c r="GK76" s="4">
        <v>2679</v>
      </c>
      <c r="GL76" s="4">
        <v>0</v>
      </c>
      <c r="GM76" s="4">
        <v>15075</v>
      </c>
      <c r="GN76" s="4">
        <v>0</v>
      </c>
      <c r="GO76" s="4">
        <v>2679</v>
      </c>
      <c r="GP76" s="4">
        <v>0</v>
      </c>
      <c r="GQ76" s="4">
        <v>12690.856469505077</v>
      </c>
      <c r="GR76" s="4">
        <v>-11.093405678013369</v>
      </c>
      <c r="GS76" s="93">
        <v>3</v>
      </c>
      <c r="GT76" s="4">
        <v>0</v>
      </c>
      <c r="GU76" s="4">
        <v>45633</v>
      </c>
      <c r="GV76" s="4">
        <v>0</v>
      </c>
      <c r="GW76" s="4">
        <v>2679</v>
      </c>
      <c r="GX76" s="4">
        <v>0</v>
      </c>
      <c r="GY76" s="4">
        <v>0</v>
      </c>
      <c r="GZ76" s="4">
        <v>0</v>
      </c>
      <c r="HA76" s="160">
        <v>2679</v>
      </c>
      <c r="HB76" s="160">
        <v>0</v>
      </c>
      <c r="HC76" s="160">
        <v>2727.592435209322</v>
      </c>
      <c r="HD76" s="4">
        <v>-2</v>
      </c>
      <c r="HE76" s="93">
        <v>2</v>
      </c>
      <c r="HF76" s="4">
        <v>0</v>
      </c>
      <c r="HG76" s="4">
        <v>0</v>
      </c>
      <c r="HH76" s="4">
        <v>30035</v>
      </c>
      <c r="HI76" s="4">
        <v>0</v>
      </c>
      <c r="HJ76" s="4">
        <v>1620</v>
      </c>
      <c r="HK76" s="4">
        <v>0</v>
      </c>
      <c r="HL76" s="4">
        <v>0</v>
      </c>
      <c r="HM76" s="4">
        <v>0</v>
      </c>
      <c r="HN76" s="4">
        <v>1620</v>
      </c>
      <c r="HO76" s="4">
        <v>0</v>
      </c>
      <c r="HP76" s="4">
        <v>0</v>
      </c>
      <c r="HQ76" s="4">
        <v>0</v>
      </c>
      <c r="HR76" s="93">
        <v>1</v>
      </c>
      <c r="HS76" s="4">
        <v>0</v>
      </c>
      <c r="HT76" s="4">
        <v>0</v>
      </c>
      <c r="HU76" s="4">
        <v>18562</v>
      </c>
      <c r="HV76" s="4">
        <v>0</v>
      </c>
      <c r="HW76" s="4">
        <v>0</v>
      </c>
      <c r="HX76" s="176">
        <v>0</v>
      </c>
      <c r="HY76" s="4">
        <v>891</v>
      </c>
      <c r="HZ76" s="176">
        <v>0</v>
      </c>
      <c r="IA76" s="4">
        <v>0</v>
      </c>
      <c r="IB76" s="176">
        <v>0</v>
      </c>
      <c r="IC76" s="4">
        <v>891</v>
      </c>
      <c r="ID76" s="176">
        <v>0</v>
      </c>
      <c r="IE76" s="4">
        <v>0</v>
      </c>
      <c r="IF76" s="4">
        <v>0</v>
      </c>
      <c r="IG76" s="5">
        <v>2</v>
      </c>
      <c r="IH76" s="3">
        <v>0</v>
      </c>
      <c r="II76" s="3">
        <v>0</v>
      </c>
      <c r="IJ76" s="3">
        <v>38089</v>
      </c>
      <c r="IK76" s="3">
        <v>0</v>
      </c>
      <c r="IL76" s="3">
        <v>0</v>
      </c>
      <c r="IM76" s="3">
        <v>0</v>
      </c>
      <c r="IN76" s="3">
        <v>1786</v>
      </c>
      <c r="IO76" s="3">
        <v>0</v>
      </c>
      <c r="IP76" s="3">
        <v>0</v>
      </c>
      <c r="IQ76" s="3"/>
      <c r="IR76" s="3">
        <v>1786</v>
      </c>
      <c r="IS76" s="3"/>
      <c r="IT76" s="3">
        <v>16020.238696188042</v>
      </c>
      <c r="IU76" s="3"/>
      <c r="IV76" s="93">
        <v>2</v>
      </c>
      <c r="IW76" s="4">
        <v>0</v>
      </c>
      <c r="IX76" s="4">
        <v>0</v>
      </c>
      <c r="IY76" s="4">
        <v>37354</v>
      </c>
      <c r="IZ76" s="4">
        <v>0</v>
      </c>
      <c r="JA76" s="4">
        <v>0</v>
      </c>
      <c r="JB76" s="4">
        <v>0</v>
      </c>
      <c r="JC76" s="4">
        <v>1876</v>
      </c>
      <c r="JD76" s="4">
        <v>0</v>
      </c>
      <c r="JE76" s="4">
        <v>0</v>
      </c>
      <c r="JG76" s="4">
        <v>1876</v>
      </c>
      <c r="JI76" s="4">
        <v>1922.6457333176058</v>
      </c>
      <c r="JK76" s="93">
        <v>2</v>
      </c>
      <c r="JL76" s="4">
        <v>0</v>
      </c>
      <c r="JM76" s="4">
        <v>0</v>
      </c>
      <c r="JN76" s="4">
        <v>37895</v>
      </c>
      <c r="JO76" s="4">
        <v>0</v>
      </c>
      <c r="JP76" s="4">
        <v>0</v>
      </c>
      <c r="JQ76" s="4">
        <v>0</v>
      </c>
      <c r="JR76" s="4">
        <v>1876</v>
      </c>
      <c r="JS76" s="4">
        <v>0</v>
      </c>
      <c r="JT76" s="4">
        <v>0</v>
      </c>
      <c r="JV76" s="4">
        <v>1876</v>
      </c>
      <c r="JW76" s="4">
        <v>0</v>
      </c>
      <c r="JX76" s="4">
        <v>541</v>
      </c>
      <c r="JY76" s="4">
        <v>0</v>
      </c>
      <c r="JZ76" s="93">
        <v>3</v>
      </c>
      <c r="KA76" s="4">
        <v>0</v>
      </c>
      <c r="KB76" s="4">
        <v>0</v>
      </c>
      <c r="KC76" s="4">
        <v>40022</v>
      </c>
      <c r="KD76" s="4">
        <v>0</v>
      </c>
      <c r="KE76" s="4">
        <v>0</v>
      </c>
      <c r="KF76" s="4">
        <v>0</v>
      </c>
      <c r="KG76" s="4">
        <v>1876</v>
      </c>
      <c r="KH76" s="4">
        <v>0</v>
      </c>
      <c r="KI76" s="4">
        <v>19741</v>
      </c>
      <c r="KJ76" s="4">
        <v>0</v>
      </c>
      <c r="KK76" s="4">
        <v>1876</v>
      </c>
      <c r="KM76" s="4">
        <v>2451.6</v>
      </c>
      <c r="KN76" s="4">
        <v>0</v>
      </c>
      <c r="KO76" s="4">
        <v>3</v>
      </c>
      <c r="KP76" s="4">
        <v>0</v>
      </c>
      <c r="KQ76" s="4">
        <v>0</v>
      </c>
      <c r="KR76" s="4">
        <v>51362</v>
      </c>
      <c r="KS76" s="4">
        <v>0</v>
      </c>
      <c r="KT76" s="4">
        <v>0</v>
      </c>
      <c r="KU76" s="4">
        <v>0</v>
      </c>
      <c r="KV76" s="4">
        <v>2172</v>
      </c>
      <c r="KW76" s="4">
        <v>0</v>
      </c>
      <c r="KX76" s="4">
        <v>20914</v>
      </c>
      <c r="KY76" s="4">
        <v>0</v>
      </c>
      <c r="KZ76" s="4">
        <v>2172</v>
      </c>
      <c r="LA76" s="4">
        <v>0</v>
      </c>
      <c r="LB76" s="4">
        <v>12823.944000000001</v>
      </c>
      <c r="LC76" s="4">
        <v>0</v>
      </c>
      <c r="LD76" s="4">
        <v>4</v>
      </c>
      <c r="LE76" s="4">
        <v>0</v>
      </c>
      <c r="LF76" s="4">
        <v>0</v>
      </c>
      <c r="LG76" s="4">
        <v>85132</v>
      </c>
      <c r="LH76" s="4">
        <v>0</v>
      </c>
      <c r="LI76" s="4">
        <v>0</v>
      </c>
      <c r="LJ76" s="4">
        <v>0</v>
      </c>
      <c r="LK76" s="4">
        <v>4752</v>
      </c>
      <c r="LL76" s="4">
        <v>0</v>
      </c>
      <c r="LM76" s="4">
        <v>0</v>
      </c>
      <c r="LO76" s="4">
        <v>4752</v>
      </c>
      <c r="LQ76" s="4">
        <v>41424.800000000003</v>
      </c>
      <c r="MI76" s="115">
        <f t="shared" si="1"/>
        <v>-67</v>
      </c>
      <c r="MJ76" s="3"/>
      <c r="MK76" s="3"/>
      <c r="ML76" s="176"/>
      <c r="MM76" s="176"/>
      <c r="MN76" s="176"/>
      <c r="MO76" s="176"/>
      <c r="MP76" s="176"/>
      <c r="MQ76" s="176"/>
      <c r="MR76" s="176"/>
      <c r="MS76" s="176"/>
      <c r="MT76" s="176"/>
    </row>
    <row r="77" spans="1:358" s="4" customFormat="1">
      <c r="A77" s="1">
        <v>68</v>
      </c>
      <c r="B77" t="s">
        <v>109</v>
      </c>
      <c r="C77" s="93">
        <v>2</v>
      </c>
      <c r="D77" s="4">
        <v>10874</v>
      </c>
      <c r="E77" s="4">
        <v>0</v>
      </c>
      <c r="F77" s="4">
        <v>0</v>
      </c>
      <c r="G77" s="4">
        <v>0</v>
      </c>
      <c r="I77" s="93">
        <v>2</v>
      </c>
      <c r="J77" s="4">
        <v>11748</v>
      </c>
      <c r="K77" s="4">
        <v>0</v>
      </c>
      <c r="L77" s="4">
        <v>10255</v>
      </c>
      <c r="M77" s="4">
        <v>0</v>
      </c>
      <c r="O77" s="93">
        <v>2</v>
      </c>
      <c r="P77" s="4">
        <v>0</v>
      </c>
      <c r="Q77" s="4">
        <v>12762</v>
      </c>
      <c r="R77" s="4">
        <v>0</v>
      </c>
      <c r="S77" s="4">
        <v>0</v>
      </c>
      <c r="U77" s="4">
        <v>0</v>
      </c>
      <c r="V77" s="4">
        <v>0</v>
      </c>
      <c r="W77" s="93">
        <v>5</v>
      </c>
      <c r="X77" s="4">
        <v>0</v>
      </c>
      <c r="Y77" s="4">
        <v>12950</v>
      </c>
      <c r="Z77" s="4">
        <v>0</v>
      </c>
      <c r="AA77" s="4">
        <v>19425</v>
      </c>
      <c r="AB77" s="4">
        <v>0</v>
      </c>
      <c r="AC77" s="4">
        <v>188</v>
      </c>
      <c r="AD77" s="4">
        <v>0</v>
      </c>
      <c r="AE77" s="4">
        <v>0</v>
      </c>
      <c r="AF77" s="4">
        <v>4</v>
      </c>
      <c r="AG77" s="4">
        <v>0</v>
      </c>
      <c r="AH77" s="4">
        <v>32532</v>
      </c>
      <c r="AJ77" s="4">
        <v>0</v>
      </c>
      <c r="AL77" s="4">
        <v>19695</v>
      </c>
      <c r="AN77" s="4">
        <v>0</v>
      </c>
      <c r="AO77" s="93">
        <v>4</v>
      </c>
      <c r="AP77" s="4">
        <v>0</v>
      </c>
      <c r="AQ77" s="4">
        <v>28680</v>
      </c>
      <c r="AR77" s="4">
        <v>0</v>
      </c>
      <c r="AS77" s="4">
        <v>0</v>
      </c>
      <c r="AT77" s="4">
        <v>0</v>
      </c>
      <c r="AU77" s="4">
        <v>11824</v>
      </c>
      <c r="AW77" s="93">
        <v>4</v>
      </c>
      <c r="AY77" s="4">
        <v>32988</v>
      </c>
      <c r="AZ77" s="4">
        <v>0</v>
      </c>
      <c r="BA77" s="4">
        <v>0</v>
      </c>
      <c r="BB77" s="4">
        <v>0</v>
      </c>
      <c r="BC77" s="4">
        <v>10808</v>
      </c>
      <c r="BD77" s="4">
        <v>16</v>
      </c>
      <c r="BE77" s="4">
        <v>4</v>
      </c>
      <c r="BF77" s="4">
        <v>0</v>
      </c>
      <c r="BG77" s="4">
        <v>35780</v>
      </c>
      <c r="BH77" s="4">
        <v>0</v>
      </c>
      <c r="BI77" s="4">
        <v>4</v>
      </c>
      <c r="BJ77" s="4">
        <v>0</v>
      </c>
      <c r="BK77" s="4">
        <v>37156</v>
      </c>
      <c r="BL77" s="4">
        <v>0</v>
      </c>
      <c r="BM77" s="4">
        <v>0</v>
      </c>
      <c r="BN77" s="4">
        <v>0</v>
      </c>
      <c r="BO77" s="4">
        <v>1460.3481112867387</v>
      </c>
      <c r="BP77" s="4">
        <v>0.9511408251296416</v>
      </c>
      <c r="BQ77" s="93">
        <v>2</v>
      </c>
      <c r="BR77" s="4">
        <v>0</v>
      </c>
      <c r="BS77" s="4">
        <v>22328.344857274184</v>
      </c>
      <c r="BT77" s="4">
        <v>0</v>
      </c>
      <c r="BU77" s="4">
        <v>1496</v>
      </c>
      <c r="BW77" s="4">
        <v>0</v>
      </c>
      <c r="BY77" s="4">
        <v>1496</v>
      </c>
      <c r="CA77" s="4">
        <v>1942.4</v>
      </c>
      <c r="CC77" s="93">
        <v>1</v>
      </c>
      <c r="CD77" s="4">
        <v>0</v>
      </c>
      <c r="CE77" s="4">
        <v>11464</v>
      </c>
      <c r="CF77" s="4">
        <v>0</v>
      </c>
      <c r="CG77" s="4">
        <v>776</v>
      </c>
      <c r="CH77" s="4">
        <v>0</v>
      </c>
      <c r="CI77" s="4">
        <v>0</v>
      </c>
      <c r="CJ77" s="4">
        <v>0</v>
      </c>
      <c r="CK77" s="4">
        <v>776</v>
      </c>
      <c r="CL77" s="4">
        <v>0</v>
      </c>
      <c r="CM77" s="4">
        <v>550</v>
      </c>
      <c r="CN77" s="4">
        <v>0</v>
      </c>
      <c r="CO77" s="93">
        <v>1</v>
      </c>
      <c r="CP77" s="4">
        <v>0</v>
      </c>
      <c r="CQ77" s="4">
        <v>12509</v>
      </c>
      <c r="CS77" s="4">
        <v>811</v>
      </c>
      <c r="CU77" s="4">
        <v>0</v>
      </c>
      <c r="CW77" s="4">
        <v>811</v>
      </c>
      <c r="CY77" s="4">
        <v>1045</v>
      </c>
      <c r="DA77" s="93">
        <v>2</v>
      </c>
      <c r="DB77" s="4">
        <v>0</v>
      </c>
      <c r="DC77" s="4">
        <v>22160</v>
      </c>
      <c r="DD77" s="4">
        <v>0</v>
      </c>
      <c r="DE77" s="4">
        <v>1698</v>
      </c>
      <c r="DF77" s="4">
        <v>0</v>
      </c>
      <c r="DG77" s="4">
        <v>0</v>
      </c>
      <c r="DH77" s="4">
        <v>0</v>
      </c>
      <c r="DI77" s="4">
        <v>1698</v>
      </c>
      <c r="DJ77" s="4">
        <v>0</v>
      </c>
      <c r="DK77" s="4">
        <v>10278</v>
      </c>
      <c r="DL77" s="4">
        <v>0</v>
      </c>
      <c r="DM77" s="93">
        <v>1</v>
      </c>
      <c r="DN77" s="4">
        <v>0</v>
      </c>
      <c r="DO77" s="4">
        <v>11416</v>
      </c>
      <c r="DQ77" s="4">
        <v>893</v>
      </c>
      <c r="DS77" s="4">
        <v>0</v>
      </c>
      <c r="DU77" s="4">
        <v>893</v>
      </c>
      <c r="DW77" s="4">
        <v>6208.6</v>
      </c>
      <c r="DY77" s="93">
        <v>3</v>
      </c>
      <c r="DZ77" s="4">
        <v>0</v>
      </c>
      <c r="EA77" s="4">
        <v>36504</v>
      </c>
      <c r="EC77" s="4">
        <v>2679</v>
      </c>
      <c r="EE77" s="4">
        <v>0</v>
      </c>
      <c r="EG77" s="4">
        <v>2679</v>
      </c>
      <c r="EI77" s="4">
        <v>28948.400000000001</v>
      </c>
      <c r="EK77" s="93">
        <v>3.1319444444444446</v>
      </c>
      <c r="EL77" s="4">
        <v>0</v>
      </c>
      <c r="EM77" s="4">
        <v>43105</v>
      </c>
      <c r="EN77" s="4">
        <v>0</v>
      </c>
      <c r="EO77" s="4">
        <v>2797</v>
      </c>
      <c r="EP77" s="4">
        <v>0</v>
      </c>
      <c r="EQ77" s="4">
        <v>0</v>
      </c>
      <c r="ER77" s="4">
        <v>0</v>
      </c>
      <c r="ES77" s="4">
        <v>2797</v>
      </c>
      <c r="ET77" s="4">
        <v>0</v>
      </c>
      <c r="EU77" s="4">
        <v>21653.8</v>
      </c>
      <c r="EV77" s="4">
        <v>0</v>
      </c>
      <c r="EW77" s="93">
        <v>3</v>
      </c>
      <c r="EX77" s="4">
        <v>0</v>
      </c>
      <c r="EY77" s="4">
        <v>41055</v>
      </c>
      <c r="EZ77" s="4">
        <v>0</v>
      </c>
      <c r="FA77" s="4">
        <v>2679</v>
      </c>
      <c r="FB77" s="4">
        <v>0</v>
      </c>
      <c r="FC77" s="4">
        <v>0</v>
      </c>
      <c r="FD77" s="4">
        <v>0</v>
      </c>
      <c r="FE77" s="4">
        <v>2679</v>
      </c>
      <c r="FF77" s="4">
        <v>0</v>
      </c>
      <c r="FG77" s="4">
        <v>11685.45</v>
      </c>
      <c r="FH77" s="4">
        <v>0</v>
      </c>
      <c r="FI77" s="93">
        <v>3</v>
      </c>
      <c r="FJ77" s="4">
        <v>0</v>
      </c>
      <c r="FK77" s="4">
        <v>31710</v>
      </c>
      <c r="FL77" s="4">
        <v>0</v>
      </c>
      <c r="FM77" s="4">
        <v>2679</v>
      </c>
      <c r="FN77" s="4">
        <v>0</v>
      </c>
      <c r="FO77" s="4">
        <v>0</v>
      </c>
      <c r="FQ77" s="4">
        <v>2679</v>
      </c>
      <c r="FS77" s="4">
        <v>1579.3817342989646</v>
      </c>
      <c r="FU77" s="93">
        <v>2</v>
      </c>
      <c r="FV77" s="4">
        <v>0</v>
      </c>
      <c r="FW77" s="4">
        <v>23360</v>
      </c>
      <c r="FX77" s="4">
        <v>0</v>
      </c>
      <c r="FY77" s="4">
        <v>1786</v>
      </c>
      <c r="FZ77" s="4">
        <v>0</v>
      </c>
      <c r="GA77" s="4">
        <v>0</v>
      </c>
      <c r="GB77" s="4">
        <v>0</v>
      </c>
      <c r="GC77" s="4">
        <v>1786</v>
      </c>
      <c r="GE77" s="4">
        <v>1606.6657898192018</v>
      </c>
      <c r="GG77" s="93">
        <v>1.49309052722022</v>
      </c>
      <c r="GH77" s="4">
        <v>0</v>
      </c>
      <c r="GI77" s="4">
        <v>19487</v>
      </c>
      <c r="GJ77" s="4">
        <v>0</v>
      </c>
      <c r="GK77" s="4">
        <v>1333</v>
      </c>
      <c r="GL77" s="4">
        <v>0</v>
      </c>
      <c r="GM77" s="4">
        <v>0</v>
      </c>
      <c r="GN77" s="4">
        <v>0</v>
      </c>
      <c r="GO77" s="4">
        <v>1333</v>
      </c>
      <c r="GP77" s="4">
        <v>0</v>
      </c>
      <c r="GQ77" s="4">
        <v>0</v>
      </c>
      <c r="GR77" s="4">
        <v>0</v>
      </c>
      <c r="GS77" s="93">
        <v>3</v>
      </c>
      <c r="GT77" s="4">
        <v>0</v>
      </c>
      <c r="GU77" s="4">
        <v>37497</v>
      </c>
      <c r="GV77" s="4">
        <v>0</v>
      </c>
      <c r="GW77" s="4">
        <v>2679</v>
      </c>
      <c r="GX77" s="4">
        <v>0</v>
      </c>
      <c r="GY77" s="4">
        <v>0</v>
      </c>
      <c r="GZ77" s="4">
        <v>0</v>
      </c>
      <c r="HA77" s="160">
        <v>2679</v>
      </c>
      <c r="HB77" s="160">
        <v>0</v>
      </c>
      <c r="HC77" s="160">
        <v>15977.885323738552</v>
      </c>
      <c r="HD77" s="4">
        <v>-12</v>
      </c>
      <c r="HE77" s="93">
        <v>3</v>
      </c>
      <c r="HF77" s="4">
        <v>0</v>
      </c>
      <c r="HG77" s="4">
        <v>0</v>
      </c>
      <c r="HH77" s="4">
        <v>41718</v>
      </c>
      <c r="HI77" s="4">
        <v>0</v>
      </c>
      <c r="HJ77" s="4">
        <v>2679</v>
      </c>
      <c r="HK77" s="4">
        <v>0</v>
      </c>
      <c r="HL77" s="4">
        <v>0</v>
      </c>
      <c r="HM77" s="4">
        <v>0</v>
      </c>
      <c r="HN77" s="4">
        <v>2679</v>
      </c>
      <c r="HO77" s="4">
        <v>0</v>
      </c>
      <c r="HP77" s="4">
        <v>3705</v>
      </c>
      <c r="HQ77" s="4">
        <v>-64.371675712012802</v>
      </c>
      <c r="HR77" s="93">
        <v>3</v>
      </c>
      <c r="HS77" s="4">
        <v>0</v>
      </c>
      <c r="HT77" s="4">
        <v>0</v>
      </c>
      <c r="HU77" s="4">
        <v>51021</v>
      </c>
      <c r="HV77" s="4">
        <v>0</v>
      </c>
      <c r="HW77" s="4">
        <v>0</v>
      </c>
      <c r="HX77" s="176">
        <v>0</v>
      </c>
      <c r="HY77" s="4">
        <v>2679</v>
      </c>
      <c r="HZ77" s="176">
        <v>0</v>
      </c>
      <c r="IA77" s="4">
        <v>0</v>
      </c>
      <c r="IB77" s="176">
        <v>0</v>
      </c>
      <c r="IC77" s="4">
        <v>2679</v>
      </c>
      <c r="ID77" s="176">
        <v>0</v>
      </c>
      <c r="IE77" s="4">
        <v>6088.2769310790009</v>
      </c>
      <c r="IF77" s="4">
        <v>32.83998685097049</v>
      </c>
      <c r="IG77" s="5">
        <v>0</v>
      </c>
      <c r="IH77" s="3">
        <v>0</v>
      </c>
      <c r="II77" s="3">
        <v>0</v>
      </c>
      <c r="IJ77" s="3">
        <v>0</v>
      </c>
      <c r="IK77" s="3">
        <v>0</v>
      </c>
      <c r="IL77" s="3">
        <v>0</v>
      </c>
      <c r="IM77" s="3">
        <v>0</v>
      </c>
      <c r="IN77" s="3">
        <v>0</v>
      </c>
      <c r="IO77" s="3">
        <v>0</v>
      </c>
      <c r="IP77" s="3">
        <v>0</v>
      </c>
      <c r="IQ77" s="3"/>
      <c r="IR77" s="3">
        <v>0</v>
      </c>
      <c r="IS77" s="3"/>
      <c r="IT77" s="3">
        <v>26.942409388652834</v>
      </c>
      <c r="IU77" s="3"/>
      <c r="IV77" s="93">
        <v>0</v>
      </c>
      <c r="IW77" s="4">
        <v>0</v>
      </c>
      <c r="IX77" s="4">
        <v>0</v>
      </c>
      <c r="IY77" s="4">
        <v>0</v>
      </c>
      <c r="IZ77" s="4">
        <v>0</v>
      </c>
      <c r="JA77" s="4">
        <v>0</v>
      </c>
      <c r="JB77" s="4">
        <v>0</v>
      </c>
      <c r="JC77" s="4">
        <v>0</v>
      </c>
      <c r="JD77" s="4">
        <v>0</v>
      </c>
      <c r="JE77" s="4">
        <v>0</v>
      </c>
      <c r="JG77" s="4">
        <v>0</v>
      </c>
      <c r="JI77" s="4">
        <v>3.2334542224215035</v>
      </c>
      <c r="JK77" s="93">
        <v>0</v>
      </c>
      <c r="JL77" s="4">
        <v>0</v>
      </c>
      <c r="JM77" s="4">
        <v>0</v>
      </c>
      <c r="JN77" s="4">
        <v>0</v>
      </c>
      <c r="JO77" s="4">
        <v>0</v>
      </c>
      <c r="JP77" s="4">
        <v>0</v>
      </c>
      <c r="JQ77" s="4">
        <v>0</v>
      </c>
      <c r="JR77" s="4">
        <v>0</v>
      </c>
      <c r="JS77" s="4">
        <v>0</v>
      </c>
      <c r="JT77" s="4">
        <v>0</v>
      </c>
      <c r="JV77" s="4">
        <v>0</v>
      </c>
      <c r="JW77" s="4">
        <v>0</v>
      </c>
      <c r="JX77" s="4">
        <v>0</v>
      </c>
      <c r="JY77" s="4">
        <v>0</v>
      </c>
      <c r="JZ77" s="93">
        <v>0</v>
      </c>
      <c r="KA77" s="4">
        <v>0</v>
      </c>
      <c r="KB77" s="4">
        <v>0</v>
      </c>
      <c r="KC77" s="4">
        <v>0</v>
      </c>
      <c r="KD77" s="4">
        <v>0</v>
      </c>
      <c r="KE77" s="4">
        <v>0</v>
      </c>
      <c r="KF77" s="4">
        <v>0</v>
      </c>
      <c r="KG77" s="4">
        <v>0</v>
      </c>
      <c r="KH77" s="4">
        <v>0</v>
      </c>
      <c r="KI77" s="4">
        <v>0</v>
      </c>
      <c r="KJ77" s="4">
        <v>0</v>
      </c>
      <c r="KK77" s="4">
        <v>0</v>
      </c>
      <c r="KM77" s="4">
        <v>0</v>
      </c>
      <c r="KN77" s="4">
        <v>0</v>
      </c>
      <c r="KO77" s="4">
        <v>0</v>
      </c>
      <c r="KP77" s="4">
        <v>0</v>
      </c>
      <c r="KQ77" s="4">
        <v>0</v>
      </c>
      <c r="KR77" s="4">
        <v>0</v>
      </c>
      <c r="KS77" s="4">
        <v>0</v>
      </c>
      <c r="KT77" s="4">
        <v>0</v>
      </c>
      <c r="KU77" s="4">
        <v>0</v>
      </c>
      <c r="KV77" s="4">
        <v>0</v>
      </c>
      <c r="KW77" s="4">
        <v>0</v>
      </c>
      <c r="KX77" s="4">
        <v>0</v>
      </c>
      <c r="KY77" s="4">
        <v>0</v>
      </c>
      <c r="KZ77" s="4">
        <v>0</v>
      </c>
      <c r="LA77" s="4">
        <v>0</v>
      </c>
      <c r="LB77" s="4">
        <v>0</v>
      </c>
      <c r="LC77" s="4">
        <v>0</v>
      </c>
      <c r="LD77" s="4">
        <v>0</v>
      </c>
      <c r="LE77" s="4">
        <v>0</v>
      </c>
      <c r="LF77" s="4">
        <v>0</v>
      </c>
      <c r="LG77" s="4">
        <v>0</v>
      </c>
      <c r="LH77" s="4">
        <v>0</v>
      </c>
      <c r="LI77" s="4">
        <v>0</v>
      </c>
      <c r="LJ77" s="4">
        <v>0</v>
      </c>
      <c r="LK77" s="4">
        <v>0</v>
      </c>
      <c r="LL77" s="4">
        <v>0</v>
      </c>
      <c r="LM77" s="4">
        <v>0</v>
      </c>
      <c r="LO77" s="4">
        <v>0</v>
      </c>
      <c r="LQ77" s="4">
        <v>0</v>
      </c>
      <c r="MI77" s="115">
        <f t="shared" si="1"/>
        <v>-68</v>
      </c>
      <c r="MJ77" s="3"/>
      <c r="MK77" s="3"/>
      <c r="ML77" s="176"/>
      <c r="MM77" s="176"/>
      <c r="MN77" s="176"/>
      <c r="MO77" s="176"/>
      <c r="MP77" s="176"/>
      <c r="MQ77" s="176"/>
      <c r="MR77" s="176"/>
      <c r="MS77" s="176"/>
      <c r="MT77" s="176"/>
    </row>
    <row r="78" spans="1:358" s="4" customFormat="1">
      <c r="A78" s="1">
        <v>69</v>
      </c>
      <c r="B78" t="s">
        <v>110</v>
      </c>
      <c r="C78" s="93"/>
      <c r="E78" s="4">
        <v>0</v>
      </c>
      <c r="F78" s="4">
        <v>11272</v>
      </c>
      <c r="I78" s="93"/>
      <c r="J78" s="4">
        <v>0</v>
      </c>
      <c r="K78" s="4">
        <v>0</v>
      </c>
      <c r="L78" s="4">
        <v>0</v>
      </c>
      <c r="O78" s="93"/>
      <c r="Q78" s="4">
        <v>0</v>
      </c>
      <c r="R78" s="4">
        <v>0</v>
      </c>
      <c r="S78" s="4">
        <v>0</v>
      </c>
      <c r="U78" s="4">
        <v>0</v>
      </c>
      <c r="V78" s="4">
        <v>0</v>
      </c>
      <c r="W78" s="93"/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L78" s="4">
        <v>0</v>
      </c>
      <c r="AO78" s="93"/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W78" s="93"/>
      <c r="AZ78" s="4">
        <v>0</v>
      </c>
      <c r="BB78" s="4">
        <v>0</v>
      </c>
      <c r="BC78" s="4">
        <v>0</v>
      </c>
      <c r="BD78" s="4">
        <v>0</v>
      </c>
      <c r="BH78" s="4">
        <v>0</v>
      </c>
      <c r="BL78" s="4">
        <v>0</v>
      </c>
      <c r="BN78" s="4">
        <v>0</v>
      </c>
      <c r="BO78" s="4">
        <v>0</v>
      </c>
      <c r="BP78" s="4">
        <v>0</v>
      </c>
      <c r="BQ78" s="93">
        <v>0</v>
      </c>
      <c r="BR78" s="4">
        <v>0</v>
      </c>
      <c r="BS78" s="4">
        <v>0</v>
      </c>
      <c r="BT78" s="4">
        <v>0</v>
      </c>
      <c r="BU78" s="4">
        <v>0</v>
      </c>
      <c r="BW78" s="4">
        <v>0</v>
      </c>
      <c r="BY78" s="4">
        <v>0</v>
      </c>
      <c r="CA78" s="4">
        <v>0</v>
      </c>
      <c r="CC78" s="93"/>
      <c r="CE78" s="4">
        <v>0</v>
      </c>
      <c r="CF78" s="4">
        <v>0</v>
      </c>
      <c r="CH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93"/>
      <c r="CS78" s="4">
        <v>0</v>
      </c>
      <c r="CW78" s="4">
        <v>0</v>
      </c>
      <c r="CY78" s="4">
        <v>0</v>
      </c>
      <c r="DA78" s="93"/>
      <c r="DD78" s="4">
        <v>0</v>
      </c>
      <c r="DF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93"/>
      <c r="DU78" s="4">
        <v>0</v>
      </c>
      <c r="DW78" s="4">
        <v>0</v>
      </c>
      <c r="DY78" s="93"/>
      <c r="EG78" s="4">
        <v>0</v>
      </c>
      <c r="EI78" s="4">
        <v>0</v>
      </c>
      <c r="EK78" s="93">
        <v>0</v>
      </c>
      <c r="EM78" s="4">
        <v>0</v>
      </c>
      <c r="EN78" s="4">
        <v>0</v>
      </c>
      <c r="EO78" s="4">
        <v>0</v>
      </c>
      <c r="EP78" s="4">
        <v>0</v>
      </c>
      <c r="EQ78" s="4">
        <v>0</v>
      </c>
      <c r="ER78" s="4">
        <v>0</v>
      </c>
      <c r="ES78" s="4">
        <v>0</v>
      </c>
      <c r="ET78" s="4">
        <v>0</v>
      </c>
      <c r="EU78" s="4">
        <v>0</v>
      </c>
      <c r="EV78" s="4">
        <v>0</v>
      </c>
      <c r="EW78" s="93">
        <v>0</v>
      </c>
      <c r="EX78" s="4">
        <v>0</v>
      </c>
      <c r="EY78" s="4">
        <v>0</v>
      </c>
      <c r="EZ78" s="4">
        <v>0</v>
      </c>
      <c r="FA78" s="4">
        <v>0</v>
      </c>
      <c r="FB78" s="4">
        <v>0</v>
      </c>
      <c r="FC78" s="4">
        <v>0</v>
      </c>
      <c r="FD78" s="4">
        <v>0</v>
      </c>
      <c r="FE78" s="4">
        <v>0</v>
      </c>
      <c r="FF78" s="4">
        <v>0</v>
      </c>
      <c r="FG78" s="4">
        <v>0</v>
      </c>
      <c r="FH78" s="4">
        <v>0</v>
      </c>
      <c r="FI78" s="93">
        <v>0</v>
      </c>
      <c r="FJ78" s="4">
        <v>0</v>
      </c>
      <c r="FK78" s="4">
        <v>0</v>
      </c>
      <c r="FL78" s="4">
        <v>0</v>
      </c>
      <c r="FM78" s="4">
        <v>0</v>
      </c>
      <c r="FN78" s="4">
        <v>0</v>
      </c>
      <c r="FO78" s="4">
        <v>0</v>
      </c>
      <c r="FQ78" s="4">
        <v>0</v>
      </c>
      <c r="FS78" s="4">
        <v>0</v>
      </c>
      <c r="FU78" s="93">
        <v>0</v>
      </c>
      <c r="FV78" s="4">
        <v>0</v>
      </c>
      <c r="FW78" s="4">
        <v>0</v>
      </c>
      <c r="FX78" s="4">
        <v>0</v>
      </c>
      <c r="FY78" s="4">
        <v>0</v>
      </c>
      <c r="FZ78" s="4">
        <v>0</v>
      </c>
      <c r="GA78" s="4">
        <v>0</v>
      </c>
      <c r="GB78" s="4">
        <v>0</v>
      </c>
      <c r="GC78" s="4">
        <v>0</v>
      </c>
      <c r="GE78" s="4">
        <v>0</v>
      </c>
      <c r="GG78" s="93">
        <v>0</v>
      </c>
      <c r="GH78" s="4">
        <v>0</v>
      </c>
      <c r="GI78" s="4">
        <v>0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Q78" s="4">
        <v>0</v>
      </c>
      <c r="GR78" s="4">
        <v>0</v>
      </c>
      <c r="GS78" s="93">
        <v>0</v>
      </c>
      <c r="GT78" s="4">
        <v>0</v>
      </c>
      <c r="GU78" s="4">
        <v>0</v>
      </c>
      <c r="GV78" s="4">
        <v>0</v>
      </c>
      <c r="GW78" s="4">
        <v>0</v>
      </c>
      <c r="GX78" s="4">
        <v>0</v>
      </c>
      <c r="GY78" s="4">
        <v>0</v>
      </c>
      <c r="GZ78" s="4">
        <v>0</v>
      </c>
      <c r="HA78" s="160">
        <v>0</v>
      </c>
      <c r="HB78" s="160">
        <v>0</v>
      </c>
      <c r="HC78" s="160">
        <v>0</v>
      </c>
      <c r="HD78" s="4">
        <v>0</v>
      </c>
      <c r="HE78" s="93">
        <v>0</v>
      </c>
      <c r="HF78" s="4">
        <v>0</v>
      </c>
      <c r="HG78" s="4">
        <v>0</v>
      </c>
      <c r="HH78" s="4">
        <v>0</v>
      </c>
      <c r="HI78" s="4">
        <v>0</v>
      </c>
      <c r="HJ78" s="4">
        <v>0</v>
      </c>
      <c r="HK78" s="4">
        <v>0</v>
      </c>
      <c r="HL78" s="4">
        <v>0</v>
      </c>
      <c r="HM78" s="4">
        <v>0</v>
      </c>
      <c r="HN78" s="4">
        <v>0</v>
      </c>
      <c r="HO78" s="4">
        <v>0</v>
      </c>
      <c r="HP78" s="4">
        <v>0</v>
      </c>
      <c r="HQ78" s="4">
        <v>0</v>
      </c>
      <c r="HR78" s="93">
        <v>0</v>
      </c>
      <c r="HS78" s="4">
        <v>0</v>
      </c>
      <c r="HT78" s="4">
        <v>0</v>
      </c>
      <c r="HU78" s="4">
        <v>0</v>
      </c>
      <c r="HV78" s="4">
        <v>0</v>
      </c>
      <c r="HW78" s="4">
        <v>0</v>
      </c>
      <c r="HX78" s="176">
        <v>0</v>
      </c>
      <c r="HY78" s="4">
        <v>0</v>
      </c>
      <c r="HZ78" s="176">
        <v>0</v>
      </c>
      <c r="IA78" s="4">
        <v>0</v>
      </c>
      <c r="IB78" s="176">
        <v>0</v>
      </c>
      <c r="IC78" s="4">
        <v>0</v>
      </c>
      <c r="ID78" s="176">
        <v>0</v>
      </c>
      <c r="IE78" s="4">
        <v>0</v>
      </c>
      <c r="IF78" s="4">
        <v>0</v>
      </c>
      <c r="IG78" s="5">
        <v>0</v>
      </c>
      <c r="IH78" s="3">
        <v>0</v>
      </c>
      <c r="II78" s="3">
        <v>0</v>
      </c>
      <c r="IJ78" s="3">
        <v>0</v>
      </c>
      <c r="IK78" s="3">
        <v>0</v>
      </c>
      <c r="IL78" s="3">
        <v>0</v>
      </c>
      <c r="IM78" s="3">
        <v>0</v>
      </c>
      <c r="IN78" s="3">
        <v>0</v>
      </c>
      <c r="IO78" s="3">
        <v>0</v>
      </c>
      <c r="IP78" s="3">
        <v>0</v>
      </c>
      <c r="IQ78" s="3"/>
      <c r="IR78" s="3">
        <v>0</v>
      </c>
      <c r="IS78" s="3"/>
      <c r="IT78" s="3">
        <v>0</v>
      </c>
      <c r="IU78" s="3"/>
      <c r="IV78" s="93">
        <v>0</v>
      </c>
      <c r="IW78" s="4">
        <v>0</v>
      </c>
      <c r="IX78" s="4">
        <v>0</v>
      </c>
      <c r="IY78" s="4">
        <v>0</v>
      </c>
      <c r="IZ78" s="4">
        <v>0</v>
      </c>
      <c r="JA78" s="4">
        <v>0</v>
      </c>
      <c r="JB78" s="4">
        <v>0</v>
      </c>
      <c r="JC78" s="4">
        <v>0</v>
      </c>
      <c r="JD78" s="4">
        <v>0</v>
      </c>
      <c r="JE78" s="4">
        <v>0</v>
      </c>
      <c r="JG78" s="4">
        <v>0</v>
      </c>
      <c r="JI78" s="4">
        <v>0</v>
      </c>
      <c r="JK78" s="93">
        <v>0</v>
      </c>
      <c r="JL78" s="4">
        <v>0</v>
      </c>
      <c r="JM78" s="4">
        <v>0</v>
      </c>
      <c r="JN78" s="4">
        <v>0</v>
      </c>
      <c r="JO78" s="4">
        <v>0</v>
      </c>
      <c r="JP78" s="4">
        <v>0</v>
      </c>
      <c r="JQ78" s="4">
        <v>0</v>
      </c>
      <c r="JR78" s="4">
        <v>0</v>
      </c>
      <c r="JS78" s="4">
        <v>0</v>
      </c>
      <c r="JT78" s="4">
        <v>0</v>
      </c>
      <c r="JV78" s="4">
        <v>0</v>
      </c>
      <c r="JW78" s="4">
        <v>0</v>
      </c>
      <c r="JX78" s="4">
        <v>0</v>
      </c>
      <c r="JY78" s="4">
        <v>0</v>
      </c>
      <c r="JZ78" s="93">
        <v>0</v>
      </c>
      <c r="KA78" s="4">
        <v>0</v>
      </c>
      <c r="KB78" s="4">
        <v>0</v>
      </c>
      <c r="KC78" s="4">
        <v>0</v>
      </c>
      <c r="KD78" s="4">
        <v>0</v>
      </c>
      <c r="KE78" s="4">
        <v>0</v>
      </c>
      <c r="KF78" s="4">
        <v>0</v>
      </c>
      <c r="KG78" s="4">
        <v>0</v>
      </c>
      <c r="KH78" s="4">
        <v>0</v>
      </c>
      <c r="KI78" s="4">
        <v>0</v>
      </c>
      <c r="KJ78" s="4">
        <v>0</v>
      </c>
      <c r="KK78" s="4">
        <v>0</v>
      </c>
      <c r="KM78" s="4">
        <v>0</v>
      </c>
      <c r="KN78" s="4">
        <v>0</v>
      </c>
      <c r="KO78" s="4">
        <v>0</v>
      </c>
      <c r="KP78" s="4">
        <v>0</v>
      </c>
      <c r="KQ78" s="4">
        <v>0</v>
      </c>
      <c r="KR78" s="4">
        <v>0</v>
      </c>
      <c r="KS78" s="4">
        <v>0</v>
      </c>
      <c r="KT78" s="4">
        <v>0</v>
      </c>
      <c r="KU78" s="4">
        <v>0</v>
      </c>
      <c r="KV78" s="4">
        <v>0</v>
      </c>
      <c r="KW78" s="4">
        <v>0</v>
      </c>
      <c r="KX78" s="4">
        <v>0</v>
      </c>
      <c r="KY78" s="4">
        <v>0</v>
      </c>
      <c r="KZ78" s="4">
        <v>0</v>
      </c>
      <c r="LA78" s="4">
        <v>0</v>
      </c>
      <c r="LB78" s="4">
        <v>0</v>
      </c>
      <c r="LC78" s="4">
        <v>0</v>
      </c>
      <c r="LD78" s="4">
        <v>0</v>
      </c>
      <c r="LE78" s="4">
        <v>0</v>
      </c>
      <c r="LF78" s="4">
        <v>0</v>
      </c>
      <c r="LG78" s="4">
        <v>0</v>
      </c>
      <c r="LH78" s="4">
        <v>0</v>
      </c>
      <c r="LI78" s="4">
        <v>0</v>
      </c>
      <c r="LJ78" s="4">
        <v>0</v>
      </c>
      <c r="LK78" s="4">
        <v>0</v>
      </c>
      <c r="LL78" s="4">
        <v>0</v>
      </c>
      <c r="LM78" s="4">
        <v>0</v>
      </c>
      <c r="LO78" s="4">
        <v>0</v>
      </c>
      <c r="LQ78" s="4">
        <v>0</v>
      </c>
      <c r="MI78" s="115">
        <f t="shared" si="1"/>
        <v>-69</v>
      </c>
      <c r="MJ78" s="3"/>
      <c r="MK78" s="3"/>
      <c r="ML78" s="176"/>
      <c r="MM78" s="176"/>
      <c r="MN78" s="176"/>
      <c r="MO78" s="176"/>
      <c r="MP78" s="176"/>
      <c r="MQ78" s="176"/>
      <c r="MR78" s="176"/>
      <c r="MS78" s="176"/>
      <c r="MT78" s="176"/>
    </row>
    <row r="79" spans="1:358" s="4" customFormat="1">
      <c r="A79" s="1">
        <v>70</v>
      </c>
      <c r="B79" t="s">
        <v>111</v>
      </c>
      <c r="C79" s="93"/>
      <c r="E79" s="4">
        <v>0</v>
      </c>
      <c r="F79" s="4">
        <v>0</v>
      </c>
      <c r="I79" s="93"/>
      <c r="J79" s="4">
        <v>0</v>
      </c>
      <c r="K79" s="4">
        <v>0</v>
      </c>
      <c r="L79" s="4">
        <v>0</v>
      </c>
      <c r="O79" s="93"/>
      <c r="Q79" s="4">
        <v>0</v>
      </c>
      <c r="R79" s="4">
        <v>0</v>
      </c>
      <c r="S79" s="4">
        <v>0</v>
      </c>
      <c r="U79" s="4">
        <v>0</v>
      </c>
      <c r="V79" s="4">
        <v>0</v>
      </c>
      <c r="W79" s="93"/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L79" s="4">
        <v>0</v>
      </c>
      <c r="AO79" s="93"/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W79" s="93"/>
      <c r="AZ79" s="4">
        <v>0</v>
      </c>
      <c r="BB79" s="4">
        <v>0</v>
      </c>
      <c r="BC79" s="4">
        <v>0</v>
      </c>
      <c r="BD79" s="4">
        <v>0</v>
      </c>
      <c r="BH79" s="4">
        <v>0</v>
      </c>
      <c r="BL79" s="4">
        <v>0</v>
      </c>
      <c r="BN79" s="4">
        <v>0</v>
      </c>
      <c r="BO79" s="4">
        <v>0</v>
      </c>
      <c r="BP79" s="4">
        <v>0</v>
      </c>
      <c r="BQ79" s="93">
        <v>0</v>
      </c>
      <c r="BR79" s="4">
        <v>0</v>
      </c>
      <c r="BS79" s="4">
        <v>0</v>
      </c>
      <c r="BT79" s="4">
        <v>0</v>
      </c>
      <c r="BU79" s="4">
        <v>0</v>
      </c>
      <c r="BW79" s="4">
        <v>0</v>
      </c>
      <c r="BY79" s="4">
        <v>0</v>
      </c>
      <c r="CA79" s="4">
        <v>0</v>
      </c>
      <c r="CC79" s="93"/>
      <c r="CE79" s="4">
        <v>0</v>
      </c>
      <c r="CF79" s="4">
        <v>0</v>
      </c>
      <c r="CH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93"/>
      <c r="CS79" s="4">
        <v>0</v>
      </c>
      <c r="CW79" s="4">
        <v>0</v>
      </c>
      <c r="CY79" s="4">
        <v>0</v>
      </c>
      <c r="DA79" s="93"/>
      <c r="DD79" s="4">
        <v>0</v>
      </c>
      <c r="DF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93"/>
      <c r="DU79" s="4">
        <v>0</v>
      </c>
      <c r="DW79" s="4">
        <v>0</v>
      </c>
      <c r="DY79" s="93"/>
      <c r="EG79" s="4">
        <v>0</v>
      </c>
      <c r="EI79" s="4">
        <v>0</v>
      </c>
      <c r="EK79" s="93">
        <v>0</v>
      </c>
      <c r="EM79" s="4">
        <v>0</v>
      </c>
      <c r="EN79" s="4">
        <v>0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93">
        <v>0</v>
      </c>
      <c r="EX79" s="4">
        <v>0</v>
      </c>
      <c r="EY79" s="4">
        <v>0</v>
      </c>
      <c r="EZ79" s="4">
        <v>0</v>
      </c>
      <c r="FA79" s="4">
        <v>0</v>
      </c>
      <c r="FB79" s="4">
        <v>0</v>
      </c>
      <c r="FC79" s="4">
        <v>0</v>
      </c>
      <c r="FD79" s="4">
        <v>0</v>
      </c>
      <c r="FE79" s="4">
        <v>0</v>
      </c>
      <c r="FF79" s="4">
        <v>0</v>
      </c>
      <c r="FG79" s="4">
        <v>0</v>
      </c>
      <c r="FH79" s="4">
        <v>0</v>
      </c>
      <c r="FI79" s="93">
        <v>0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4">
        <v>0</v>
      </c>
      <c r="FQ79" s="4">
        <v>0</v>
      </c>
      <c r="FS79" s="4">
        <v>0</v>
      </c>
      <c r="FU79" s="93">
        <v>0</v>
      </c>
      <c r="FV79" s="4">
        <v>0</v>
      </c>
      <c r="FW79" s="4">
        <v>0</v>
      </c>
      <c r="FX79" s="4">
        <v>0</v>
      </c>
      <c r="FY79" s="4">
        <v>0</v>
      </c>
      <c r="FZ79" s="4">
        <v>0</v>
      </c>
      <c r="GA79" s="4">
        <v>0</v>
      </c>
      <c r="GB79" s="4">
        <v>0</v>
      </c>
      <c r="GC79" s="4">
        <v>0</v>
      </c>
      <c r="GE79" s="4">
        <v>0</v>
      </c>
      <c r="GG79" s="93">
        <v>0</v>
      </c>
      <c r="GH79" s="4">
        <v>0</v>
      </c>
      <c r="GI79" s="4">
        <v>0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Q79" s="4">
        <v>0</v>
      </c>
      <c r="GR79" s="4">
        <v>0</v>
      </c>
      <c r="GS79" s="93">
        <v>0</v>
      </c>
      <c r="GT79" s="4">
        <v>0</v>
      </c>
      <c r="GU79" s="4">
        <v>0</v>
      </c>
      <c r="GV79" s="4">
        <v>0</v>
      </c>
      <c r="GW79" s="4">
        <v>0</v>
      </c>
      <c r="GX79" s="4">
        <v>0</v>
      </c>
      <c r="GY79" s="4">
        <v>0</v>
      </c>
      <c r="GZ79" s="4">
        <v>0</v>
      </c>
      <c r="HA79" s="160">
        <v>0</v>
      </c>
      <c r="HB79" s="160">
        <v>0</v>
      </c>
      <c r="HC79" s="160">
        <v>0</v>
      </c>
      <c r="HD79" s="4">
        <v>0</v>
      </c>
      <c r="HE79" s="93">
        <v>0</v>
      </c>
      <c r="HF79" s="4">
        <v>0</v>
      </c>
      <c r="HG79" s="4">
        <v>0</v>
      </c>
      <c r="HH79" s="4">
        <v>0</v>
      </c>
      <c r="HI79" s="4">
        <v>0</v>
      </c>
      <c r="HJ79" s="4">
        <v>0</v>
      </c>
      <c r="HK79" s="4">
        <v>0</v>
      </c>
      <c r="HL79" s="4">
        <v>0</v>
      </c>
      <c r="HM79" s="4">
        <v>0</v>
      </c>
      <c r="HN79" s="4">
        <v>0</v>
      </c>
      <c r="HO79" s="4">
        <v>0</v>
      </c>
      <c r="HP79" s="4">
        <v>0</v>
      </c>
      <c r="HQ79" s="4">
        <v>0</v>
      </c>
      <c r="HR79" s="93">
        <v>0</v>
      </c>
      <c r="HS79" s="4">
        <v>0</v>
      </c>
      <c r="HT79" s="4">
        <v>0</v>
      </c>
      <c r="HU79" s="4">
        <v>0</v>
      </c>
      <c r="HV79" s="4">
        <v>0</v>
      </c>
      <c r="HW79" s="4">
        <v>0</v>
      </c>
      <c r="HX79" s="176">
        <v>0</v>
      </c>
      <c r="HY79" s="4">
        <v>0</v>
      </c>
      <c r="HZ79" s="176">
        <v>0</v>
      </c>
      <c r="IA79" s="4">
        <v>0</v>
      </c>
      <c r="IB79" s="176">
        <v>0</v>
      </c>
      <c r="IC79" s="4">
        <v>0</v>
      </c>
      <c r="ID79" s="176">
        <v>0</v>
      </c>
      <c r="IE79" s="4">
        <v>0</v>
      </c>
      <c r="IF79" s="4">
        <v>0</v>
      </c>
      <c r="IG79" s="5">
        <v>0</v>
      </c>
      <c r="IH79" s="3">
        <v>0</v>
      </c>
      <c r="II79" s="3">
        <v>0</v>
      </c>
      <c r="IJ79" s="3">
        <v>0</v>
      </c>
      <c r="IK79" s="3">
        <v>0</v>
      </c>
      <c r="IL79" s="3">
        <v>0</v>
      </c>
      <c r="IM79" s="3">
        <v>0</v>
      </c>
      <c r="IN79" s="3">
        <v>0</v>
      </c>
      <c r="IO79" s="3">
        <v>0</v>
      </c>
      <c r="IP79" s="3">
        <v>0</v>
      </c>
      <c r="IQ79" s="3"/>
      <c r="IR79" s="3">
        <v>0</v>
      </c>
      <c r="IS79" s="3"/>
      <c r="IT79" s="3">
        <v>0</v>
      </c>
      <c r="IU79" s="3"/>
      <c r="IV79" s="93">
        <v>0</v>
      </c>
      <c r="IW79" s="4">
        <v>0</v>
      </c>
      <c r="IX79" s="4">
        <v>0</v>
      </c>
      <c r="IY79" s="4">
        <v>0</v>
      </c>
      <c r="IZ79" s="4">
        <v>0</v>
      </c>
      <c r="JA79" s="4">
        <v>0</v>
      </c>
      <c r="JB79" s="4">
        <v>0</v>
      </c>
      <c r="JC79" s="4">
        <v>0</v>
      </c>
      <c r="JD79" s="4">
        <v>0</v>
      </c>
      <c r="JE79" s="4">
        <v>0</v>
      </c>
      <c r="JG79" s="4">
        <v>0</v>
      </c>
      <c r="JI79" s="4">
        <v>0</v>
      </c>
      <c r="JK79" s="93">
        <v>0</v>
      </c>
      <c r="JL79" s="4">
        <v>0</v>
      </c>
      <c r="JM79" s="4">
        <v>0</v>
      </c>
      <c r="JN79" s="4">
        <v>0</v>
      </c>
      <c r="JO79" s="4">
        <v>0</v>
      </c>
      <c r="JP79" s="4">
        <v>0</v>
      </c>
      <c r="JQ79" s="4">
        <v>0</v>
      </c>
      <c r="JR79" s="4">
        <v>0</v>
      </c>
      <c r="JS79" s="4">
        <v>0</v>
      </c>
      <c r="JT79" s="4">
        <v>0</v>
      </c>
      <c r="JV79" s="4">
        <v>0</v>
      </c>
      <c r="JW79" s="4">
        <v>0</v>
      </c>
      <c r="JX79" s="4">
        <v>0</v>
      </c>
      <c r="JY79" s="4">
        <v>0</v>
      </c>
      <c r="JZ79" s="93">
        <v>0</v>
      </c>
      <c r="KA79" s="4">
        <v>0</v>
      </c>
      <c r="KB79" s="4">
        <v>0</v>
      </c>
      <c r="KC79" s="4">
        <v>0</v>
      </c>
      <c r="KD79" s="4">
        <v>0</v>
      </c>
      <c r="KE79" s="4">
        <v>0</v>
      </c>
      <c r="KF79" s="4">
        <v>0</v>
      </c>
      <c r="KG79" s="4">
        <v>0</v>
      </c>
      <c r="KH79" s="4">
        <v>0</v>
      </c>
      <c r="KI79" s="4">
        <v>0</v>
      </c>
      <c r="KJ79" s="4">
        <v>0</v>
      </c>
      <c r="KK79" s="4">
        <v>0</v>
      </c>
      <c r="KM79" s="4">
        <v>0</v>
      </c>
      <c r="KN79" s="4">
        <v>0</v>
      </c>
      <c r="KO79" s="4">
        <v>0</v>
      </c>
      <c r="KP79" s="4">
        <v>0</v>
      </c>
      <c r="KQ79" s="4">
        <v>0</v>
      </c>
      <c r="KR79" s="4">
        <v>0</v>
      </c>
      <c r="KS79" s="4">
        <v>0</v>
      </c>
      <c r="KT79" s="4">
        <v>0</v>
      </c>
      <c r="KU79" s="4">
        <v>0</v>
      </c>
      <c r="KV79" s="4">
        <v>0</v>
      </c>
      <c r="KW79" s="4">
        <v>0</v>
      </c>
      <c r="KX79" s="4">
        <v>0</v>
      </c>
      <c r="KY79" s="4">
        <v>0</v>
      </c>
      <c r="KZ79" s="4">
        <v>0</v>
      </c>
      <c r="LA79" s="4">
        <v>0</v>
      </c>
      <c r="LB79" s="4">
        <v>0</v>
      </c>
      <c r="LC79" s="4">
        <v>0</v>
      </c>
      <c r="LD79" s="4">
        <v>0</v>
      </c>
      <c r="LE79" s="4">
        <v>0</v>
      </c>
      <c r="LF79" s="4">
        <v>0</v>
      </c>
      <c r="LG79" s="4">
        <v>0</v>
      </c>
      <c r="LH79" s="4">
        <v>0</v>
      </c>
      <c r="LI79" s="4">
        <v>0</v>
      </c>
      <c r="LJ79" s="4">
        <v>0</v>
      </c>
      <c r="LK79" s="4">
        <v>0</v>
      </c>
      <c r="LL79" s="4">
        <v>0</v>
      </c>
      <c r="LM79" s="4">
        <v>0</v>
      </c>
      <c r="LO79" s="4">
        <v>0</v>
      </c>
      <c r="LQ79" s="4">
        <v>0</v>
      </c>
      <c r="MI79" s="115">
        <f t="shared" si="1"/>
        <v>-70</v>
      </c>
      <c r="MJ79" s="3"/>
      <c r="MK79" s="3"/>
      <c r="ML79" s="176"/>
      <c r="MM79" s="176"/>
      <c r="MN79" s="176"/>
      <c r="MO79" s="176"/>
      <c r="MP79" s="176"/>
      <c r="MQ79" s="176"/>
      <c r="MR79" s="176"/>
      <c r="MS79" s="176"/>
      <c r="MT79" s="176"/>
    </row>
    <row r="80" spans="1:358" s="4" customFormat="1">
      <c r="A80" s="1">
        <v>71</v>
      </c>
      <c r="B80" t="s">
        <v>112</v>
      </c>
      <c r="C80" s="93">
        <v>1</v>
      </c>
      <c r="D80" s="4">
        <v>5802</v>
      </c>
      <c r="E80" s="4">
        <v>0</v>
      </c>
      <c r="F80" s="4">
        <v>0</v>
      </c>
      <c r="G80" s="4">
        <v>2901</v>
      </c>
      <c r="I80" s="93">
        <v>1</v>
      </c>
      <c r="J80" s="4">
        <v>6264</v>
      </c>
      <c r="K80" s="4">
        <v>0</v>
      </c>
      <c r="L80" s="4">
        <v>0</v>
      </c>
      <c r="M80" s="4">
        <v>2506</v>
      </c>
      <c r="O80" s="93">
        <v>1</v>
      </c>
      <c r="P80" s="4">
        <v>0</v>
      </c>
      <c r="Q80" s="4">
        <v>6616</v>
      </c>
      <c r="R80" s="4">
        <v>0</v>
      </c>
      <c r="S80" s="4">
        <v>0</v>
      </c>
      <c r="U80" s="4">
        <v>0</v>
      </c>
      <c r="V80" s="4">
        <v>2646</v>
      </c>
      <c r="W80" s="93">
        <v>1</v>
      </c>
      <c r="X80" s="4">
        <v>0</v>
      </c>
      <c r="Y80" s="4">
        <v>0</v>
      </c>
      <c r="Z80" s="4">
        <v>0</v>
      </c>
      <c r="AA80" s="4">
        <v>6715</v>
      </c>
      <c r="AB80" s="4">
        <v>0</v>
      </c>
      <c r="AC80" s="4">
        <v>0</v>
      </c>
      <c r="AD80" s="4">
        <v>0</v>
      </c>
      <c r="AE80" s="4">
        <v>0</v>
      </c>
      <c r="AL80" s="4">
        <v>0</v>
      </c>
      <c r="AO80" s="93"/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W80" s="93"/>
      <c r="AZ80" s="4">
        <v>0</v>
      </c>
      <c r="BB80" s="4">
        <v>0</v>
      </c>
      <c r="BC80" s="4">
        <v>0</v>
      </c>
      <c r="BD80" s="4">
        <v>0</v>
      </c>
      <c r="BH80" s="4">
        <v>0</v>
      </c>
      <c r="BL80" s="4">
        <v>0</v>
      </c>
      <c r="BN80" s="4">
        <v>0</v>
      </c>
      <c r="BO80" s="4">
        <v>0</v>
      </c>
      <c r="BP80" s="4">
        <v>0</v>
      </c>
      <c r="BQ80" s="93">
        <v>0</v>
      </c>
      <c r="BR80" s="4">
        <v>0</v>
      </c>
      <c r="BS80" s="4">
        <v>0</v>
      </c>
      <c r="BT80" s="4">
        <v>0</v>
      </c>
      <c r="BU80" s="4">
        <v>0</v>
      </c>
      <c r="BW80" s="4">
        <v>0</v>
      </c>
      <c r="BY80" s="4">
        <v>0</v>
      </c>
      <c r="CA80" s="4">
        <v>0</v>
      </c>
      <c r="CC80" s="93">
        <v>2</v>
      </c>
      <c r="CD80" s="4">
        <v>0</v>
      </c>
      <c r="CE80" s="4">
        <v>18520</v>
      </c>
      <c r="CF80" s="4">
        <v>0</v>
      </c>
      <c r="CG80" s="4">
        <v>1552</v>
      </c>
      <c r="CH80" s="4">
        <v>0</v>
      </c>
      <c r="CI80" s="4">
        <v>0</v>
      </c>
      <c r="CJ80" s="4">
        <v>0</v>
      </c>
      <c r="CK80" s="4">
        <v>1552</v>
      </c>
      <c r="CL80" s="4">
        <v>0</v>
      </c>
      <c r="CM80" s="4">
        <v>18520</v>
      </c>
      <c r="CN80" s="4">
        <v>0</v>
      </c>
      <c r="CO80" s="93">
        <v>2</v>
      </c>
      <c r="CP80" s="4">
        <v>0</v>
      </c>
      <c r="CQ80" s="4">
        <v>19346.715004112972</v>
      </c>
      <c r="CS80" s="4">
        <v>1622</v>
      </c>
      <c r="CU80" s="4">
        <v>0</v>
      </c>
      <c r="CW80" s="4">
        <v>1622</v>
      </c>
      <c r="CY80" s="4">
        <v>11938.715004112972</v>
      </c>
      <c r="DA80" s="93">
        <v>5.470779220779221</v>
      </c>
      <c r="DB80" s="4">
        <v>0</v>
      </c>
      <c r="DC80" s="4">
        <v>54660</v>
      </c>
      <c r="DD80" s="4">
        <v>0</v>
      </c>
      <c r="DE80" s="4">
        <v>4645</v>
      </c>
      <c r="DF80" s="4">
        <v>0</v>
      </c>
      <c r="DG80" s="4">
        <v>0</v>
      </c>
      <c r="DH80" s="4">
        <v>0</v>
      </c>
      <c r="DI80" s="4">
        <v>4645</v>
      </c>
      <c r="DJ80" s="4">
        <v>0</v>
      </c>
      <c r="DK80" s="4">
        <v>43217</v>
      </c>
      <c r="DL80" s="4">
        <v>0</v>
      </c>
      <c r="DM80" s="93">
        <v>5.1870967741935488</v>
      </c>
      <c r="DN80" s="4">
        <v>0</v>
      </c>
      <c r="DO80" s="4">
        <v>54862</v>
      </c>
      <c r="DQ80" s="4">
        <v>4632</v>
      </c>
      <c r="DS80" s="4">
        <v>0</v>
      </c>
      <c r="DU80" s="4">
        <v>4632</v>
      </c>
      <c r="DW80" s="4">
        <v>21720.656999177405</v>
      </c>
      <c r="DY80" s="93">
        <v>7.1838709677419352</v>
      </c>
      <c r="DZ80" s="4">
        <v>0</v>
      </c>
      <c r="EA80" s="4">
        <v>90691</v>
      </c>
      <c r="EC80" s="4">
        <v>6416</v>
      </c>
      <c r="EE80" s="4">
        <v>0</v>
      </c>
      <c r="EG80" s="4">
        <v>6416</v>
      </c>
      <c r="EI80" s="4">
        <v>50075.513998354807</v>
      </c>
      <c r="EK80" s="93">
        <v>3.1707824433630885</v>
      </c>
      <c r="EL80" s="4">
        <v>0</v>
      </c>
      <c r="EM80" s="4">
        <v>43395</v>
      </c>
      <c r="EN80" s="4">
        <v>0</v>
      </c>
      <c r="EO80" s="4">
        <v>2831</v>
      </c>
      <c r="EP80" s="4">
        <v>0</v>
      </c>
      <c r="EQ80" s="4">
        <v>0</v>
      </c>
      <c r="ER80" s="4">
        <v>0</v>
      </c>
      <c r="ES80" s="4">
        <v>2831</v>
      </c>
      <c r="ET80" s="4">
        <v>0</v>
      </c>
      <c r="EU80" s="4">
        <v>21578.2</v>
      </c>
      <c r="EV80" s="4">
        <v>0</v>
      </c>
      <c r="EW80" s="93">
        <v>0.51768488745980712</v>
      </c>
      <c r="EX80" s="4">
        <v>0</v>
      </c>
      <c r="EY80" s="4">
        <v>5836</v>
      </c>
      <c r="EZ80" s="4">
        <v>0</v>
      </c>
      <c r="FA80" s="4">
        <v>462</v>
      </c>
      <c r="FB80" s="4">
        <v>0</v>
      </c>
      <c r="FC80" s="4">
        <v>0</v>
      </c>
      <c r="FD80" s="4">
        <v>0</v>
      </c>
      <c r="FE80" s="4">
        <v>462</v>
      </c>
      <c r="FF80" s="4">
        <v>0</v>
      </c>
      <c r="FG80" s="4">
        <v>14331.6</v>
      </c>
      <c r="FH80" s="4">
        <v>0</v>
      </c>
      <c r="FI80" s="93">
        <v>2.6219081272084805</v>
      </c>
      <c r="FJ80" s="4">
        <v>0</v>
      </c>
      <c r="FK80" s="4">
        <v>30148</v>
      </c>
      <c r="FL80" s="4">
        <v>0</v>
      </c>
      <c r="FM80" s="4">
        <v>2331</v>
      </c>
      <c r="FN80" s="4">
        <v>0</v>
      </c>
      <c r="FO80" s="4">
        <v>0</v>
      </c>
      <c r="FQ80" s="4">
        <v>2331</v>
      </c>
      <c r="FS80" s="4">
        <v>23267.946507666373</v>
      </c>
      <c r="FU80" s="93">
        <v>3.7047626273413234</v>
      </c>
      <c r="FV80" s="4">
        <v>0</v>
      </c>
      <c r="FW80" s="4">
        <v>42900</v>
      </c>
      <c r="FX80" s="4">
        <v>0</v>
      </c>
      <c r="FY80" s="4">
        <v>3308</v>
      </c>
      <c r="FZ80" s="4">
        <v>0</v>
      </c>
      <c r="GA80" s="4">
        <v>0</v>
      </c>
      <c r="GB80" s="4">
        <v>0</v>
      </c>
      <c r="GC80" s="4">
        <v>3308</v>
      </c>
      <c r="GE80" s="4">
        <v>18332.687060927474</v>
      </c>
      <c r="GG80" s="93">
        <v>3</v>
      </c>
      <c r="GH80" s="4">
        <v>0</v>
      </c>
      <c r="GI80" s="4">
        <v>33253</v>
      </c>
      <c r="GJ80" s="4">
        <v>0</v>
      </c>
      <c r="GK80" s="4">
        <v>2678</v>
      </c>
      <c r="GL80" s="4">
        <v>0</v>
      </c>
      <c r="GM80" s="4">
        <v>0</v>
      </c>
      <c r="GN80" s="4">
        <v>0</v>
      </c>
      <c r="GO80" s="4">
        <v>2678</v>
      </c>
      <c r="GP80" s="4">
        <v>0</v>
      </c>
      <c r="GQ80" s="4">
        <v>0</v>
      </c>
      <c r="GR80" s="4">
        <v>0</v>
      </c>
      <c r="GS80" s="93">
        <v>3.2243038969364228</v>
      </c>
      <c r="GT80" s="4">
        <v>0</v>
      </c>
      <c r="GU80" s="4">
        <v>40153</v>
      </c>
      <c r="GV80" s="4">
        <v>0</v>
      </c>
      <c r="GW80" s="4">
        <v>2879</v>
      </c>
      <c r="GX80" s="4">
        <v>0</v>
      </c>
      <c r="GY80" s="4">
        <v>0</v>
      </c>
      <c r="GZ80" s="4">
        <v>0</v>
      </c>
      <c r="HA80" s="160">
        <v>2879</v>
      </c>
      <c r="HB80" s="160">
        <v>0</v>
      </c>
      <c r="HC80" s="160">
        <v>6121.4552323040534</v>
      </c>
      <c r="HD80" s="4">
        <v>-4</v>
      </c>
      <c r="HE80" s="93">
        <v>5</v>
      </c>
      <c r="HF80" s="4">
        <v>0</v>
      </c>
      <c r="HG80" s="4">
        <v>0</v>
      </c>
      <c r="HH80" s="4">
        <v>84796</v>
      </c>
      <c r="HI80" s="4">
        <v>0</v>
      </c>
      <c r="HJ80" s="4">
        <v>4864</v>
      </c>
      <c r="HK80" s="4">
        <v>0</v>
      </c>
      <c r="HL80" s="4">
        <v>0</v>
      </c>
      <c r="HM80" s="4">
        <v>0</v>
      </c>
      <c r="HN80" s="4">
        <v>4864</v>
      </c>
      <c r="HO80" s="4">
        <v>0</v>
      </c>
      <c r="HP80" s="4">
        <v>39186</v>
      </c>
      <c r="HQ80" s="4">
        <v>-680.82082890580205</v>
      </c>
      <c r="HR80" s="93">
        <v>9.379999999999999</v>
      </c>
      <c r="HS80" s="4">
        <v>0</v>
      </c>
      <c r="HT80" s="4">
        <v>0</v>
      </c>
      <c r="HU80" s="4">
        <v>157672</v>
      </c>
      <c r="HV80" s="4">
        <v>0</v>
      </c>
      <c r="HW80" s="4">
        <v>0</v>
      </c>
      <c r="HX80" s="176">
        <v>0</v>
      </c>
      <c r="HY80" s="4">
        <v>8378</v>
      </c>
      <c r="HZ80" s="176">
        <v>0</v>
      </c>
      <c r="IA80" s="4">
        <v>0</v>
      </c>
      <c r="IB80" s="176">
        <v>0</v>
      </c>
      <c r="IC80" s="4">
        <v>8378</v>
      </c>
      <c r="ID80" s="176">
        <v>0</v>
      </c>
      <c r="IE80" s="4">
        <v>47576.786126025188</v>
      </c>
      <c r="IF80" s="4">
        <v>256.62778623199119</v>
      </c>
      <c r="IG80" s="5">
        <v>8</v>
      </c>
      <c r="IH80" s="3">
        <v>0</v>
      </c>
      <c r="II80" s="3">
        <v>0</v>
      </c>
      <c r="IJ80" s="3">
        <v>138805</v>
      </c>
      <c r="IK80" s="3">
        <v>0</v>
      </c>
      <c r="IL80" s="3">
        <v>0</v>
      </c>
      <c r="IM80" s="3">
        <v>0</v>
      </c>
      <c r="IN80" s="3">
        <v>7107</v>
      </c>
      <c r="IO80" s="3">
        <v>0</v>
      </c>
      <c r="IP80" s="3">
        <v>0</v>
      </c>
      <c r="IQ80" s="3"/>
      <c r="IR80" s="3">
        <v>7107</v>
      </c>
      <c r="IS80" s="3"/>
      <c r="IT80" s="3">
        <v>210.54121941469853</v>
      </c>
      <c r="IU80" s="3"/>
      <c r="IV80" s="93">
        <v>9.36</v>
      </c>
      <c r="IW80" s="4">
        <v>0</v>
      </c>
      <c r="IX80" s="4">
        <v>0</v>
      </c>
      <c r="IY80" s="4">
        <v>144532</v>
      </c>
      <c r="IZ80" s="4">
        <v>0</v>
      </c>
      <c r="JA80" s="4">
        <v>0</v>
      </c>
      <c r="JB80" s="4">
        <v>0</v>
      </c>
      <c r="JC80" s="4">
        <v>8747</v>
      </c>
      <c r="JD80" s="4">
        <v>0</v>
      </c>
      <c r="JE80" s="4">
        <v>0</v>
      </c>
      <c r="JG80" s="4">
        <v>8747</v>
      </c>
      <c r="JI80" s="4">
        <v>4779.541441800603</v>
      </c>
      <c r="JK80" s="93">
        <v>9</v>
      </c>
      <c r="JL80" s="4">
        <v>0</v>
      </c>
      <c r="JM80" s="4">
        <v>0</v>
      </c>
      <c r="JN80" s="4">
        <v>137389</v>
      </c>
      <c r="JO80" s="4">
        <v>0</v>
      </c>
      <c r="JP80" s="4">
        <v>0</v>
      </c>
      <c r="JQ80" s="4">
        <v>0</v>
      </c>
      <c r="JR80" s="4">
        <v>8380</v>
      </c>
      <c r="JS80" s="4">
        <v>0</v>
      </c>
      <c r="JT80" s="4">
        <v>0</v>
      </c>
      <c r="JV80" s="4">
        <v>8380</v>
      </c>
      <c r="JW80" s="4">
        <v>0</v>
      </c>
      <c r="JX80" s="4">
        <v>882.71789494035238</v>
      </c>
      <c r="JY80" s="4">
        <v>-1.1227109890951397</v>
      </c>
      <c r="JZ80" s="93">
        <v>12.969999999999999</v>
      </c>
      <c r="KA80" s="4">
        <v>0</v>
      </c>
      <c r="KB80" s="4">
        <v>0</v>
      </c>
      <c r="KC80" s="4">
        <v>212730</v>
      </c>
      <c r="KD80" s="4">
        <v>0</v>
      </c>
      <c r="KE80" s="4">
        <v>0</v>
      </c>
      <c r="KF80" s="4">
        <v>0</v>
      </c>
      <c r="KG80" s="4">
        <v>12102</v>
      </c>
      <c r="KH80" s="4">
        <v>0</v>
      </c>
      <c r="KI80" s="4">
        <v>0</v>
      </c>
      <c r="KJ80" s="4">
        <v>0</v>
      </c>
      <c r="KK80" s="4">
        <v>12102</v>
      </c>
      <c r="KM80" s="4">
        <v>76101.895231131304</v>
      </c>
      <c r="KN80" s="4">
        <v>-6.132354015178862</v>
      </c>
      <c r="KO80" s="4">
        <v>22</v>
      </c>
      <c r="KP80" s="4">
        <v>0</v>
      </c>
      <c r="KQ80" s="4">
        <v>0</v>
      </c>
      <c r="KR80" s="4">
        <v>384635</v>
      </c>
      <c r="KS80" s="4">
        <v>0</v>
      </c>
      <c r="KT80" s="4">
        <v>0</v>
      </c>
      <c r="KU80" s="4">
        <v>0</v>
      </c>
      <c r="KV80" s="4">
        <v>22726</v>
      </c>
      <c r="KW80" s="4">
        <v>0</v>
      </c>
      <c r="KX80" s="4">
        <v>16873</v>
      </c>
      <c r="KY80" s="4">
        <v>0</v>
      </c>
      <c r="KZ80" s="4">
        <v>22726</v>
      </c>
      <c r="LA80" s="4">
        <v>0</v>
      </c>
      <c r="LB80" s="4">
        <v>217103.46764598484</v>
      </c>
      <c r="LC80" s="4">
        <v>0</v>
      </c>
      <c r="LD80" s="4">
        <v>20</v>
      </c>
      <c r="LE80" s="4">
        <v>0</v>
      </c>
      <c r="LF80" s="4">
        <v>0</v>
      </c>
      <c r="LG80" s="4">
        <v>358829</v>
      </c>
      <c r="LH80" s="4">
        <v>0</v>
      </c>
      <c r="LI80" s="4">
        <v>0</v>
      </c>
      <c r="LJ80" s="4">
        <v>0</v>
      </c>
      <c r="LK80" s="4">
        <v>23638</v>
      </c>
      <c r="LL80" s="4">
        <v>0</v>
      </c>
      <c r="LM80" s="4">
        <v>0</v>
      </c>
      <c r="LO80" s="4">
        <v>23638</v>
      </c>
      <c r="LQ80" s="4">
        <v>133279.4</v>
      </c>
      <c r="MI80" s="115">
        <f t="shared" si="1"/>
        <v>-71</v>
      </c>
      <c r="MJ80" s="3"/>
      <c r="MK80" s="3"/>
      <c r="ML80" s="176"/>
      <c r="MM80" s="176"/>
      <c r="MN80" s="176"/>
      <c r="MO80" s="176"/>
      <c r="MP80" s="176"/>
      <c r="MQ80" s="176"/>
      <c r="MR80" s="176"/>
      <c r="MS80" s="176"/>
      <c r="MT80" s="176"/>
    </row>
    <row r="81" spans="1:358" s="4" customFormat="1">
      <c r="A81" s="1">
        <v>72</v>
      </c>
      <c r="B81" t="s">
        <v>113</v>
      </c>
      <c r="C81" s="93"/>
      <c r="E81" s="4">
        <v>0</v>
      </c>
      <c r="F81" s="4">
        <v>0</v>
      </c>
      <c r="I81" s="93">
        <v>1.44</v>
      </c>
      <c r="J81" s="4">
        <v>7206</v>
      </c>
      <c r="K81" s="4">
        <v>0</v>
      </c>
      <c r="L81" s="4">
        <v>5431</v>
      </c>
      <c r="M81" s="4">
        <v>0</v>
      </c>
      <c r="O81" s="93">
        <v>3.38</v>
      </c>
      <c r="P81" s="4">
        <v>0</v>
      </c>
      <c r="Q81" s="4">
        <v>13372</v>
      </c>
      <c r="R81" s="4">
        <v>0</v>
      </c>
      <c r="S81" s="4">
        <v>5618</v>
      </c>
      <c r="U81" s="4">
        <v>2912</v>
      </c>
      <c r="V81" s="4">
        <v>0</v>
      </c>
      <c r="W81" s="93">
        <v>4</v>
      </c>
      <c r="X81" s="4">
        <v>0</v>
      </c>
      <c r="Y81" s="4">
        <v>22276</v>
      </c>
      <c r="Z81" s="4">
        <v>0</v>
      </c>
      <c r="AA81" s="4">
        <v>0</v>
      </c>
      <c r="AB81" s="4">
        <v>0</v>
      </c>
      <c r="AC81" s="4">
        <v>8904</v>
      </c>
      <c r="AD81" s="4">
        <v>0</v>
      </c>
      <c r="AE81" s="4">
        <v>0</v>
      </c>
      <c r="AF81" s="4">
        <v>2</v>
      </c>
      <c r="AG81" s="4">
        <v>0</v>
      </c>
      <c r="AH81" s="4">
        <v>11770</v>
      </c>
      <c r="AJ81" s="4">
        <v>0</v>
      </c>
      <c r="AL81" s="4">
        <v>5342</v>
      </c>
      <c r="AN81" s="4">
        <v>0</v>
      </c>
      <c r="AO81" s="93">
        <v>4</v>
      </c>
      <c r="AP81" s="4">
        <v>0</v>
      </c>
      <c r="AQ81" s="4">
        <v>24776</v>
      </c>
      <c r="AR81" s="4">
        <v>0</v>
      </c>
      <c r="AS81" s="4">
        <v>0</v>
      </c>
      <c r="AT81" s="4">
        <v>0</v>
      </c>
      <c r="AU81" s="4">
        <v>16567</v>
      </c>
      <c r="AW81" s="93">
        <v>5</v>
      </c>
      <c r="AY81" s="4">
        <v>32440</v>
      </c>
      <c r="AZ81" s="4">
        <v>0</v>
      </c>
      <c r="BA81" s="4">
        <v>0</v>
      </c>
      <c r="BB81" s="4">
        <v>0</v>
      </c>
      <c r="BC81" s="4">
        <v>13770</v>
      </c>
      <c r="BD81" s="4">
        <v>20</v>
      </c>
      <c r="BE81" s="4">
        <v>4</v>
      </c>
      <c r="BF81" s="4">
        <v>0</v>
      </c>
      <c r="BG81" s="4">
        <v>27180</v>
      </c>
      <c r="BH81" s="4">
        <v>0</v>
      </c>
      <c r="BI81" s="4">
        <v>4</v>
      </c>
      <c r="BJ81" s="4">
        <v>0</v>
      </c>
      <c r="BK81" s="4">
        <v>28864</v>
      </c>
      <c r="BL81" s="4">
        <v>0</v>
      </c>
      <c r="BM81" s="4">
        <v>0</v>
      </c>
      <c r="BN81" s="4">
        <v>0</v>
      </c>
      <c r="BO81" s="4">
        <v>1452.7625229070659</v>
      </c>
      <c r="BP81" s="4">
        <v>0.94620024778760126</v>
      </c>
      <c r="BQ81" s="93">
        <v>2</v>
      </c>
      <c r="BR81" s="4">
        <v>0</v>
      </c>
      <c r="BS81" s="4">
        <v>14923.206108788803</v>
      </c>
      <c r="BT81" s="4">
        <v>0</v>
      </c>
      <c r="BU81" s="4">
        <v>1496</v>
      </c>
      <c r="BW81" s="4">
        <v>0</v>
      </c>
      <c r="BY81" s="4">
        <v>1496</v>
      </c>
      <c r="CA81" s="4">
        <v>1010.4</v>
      </c>
      <c r="CC81" s="93">
        <v>1</v>
      </c>
      <c r="CD81" s="4">
        <v>0</v>
      </c>
      <c r="CE81" s="4">
        <v>7207</v>
      </c>
      <c r="CF81" s="4">
        <v>0</v>
      </c>
      <c r="CG81" s="4">
        <v>776</v>
      </c>
      <c r="CH81" s="4">
        <v>0</v>
      </c>
      <c r="CI81" s="4">
        <v>0</v>
      </c>
      <c r="CJ81" s="4">
        <v>0</v>
      </c>
      <c r="CK81" s="4">
        <v>776</v>
      </c>
      <c r="CL81" s="4">
        <v>0</v>
      </c>
      <c r="CM81" s="4">
        <v>674</v>
      </c>
      <c r="CN81" s="4">
        <v>0</v>
      </c>
      <c r="CO81" s="93">
        <v>1</v>
      </c>
      <c r="CP81" s="4">
        <v>0</v>
      </c>
      <c r="CQ81" s="4">
        <v>6817</v>
      </c>
      <c r="CS81" s="4">
        <v>811</v>
      </c>
      <c r="CU81" s="4">
        <v>0</v>
      </c>
      <c r="CW81" s="4">
        <v>811</v>
      </c>
      <c r="CY81" s="4">
        <v>0</v>
      </c>
      <c r="DA81" s="93">
        <v>0.99663299663299654</v>
      </c>
      <c r="DB81" s="4">
        <v>0</v>
      </c>
      <c r="DC81" s="4">
        <v>8242</v>
      </c>
      <c r="DD81" s="4">
        <v>0</v>
      </c>
      <c r="DE81" s="4">
        <v>846</v>
      </c>
      <c r="DF81" s="4">
        <v>0</v>
      </c>
      <c r="DG81" s="4">
        <v>0</v>
      </c>
      <c r="DH81" s="4">
        <v>0</v>
      </c>
      <c r="DI81" s="4">
        <v>846</v>
      </c>
      <c r="DJ81" s="4">
        <v>0</v>
      </c>
      <c r="DK81" s="4">
        <v>1425</v>
      </c>
      <c r="DL81" s="4">
        <v>0</v>
      </c>
      <c r="DM81" s="93">
        <v>3</v>
      </c>
      <c r="DN81" s="4">
        <v>0</v>
      </c>
      <c r="DO81" s="4">
        <v>26337</v>
      </c>
      <c r="DQ81" s="4">
        <v>2679</v>
      </c>
      <c r="DS81" s="4">
        <v>0</v>
      </c>
      <c r="DU81" s="4">
        <v>2679</v>
      </c>
      <c r="DW81" s="4">
        <v>18950</v>
      </c>
      <c r="DY81" s="93">
        <v>4</v>
      </c>
      <c r="DZ81" s="4">
        <v>0</v>
      </c>
      <c r="EA81" s="4">
        <v>31516</v>
      </c>
      <c r="EC81" s="4">
        <v>3572</v>
      </c>
      <c r="EE81" s="4">
        <v>0</v>
      </c>
      <c r="EG81" s="4">
        <v>3572</v>
      </c>
      <c r="EI81" s="4">
        <v>16606</v>
      </c>
      <c r="EK81" s="93">
        <v>3.262626262626263</v>
      </c>
      <c r="EL81" s="4">
        <v>0</v>
      </c>
      <c r="EM81" s="4">
        <v>26757</v>
      </c>
      <c r="EN81" s="4">
        <v>0</v>
      </c>
      <c r="EO81" s="4">
        <v>2913</v>
      </c>
      <c r="EP81" s="4">
        <v>0</v>
      </c>
      <c r="EQ81" s="4">
        <v>0</v>
      </c>
      <c r="ER81" s="4">
        <v>0</v>
      </c>
      <c r="ES81" s="4">
        <v>2913</v>
      </c>
      <c r="ET81" s="4">
        <v>0</v>
      </c>
      <c r="EU81" s="4">
        <v>10345.4</v>
      </c>
      <c r="EV81" s="4">
        <v>0</v>
      </c>
      <c r="EW81" s="93">
        <v>6</v>
      </c>
      <c r="EX81" s="4">
        <v>0</v>
      </c>
      <c r="EY81" s="4">
        <v>62493</v>
      </c>
      <c r="EZ81" s="4">
        <v>0</v>
      </c>
      <c r="FA81" s="4">
        <v>5358</v>
      </c>
      <c r="FB81" s="4">
        <v>0</v>
      </c>
      <c r="FC81" s="4">
        <v>0</v>
      </c>
      <c r="FD81" s="4">
        <v>0</v>
      </c>
      <c r="FE81" s="4">
        <v>5358</v>
      </c>
      <c r="FF81" s="4">
        <v>0</v>
      </c>
      <c r="FG81" s="4">
        <v>37807.599999999999</v>
      </c>
      <c r="FH81" s="4">
        <v>0</v>
      </c>
      <c r="FI81" s="93">
        <v>6.5532646048109964</v>
      </c>
      <c r="FJ81" s="4">
        <v>0</v>
      </c>
      <c r="FK81" s="4">
        <v>56179</v>
      </c>
      <c r="FL81" s="4">
        <v>0</v>
      </c>
      <c r="FM81" s="4">
        <v>5837</v>
      </c>
      <c r="FN81" s="4">
        <v>0</v>
      </c>
      <c r="FO81" s="4">
        <v>0</v>
      </c>
      <c r="FQ81" s="4">
        <v>5837</v>
      </c>
      <c r="FS81" s="4">
        <v>8550.3386845792757</v>
      </c>
      <c r="FU81" s="93">
        <v>7.8136024808405331</v>
      </c>
      <c r="FV81" s="4">
        <v>0</v>
      </c>
      <c r="FW81" s="4">
        <v>68762</v>
      </c>
      <c r="FX81" s="4">
        <v>0</v>
      </c>
      <c r="FY81" s="4">
        <v>6975</v>
      </c>
      <c r="FZ81" s="4">
        <v>0</v>
      </c>
      <c r="GA81" s="4">
        <v>0</v>
      </c>
      <c r="GB81" s="4">
        <v>0</v>
      </c>
      <c r="GC81" s="4">
        <v>6975</v>
      </c>
      <c r="GE81" s="4">
        <v>20948.721587359349</v>
      </c>
      <c r="GG81" s="93">
        <v>9.3473316536875863</v>
      </c>
      <c r="GH81" s="4">
        <v>0</v>
      </c>
      <c r="GI81" s="4">
        <v>96676</v>
      </c>
      <c r="GJ81" s="4">
        <v>0</v>
      </c>
      <c r="GK81" s="4">
        <v>8327</v>
      </c>
      <c r="GL81" s="4">
        <v>0</v>
      </c>
      <c r="GM81" s="4">
        <v>0</v>
      </c>
      <c r="GN81" s="4">
        <v>0</v>
      </c>
      <c r="GO81" s="4">
        <v>8327</v>
      </c>
      <c r="GP81" s="4">
        <v>0</v>
      </c>
      <c r="GQ81" s="4">
        <v>26855.626373266979</v>
      </c>
      <c r="GR81" s="4">
        <v>-23.475197187181038</v>
      </c>
      <c r="GS81" s="93">
        <v>13.742497670083877</v>
      </c>
      <c r="GT81" s="4">
        <v>0</v>
      </c>
      <c r="GU81" s="4">
        <v>138759</v>
      </c>
      <c r="GV81" s="4">
        <v>0</v>
      </c>
      <c r="GW81" s="4">
        <v>12210</v>
      </c>
      <c r="GX81" s="4">
        <v>0</v>
      </c>
      <c r="GY81" s="4">
        <v>0</v>
      </c>
      <c r="GZ81" s="4">
        <v>0</v>
      </c>
      <c r="HA81" s="160">
        <v>12210</v>
      </c>
      <c r="HB81" s="160">
        <v>0</v>
      </c>
      <c r="HC81" s="160">
        <v>37311.19154789274</v>
      </c>
      <c r="HD81" s="4">
        <v>-27</v>
      </c>
      <c r="HE81" s="93">
        <v>12</v>
      </c>
      <c r="HF81" s="4">
        <v>0</v>
      </c>
      <c r="HG81" s="4">
        <v>0</v>
      </c>
      <c r="HH81" s="4">
        <v>144398</v>
      </c>
      <c r="HI81" s="4">
        <v>0</v>
      </c>
      <c r="HJ81" s="4">
        <v>11060</v>
      </c>
      <c r="HK81" s="4">
        <v>0</v>
      </c>
      <c r="HL81" s="4">
        <v>0</v>
      </c>
      <c r="HM81" s="4">
        <v>0</v>
      </c>
      <c r="HN81" s="4">
        <v>11060</v>
      </c>
      <c r="HO81" s="4">
        <v>0</v>
      </c>
      <c r="HP81" s="4">
        <v>4950</v>
      </c>
      <c r="HQ81" s="4">
        <v>-85.99665466478109</v>
      </c>
      <c r="HR81" s="93">
        <v>9.2200000000000006</v>
      </c>
      <c r="HS81" s="4">
        <v>0</v>
      </c>
      <c r="HT81" s="4">
        <v>0</v>
      </c>
      <c r="HU81" s="4">
        <v>115278</v>
      </c>
      <c r="HV81" s="4">
        <v>0</v>
      </c>
      <c r="HW81" s="4">
        <v>0</v>
      </c>
      <c r="HX81" s="176">
        <v>0</v>
      </c>
      <c r="HY81" s="4">
        <v>8186</v>
      </c>
      <c r="HZ81" s="176">
        <v>0</v>
      </c>
      <c r="IA81" s="4">
        <v>0</v>
      </c>
      <c r="IB81" s="176">
        <v>0</v>
      </c>
      <c r="IC81" s="4">
        <v>8186</v>
      </c>
      <c r="ID81" s="176">
        <v>0</v>
      </c>
      <c r="IE81" s="4">
        <v>-56.671989646894389</v>
      </c>
      <c r="IF81" s="4">
        <v>-0.30568704674419678</v>
      </c>
      <c r="IG81" s="5">
        <v>11.5</v>
      </c>
      <c r="IH81" s="3">
        <v>0</v>
      </c>
      <c r="II81" s="3">
        <v>0</v>
      </c>
      <c r="IJ81" s="3">
        <v>156134</v>
      </c>
      <c r="IK81" s="3">
        <v>0</v>
      </c>
      <c r="IL81" s="3">
        <v>0</v>
      </c>
      <c r="IM81" s="3">
        <v>0</v>
      </c>
      <c r="IN81" s="3">
        <v>10236</v>
      </c>
      <c r="IO81" s="3">
        <v>0</v>
      </c>
      <c r="IP81" s="3">
        <v>0</v>
      </c>
      <c r="IQ81" s="3"/>
      <c r="IR81" s="3">
        <v>10236</v>
      </c>
      <c r="IS81" s="3"/>
      <c r="IT81" s="3">
        <v>33518.613969990452</v>
      </c>
      <c r="IU81" s="3"/>
      <c r="IV81" s="93">
        <v>11.5</v>
      </c>
      <c r="IW81" s="4">
        <v>0</v>
      </c>
      <c r="IX81" s="4">
        <v>0</v>
      </c>
      <c r="IY81" s="4">
        <v>172731</v>
      </c>
      <c r="IZ81" s="4">
        <v>0</v>
      </c>
      <c r="JA81" s="4">
        <v>0</v>
      </c>
      <c r="JB81" s="4">
        <v>0</v>
      </c>
      <c r="JC81" s="4">
        <v>10770</v>
      </c>
      <c r="JD81" s="4">
        <v>0</v>
      </c>
      <c r="JE81" s="4">
        <v>0</v>
      </c>
      <c r="JG81" s="4">
        <v>10770</v>
      </c>
      <c r="JI81" s="4">
        <v>17800.700745127993</v>
      </c>
      <c r="JK81" s="93">
        <v>12</v>
      </c>
      <c r="JL81" s="4">
        <v>0</v>
      </c>
      <c r="JM81" s="4">
        <v>0</v>
      </c>
      <c r="JN81" s="4">
        <v>185132</v>
      </c>
      <c r="JO81" s="4">
        <v>0</v>
      </c>
      <c r="JP81" s="4">
        <v>0</v>
      </c>
      <c r="JQ81" s="4">
        <v>0</v>
      </c>
      <c r="JR81" s="4">
        <v>11218</v>
      </c>
      <c r="JS81" s="4">
        <v>0</v>
      </c>
      <c r="JT81" s="4">
        <v>0</v>
      </c>
      <c r="JV81" s="4">
        <v>11218</v>
      </c>
      <c r="JW81" s="4">
        <v>0</v>
      </c>
      <c r="JX81" s="4">
        <v>14959.140195970846</v>
      </c>
      <c r="JY81" s="4">
        <v>-3.2536466362871579</v>
      </c>
      <c r="JZ81" s="93">
        <v>9</v>
      </c>
      <c r="KA81" s="4">
        <v>0</v>
      </c>
      <c r="KB81" s="4">
        <v>0</v>
      </c>
      <c r="KC81" s="4">
        <v>157163</v>
      </c>
      <c r="KD81" s="4">
        <v>0</v>
      </c>
      <c r="KE81" s="4">
        <v>0</v>
      </c>
      <c r="KF81" s="4">
        <v>0</v>
      </c>
      <c r="KG81" s="4">
        <v>8414</v>
      </c>
      <c r="KH81" s="4">
        <v>0</v>
      </c>
      <c r="KI81" s="4">
        <v>0</v>
      </c>
      <c r="KJ81" s="4">
        <v>0</v>
      </c>
      <c r="KK81" s="4">
        <v>8414</v>
      </c>
      <c r="KM81" s="4">
        <v>9645.6948404201394</v>
      </c>
      <c r="KN81" s="4">
        <v>-17.771726836008384</v>
      </c>
      <c r="KO81" s="4">
        <v>8.9499999999999993</v>
      </c>
      <c r="KP81" s="4">
        <v>0</v>
      </c>
      <c r="KQ81" s="4">
        <v>0</v>
      </c>
      <c r="KR81" s="4">
        <v>170967</v>
      </c>
      <c r="KS81" s="4">
        <v>0</v>
      </c>
      <c r="KT81" s="4">
        <v>0</v>
      </c>
      <c r="KU81" s="4">
        <v>0</v>
      </c>
      <c r="KV81" s="4">
        <v>9734</v>
      </c>
      <c r="KW81" s="4">
        <v>0</v>
      </c>
      <c r="KX81" s="4">
        <v>0</v>
      </c>
      <c r="KY81" s="4">
        <v>0</v>
      </c>
      <c r="KZ81" s="4">
        <v>9734</v>
      </c>
      <c r="LA81" s="4">
        <v>0</v>
      </c>
      <c r="LB81" s="4">
        <v>18548.21227316399</v>
      </c>
      <c r="LC81" s="4">
        <v>0</v>
      </c>
      <c r="LD81" s="4">
        <v>8</v>
      </c>
      <c r="LE81" s="4">
        <v>0</v>
      </c>
      <c r="LF81" s="4">
        <v>0</v>
      </c>
      <c r="LG81" s="4">
        <v>151155</v>
      </c>
      <c r="LH81" s="4">
        <v>0</v>
      </c>
      <c r="LI81" s="4">
        <v>0</v>
      </c>
      <c r="LJ81" s="4">
        <v>0</v>
      </c>
      <c r="LK81" s="4">
        <v>9485</v>
      </c>
      <c r="LL81" s="4">
        <v>0</v>
      </c>
      <c r="LM81" s="4">
        <v>0</v>
      </c>
      <c r="LO81" s="4">
        <v>9485</v>
      </c>
      <c r="LQ81" s="4">
        <v>8282.4</v>
      </c>
      <c r="MI81" s="115">
        <f t="shared" si="1"/>
        <v>-72</v>
      </c>
      <c r="MJ81" s="3"/>
      <c r="MK81" s="3"/>
      <c r="ML81" s="176"/>
      <c r="MM81" s="176"/>
      <c r="MN81" s="176"/>
      <c r="MO81" s="176"/>
      <c r="MP81" s="176"/>
      <c r="MQ81" s="176"/>
      <c r="MR81" s="176"/>
      <c r="MS81" s="176"/>
      <c r="MT81" s="176"/>
    </row>
    <row r="82" spans="1:358" s="4" customFormat="1">
      <c r="A82" s="1">
        <v>73</v>
      </c>
      <c r="B82" t="s">
        <v>114</v>
      </c>
      <c r="C82" s="93"/>
      <c r="E82" s="4">
        <v>0</v>
      </c>
      <c r="F82" s="4">
        <v>0</v>
      </c>
      <c r="I82" s="93"/>
      <c r="J82" s="4">
        <v>0</v>
      </c>
      <c r="K82" s="4">
        <v>0</v>
      </c>
      <c r="L82" s="4">
        <v>0</v>
      </c>
      <c r="O82" s="93"/>
      <c r="Q82" s="4">
        <v>0</v>
      </c>
      <c r="R82" s="4">
        <v>0</v>
      </c>
      <c r="S82" s="4">
        <v>0</v>
      </c>
      <c r="U82" s="4">
        <v>0</v>
      </c>
      <c r="V82" s="4">
        <v>0</v>
      </c>
      <c r="W82" s="93"/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L82" s="4">
        <v>0</v>
      </c>
      <c r="AO82" s="93">
        <v>0.49</v>
      </c>
      <c r="AP82" s="4">
        <v>0</v>
      </c>
      <c r="AQ82" s="4">
        <v>4006</v>
      </c>
      <c r="AR82" s="4">
        <v>0</v>
      </c>
      <c r="AS82" s="4">
        <v>0</v>
      </c>
      <c r="AT82" s="4">
        <v>0</v>
      </c>
      <c r="AU82" s="4">
        <v>4006</v>
      </c>
      <c r="AW82" s="93"/>
      <c r="AZ82" s="4">
        <v>0</v>
      </c>
      <c r="BB82" s="4">
        <v>0</v>
      </c>
      <c r="BC82" s="4">
        <v>2140</v>
      </c>
      <c r="BD82" s="4">
        <v>3</v>
      </c>
      <c r="BH82" s="4">
        <v>0</v>
      </c>
      <c r="BL82" s="4">
        <v>0</v>
      </c>
      <c r="BN82" s="4">
        <v>0</v>
      </c>
      <c r="BO82" s="4">
        <v>0</v>
      </c>
      <c r="BP82" s="4">
        <v>0</v>
      </c>
      <c r="BQ82" s="93">
        <v>4.5427631578947363</v>
      </c>
      <c r="BR82" s="4">
        <v>0</v>
      </c>
      <c r="BS82" s="4">
        <v>38960</v>
      </c>
      <c r="BT82" s="4">
        <v>0</v>
      </c>
      <c r="BU82" s="4">
        <v>2992</v>
      </c>
      <c r="BW82" s="4">
        <v>5692.5</v>
      </c>
      <c r="BY82" s="4">
        <v>2992</v>
      </c>
      <c r="CA82" s="4">
        <v>38960</v>
      </c>
      <c r="CC82" s="93">
        <v>6.0472972972972974</v>
      </c>
      <c r="CD82" s="4">
        <v>0</v>
      </c>
      <c r="CE82" s="4">
        <v>52441.155405405407</v>
      </c>
      <c r="CF82" s="4">
        <v>0</v>
      </c>
      <c r="CG82" s="4">
        <v>3916.7027027027025</v>
      </c>
      <c r="CH82" s="4">
        <v>0</v>
      </c>
      <c r="CI82" s="4">
        <v>11692</v>
      </c>
      <c r="CJ82" s="4">
        <v>0</v>
      </c>
      <c r="CK82" s="4">
        <v>3916.7027027027025</v>
      </c>
      <c r="CL82" s="4">
        <v>0</v>
      </c>
      <c r="CM82" s="4">
        <v>36857.155405405407</v>
      </c>
      <c r="CN82" s="4">
        <v>0</v>
      </c>
      <c r="CO82" s="93">
        <v>5.0423379641124066</v>
      </c>
      <c r="CP82" s="4">
        <v>0</v>
      </c>
      <c r="CQ82" s="4">
        <v>56876.242933255206</v>
      </c>
      <c r="CS82" s="4">
        <v>4089.336088895162</v>
      </c>
      <c r="CU82" s="4">
        <v>0</v>
      </c>
      <c r="CW82" s="4">
        <v>4089.336088895162</v>
      </c>
      <c r="CY82" s="4">
        <v>28108.087527849799</v>
      </c>
      <c r="DA82" s="93">
        <v>7</v>
      </c>
      <c r="DB82" s="4">
        <v>0</v>
      </c>
      <c r="DC82" s="4">
        <v>82810</v>
      </c>
      <c r="DD82" s="4">
        <v>0</v>
      </c>
      <c r="DE82" s="4">
        <v>5941</v>
      </c>
      <c r="DF82" s="4">
        <v>0</v>
      </c>
      <c r="DG82" s="4">
        <v>0</v>
      </c>
      <c r="DH82" s="4">
        <v>0</v>
      </c>
      <c r="DI82" s="4">
        <v>5941</v>
      </c>
      <c r="DJ82" s="4">
        <v>0</v>
      </c>
      <c r="DK82" s="4">
        <v>33987</v>
      </c>
      <c r="DL82" s="4">
        <v>0</v>
      </c>
      <c r="DM82" s="93">
        <v>8</v>
      </c>
      <c r="DN82" s="4">
        <v>0</v>
      </c>
      <c r="DO82" s="4">
        <v>105347</v>
      </c>
      <c r="DQ82" s="4">
        <v>7144</v>
      </c>
      <c r="DS82" s="4">
        <v>0</v>
      </c>
      <c r="DU82" s="4">
        <v>7144</v>
      </c>
      <c r="DW82" s="4">
        <v>39871.28925118679</v>
      </c>
      <c r="DY82" s="93">
        <v>10.672297297297298</v>
      </c>
      <c r="DZ82" s="4">
        <v>0</v>
      </c>
      <c r="EA82" s="4">
        <v>152298</v>
      </c>
      <c r="EC82" s="4">
        <v>9484</v>
      </c>
      <c r="EE82" s="4">
        <v>0</v>
      </c>
      <c r="EG82" s="4">
        <v>9484</v>
      </c>
      <c r="EI82" s="4">
        <v>70846.702826697918</v>
      </c>
      <c r="EK82" s="93">
        <v>9.919326436275588</v>
      </c>
      <c r="EL82" s="4">
        <v>0</v>
      </c>
      <c r="EM82" s="4">
        <v>132859</v>
      </c>
      <c r="EN82" s="4">
        <v>0</v>
      </c>
      <c r="EO82" s="4">
        <v>8704</v>
      </c>
      <c r="EP82" s="4">
        <v>0</v>
      </c>
      <c r="EQ82" s="4">
        <v>0</v>
      </c>
      <c r="ER82" s="4">
        <v>0</v>
      </c>
      <c r="ES82" s="4">
        <v>8704</v>
      </c>
      <c r="ET82" s="4">
        <v>0</v>
      </c>
      <c r="EU82" s="4">
        <v>37185.399999999994</v>
      </c>
      <c r="EV82" s="4">
        <v>0</v>
      </c>
      <c r="EW82" s="93">
        <v>11.444372700470261</v>
      </c>
      <c r="EX82" s="4">
        <v>0</v>
      </c>
      <c r="EY82" s="4">
        <v>158166</v>
      </c>
      <c r="EZ82" s="4">
        <v>0</v>
      </c>
      <c r="FA82" s="4">
        <v>9830</v>
      </c>
      <c r="FB82" s="4">
        <v>0</v>
      </c>
      <c r="FC82" s="4">
        <v>0</v>
      </c>
      <c r="FD82" s="4">
        <v>0</v>
      </c>
      <c r="FE82" s="4">
        <v>9830</v>
      </c>
      <c r="FF82" s="4">
        <v>0</v>
      </c>
      <c r="FG82" s="4">
        <v>44087.4</v>
      </c>
      <c r="FH82" s="4">
        <v>0</v>
      </c>
      <c r="FI82" s="93">
        <v>11.132203389830508</v>
      </c>
      <c r="FJ82" s="4">
        <v>0</v>
      </c>
      <c r="FK82" s="4">
        <v>148636</v>
      </c>
      <c r="FL82" s="4">
        <v>0</v>
      </c>
      <c r="FM82" s="4">
        <v>9861</v>
      </c>
      <c r="FN82" s="4">
        <v>0</v>
      </c>
      <c r="FO82" s="4">
        <v>0</v>
      </c>
      <c r="FQ82" s="4">
        <v>9861</v>
      </c>
      <c r="FS82" s="4">
        <v>6055.0543175130888</v>
      </c>
      <c r="FU82" s="93">
        <v>10</v>
      </c>
      <c r="FV82" s="4">
        <v>0</v>
      </c>
      <c r="FW82" s="4">
        <v>152724</v>
      </c>
      <c r="FX82" s="4">
        <v>0</v>
      </c>
      <c r="FY82" s="4">
        <v>8930</v>
      </c>
      <c r="FZ82" s="4">
        <v>0</v>
      </c>
      <c r="GA82" s="4">
        <v>0</v>
      </c>
      <c r="GB82" s="4">
        <v>0</v>
      </c>
      <c r="GC82" s="4">
        <v>8930</v>
      </c>
      <c r="GE82" s="4">
        <v>10139.689461911548</v>
      </c>
      <c r="GG82" s="93">
        <v>10.894371749091244</v>
      </c>
      <c r="GH82" s="4">
        <v>0</v>
      </c>
      <c r="GI82" s="4">
        <v>171195</v>
      </c>
      <c r="GJ82" s="4">
        <v>0</v>
      </c>
      <c r="GK82" s="4">
        <v>9727</v>
      </c>
      <c r="GL82" s="4">
        <v>0</v>
      </c>
      <c r="GM82" s="4">
        <v>0</v>
      </c>
      <c r="GN82" s="4">
        <v>0</v>
      </c>
      <c r="GO82" s="4">
        <v>9727</v>
      </c>
      <c r="GP82" s="4">
        <v>0</v>
      </c>
      <c r="GQ82" s="4">
        <v>17770.662561460715</v>
      </c>
      <c r="GR82" s="4">
        <v>-15.533795487725001</v>
      </c>
      <c r="GS82" s="93">
        <v>7.9365079365079376</v>
      </c>
      <c r="GT82" s="4">
        <v>0</v>
      </c>
      <c r="GU82" s="4">
        <v>143043</v>
      </c>
      <c r="GV82" s="4">
        <v>0</v>
      </c>
      <c r="GW82" s="4">
        <v>7056</v>
      </c>
      <c r="GX82" s="4">
        <v>0</v>
      </c>
      <c r="GY82" s="4">
        <v>0</v>
      </c>
      <c r="GZ82" s="4">
        <v>0</v>
      </c>
      <c r="HA82" s="160">
        <v>7056</v>
      </c>
      <c r="HB82" s="160">
        <v>0</v>
      </c>
      <c r="HC82" s="160">
        <v>-15.533795487725001</v>
      </c>
      <c r="HD82" s="4">
        <v>0</v>
      </c>
      <c r="HE82" s="93">
        <v>14</v>
      </c>
      <c r="HF82" s="4">
        <v>0</v>
      </c>
      <c r="HG82" s="4">
        <v>0</v>
      </c>
      <c r="HH82" s="4">
        <v>218111</v>
      </c>
      <c r="HI82" s="4">
        <v>-1</v>
      </c>
      <c r="HJ82" s="4">
        <v>12828</v>
      </c>
      <c r="HK82" s="4">
        <v>0</v>
      </c>
      <c r="HL82" s="4">
        <v>0</v>
      </c>
      <c r="HM82" s="4">
        <v>0</v>
      </c>
      <c r="HN82" s="4">
        <v>12828</v>
      </c>
      <c r="HO82" s="4">
        <v>0</v>
      </c>
      <c r="HP82" s="4">
        <v>65892</v>
      </c>
      <c r="HQ82" s="4">
        <v>-1144.6748730580657</v>
      </c>
      <c r="HR82" s="93">
        <v>17.12</v>
      </c>
      <c r="HS82" s="4">
        <v>0</v>
      </c>
      <c r="HT82" s="4">
        <v>0</v>
      </c>
      <c r="HU82" s="4">
        <v>297754</v>
      </c>
      <c r="HV82" s="4">
        <v>0</v>
      </c>
      <c r="HW82" s="4">
        <v>0</v>
      </c>
      <c r="HX82" s="176">
        <v>0</v>
      </c>
      <c r="HY82" s="4">
        <v>15288</v>
      </c>
      <c r="HZ82" s="176">
        <v>0</v>
      </c>
      <c r="IA82" s="4">
        <v>0</v>
      </c>
      <c r="IB82" s="176">
        <v>0</v>
      </c>
      <c r="IC82" s="4">
        <v>15288</v>
      </c>
      <c r="ID82" s="176">
        <v>0</v>
      </c>
      <c r="IE82" s="4">
        <v>51729.914544278508</v>
      </c>
      <c r="IF82" s="4">
        <v>279.02963887270016</v>
      </c>
      <c r="IG82" s="5">
        <v>23.79</v>
      </c>
      <c r="IH82" s="3">
        <v>0</v>
      </c>
      <c r="II82" s="3">
        <v>0</v>
      </c>
      <c r="IJ82" s="3">
        <v>370781</v>
      </c>
      <c r="IK82" s="3">
        <v>0</v>
      </c>
      <c r="IL82" s="3">
        <v>0</v>
      </c>
      <c r="IM82" s="3">
        <v>0</v>
      </c>
      <c r="IN82" s="3">
        <v>18562</v>
      </c>
      <c r="IO82" s="3">
        <v>0</v>
      </c>
      <c r="IP82" s="3">
        <v>57420</v>
      </c>
      <c r="IQ82" s="3"/>
      <c r="IR82" s="3">
        <v>21241</v>
      </c>
      <c r="IS82" s="3"/>
      <c r="IT82" s="3">
        <v>60142.167917410363</v>
      </c>
      <c r="IU82" s="3"/>
      <c r="IV82" s="93">
        <v>26.19</v>
      </c>
      <c r="IW82" s="4">
        <v>0</v>
      </c>
      <c r="IX82" s="4">
        <v>0</v>
      </c>
      <c r="IY82" s="4">
        <v>524317</v>
      </c>
      <c r="IZ82" s="4">
        <v>0</v>
      </c>
      <c r="JA82" s="4">
        <v>0</v>
      </c>
      <c r="JB82" s="4">
        <v>0</v>
      </c>
      <c r="JC82" s="4">
        <v>24528</v>
      </c>
      <c r="JD82" s="4">
        <v>0</v>
      </c>
      <c r="JE82" s="4">
        <v>0</v>
      </c>
      <c r="JG82" s="4">
        <v>24528</v>
      </c>
      <c r="JI82" s="4">
        <v>134675.90865403204</v>
      </c>
      <c r="JK82" s="93">
        <v>36.530000000000008</v>
      </c>
      <c r="JL82" s="4">
        <v>0</v>
      </c>
      <c r="JM82" s="4">
        <v>0</v>
      </c>
      <c r="JN82" s="4">
        <v>794712</v>
      </c>
      <c r="JO82" s="4">
        <v>0</v>
      </c>
      <c r="JP82" s="4">
        <v>0</v>
      </c>
      <c r="JQ82" s="4">
        <v>0</v>
      </c>
      <c r="JR82" s="4">
        <v>33765</v>
      </c>
      <c r="JS82" s="4">
        <v>0</v>
      </c>
      <c r="JT82" s="4">
        <v>0</v>
      </c>
      <c r="JV82" s="4">
        <v>33765</v>
      </c>
      <c r="JW82" s="4">
        <v>0</v>
      </c>
      <c r="JX82" s="4">
        <v>294059.91613716813</v>
      </c>
      <c r="JY82" s="4">
        <v>-30.098926911421586</v>
      </c>
      <c r="JZ82" s="93">
        <v>40.49</v>
      </c>
      <c r="KA82" s="4">
        <v>0</v>
      </c>
      <c r="KB82" s="4">
        <v>0</v>
      </c>
      <c r="KC82" s="4">
        <v>970073</v>
      </c>
      <c r="KD82" s="4">
        <v>0</v>
      </c>
      <c r="KE82" s="4">
        <v>0</v>
      </c>
      <c r="KF82" s="4">
        <v>0</v>
      </c>
      <c r="KG82" s="4">
        <v>37969</v>
      </c>
      <c r="KH82" s="4">
        <v>0</v>
      </c>
      <c r="KI82" s="4">
        <v>0</v>
      </c>
      <c r="KJ82" s="4">
        <v>0</v>
      </c>
      <c r="KK82" s="4">
        <v>37969</v>
      </c>
      <c r="KM82" s="4">
        <v>357996.95411331847</v>
      </c>
      <c r="KN82" s="4">
        <v>-164.40319645078853</v>
      </c>
      <c r="KO82" s="4">
        <v>31.29</v>
      </c>
      <c r="KP82" s="4">
        <v>0</v>
      </c>
      <c r="KQ82" s="4">
        <v>0</v>
      </c>
      <c r="KR82" s="4">
        <v>764415</v>
      </c>
      <c r="KS82" s="4">
        <v>0</v>
      </c>
      <c r="KT82" s="4">
        <v>0</v>
      </c>
      <c r="KU82" s="4">
        <v>0</v>
      </c>
      <c r="KV82" s="4">
        <v>33977</v>
      </c>
      <c r="KW82" s="4">
        <v>0</v>
      </c>
      <c r="KX82" s="4">
        <v>0</v>
      </c>
      <c r="KY82" s="4">
        <v>0</v>
      </c>
      <c r="KZ82" s="4">
        <v>33977</v>
      </c>
      <c r="LA82" s="4">
        <v>0</v>
      </c>
      <c r="LB82" s="4">
        <v>208883.87680354921</v>
      </c>
      <c r="LC82" s="4">
        <v>0</v>
      </c>
      <c r="LD82" s="4">
        <v>32</v>
      </c>
      <c r="LE82" s="4">
        <v>0</v>
      </c>
      <c r="LF82" s="4">
        <v>0</v>
      </c>
      <c r="LG82" s="4">
        <v>814147</v>
      </c>
      <c r="LH82" s="4">
        <v>0</v>
      </c>
      <c r="LI82" s="4">
        <v>0</v>
      </c>
      <c r="LJ82" s="4">
        <v>0</v>
      </c>
      <c r="LK82" s="4">
        <v>37932</v>
      </c>
      <c r="LL82" s="4">
        <v>0</v>
      </c>
      <c r="LM82" s="4">
        <v>0</v>
      </c>
      <c r="LO82" s="4">
        <v>37932</v>
      </c>
      <c r="LQ82" s="4">
        <v>119876.40000000001</v>
      </c>
      <c r="MI82" s="115">
        <f t="shared" si="1"/>
        <v>-73</v>
      </c>
      <c r="MJ82" s="3"/>
      <c r="MK82" s="3"/>
      <c r="ML82" s="176"/>
      <c r="MM82" s="176"/>
      <c r="MN82" s="176"/>
      <c r="MO82" s="176"/>
      <c r="MP82" s="176"/>
      <c r="MQ82" s="176"/>
      <c r="MR82" s="176"/>
      <c r="MS82" s="176"/>
      <c r="MT82" s="176"/>
    </row>
    <row r="83" spans="1:358" s="4" customFormat="1">
      <c r="A83" s="1">
        <v>74</v>
      </c>
      <c r="B83" t="s">
        <v>115</v>
      </c>
      <c r="C83" s="93"/>
      <c r="E83" s="4">
        <v>0</v>
      </c>
      <c r="F83" s="4">
        <v>26595</v>
      </c>
      <c r="I83" s="93"/>
      <c r="J83" s="4">
        <v>0</v>
      </c>
      <c r="K83" s="4">
        <v>0</v>
      </c>
      <c r="L83" s="4">
        <v>0</v>
      </c>
      <c r="O83" s="93"/>
      <c r="Q83" s="4">
        <v>0</v>
      </c>
      <c r="R83" s="4">
        <v>0</v>
      </c>
      <c r="S83" s="4">
        <v>0</v>
      </c>
      <c r="U83" s="4">
        <v>0</v>
      </c>
      <c r="V83" s="4">
        <v>0</v>
      </c>
      <c r="W83" s="93">
        <v>1</v>
      </c>
      <c r="X83" s="4">
        <v>0</v>
      </c>
      <c r="Y83" s="4">
        <v>6192</v>
      </c>
      <c r="Z83" s="4">
        <v>0</v>
      </c>
      <c r="AA83" s="4">
        <v>0</v>
      </c>
      <c r="AB83" s="4">
        <v>0</v>
      </c>
      <c r="AC83" s="4">
        <v>6192</v>
      </c>
      <c r="AD83" s="4">
        <v>0</v>
      </c>
      <c r="AE83" s="4">
        <v>0</v>
      </c>
      <c r="AF83" s="4">
        <v>0.27</v>
      </c>
      <c r="AG83" s="4">
        <v>0</v>
      </c>
      <c r="AH83" s="4">
        <v>1737</v>
      </c>
      <c r="AJ83" s="4">
        <v>0</v>
      </c>
      <c r="AL83" s="4">
        <v>3715</v>
      </c>
      <c r="AN83" s="4">
        <v>0</v>
      </c>
      <c r="AO83" s="93"/>
      <c r="AQ83" s="4">
        <v>0</v>
      </c>
      <c r="AR83" s="4">
        <v>0</v>
      </c>
      <c r="AS83" s="4">
        <v>0</v>
      </c>
      <c r="AT83" s="4">
        <v>0</v>
      </c>
      <c r="AU83" s="4">
        <v>2477</v>
      </c>
      <c r="AW83" s="93"/>
      <c r="AZ83" s="4">
        <v>0</v>
      </c>
      <c r="BB83" s="4">
        <v>0</v>
      </c>
      <c r="BC83" s="4">
        <v>0</v>
      </c>
      <c r="BD83" s="4">
        <v>0</v>
      </c>
      <c r="BH83" s="4">
        <v>0</v>
      </c>
      <c r="BL83" s="4">
        <v>0</v>
      </c>
      <c r="BN83" s="4">
        <v>0</v>
      </c>
      <c r="BO83" s="4">
        <v>0</v>
      </c>
      <c r="BP83" s="4">
        <v>0</v>
      </c>
      <c r="BQ83" s="93">
        <v>0</v>
      </c>
      <c r="BR83" s="4">
        <v>0</v>
      </c>
      <c r="BS83" s="4">
        <v>0</v>
      </c>
      <c r="BT83" s="4">
        <v>0</v>
      </c>
      <c r="BU83" s="4">
        <v>0</v>
      </c>
      <c r="BW83" s="4">
        <v>0</v>
      </c>
      <c r="BY83" s="4">
        <v>0</v>
      </c>
      <c r="CA83" s="4">
        <v>0</v>
      </c>
      <c r="CC83" s="93"/>
      <c r="CE83" s="4">
        <v>0</v>
      </c>
      <c r="CF83" s="4">
        <v>0</v>
      </c>
      <c r="CH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93"/>
      <c r="CS83" s="4">
        <v>0</v>
      </c>
      <c r="CW83" s="4">
        <v>0</v>
      </c>
      <c r="CY83" s="4">
        <v>0</v>
      </c>
      <c r="DA83" s="93">
        <v>1</v>
      </c>
      <c r="DB83" s="4">
        <v>0</v>
      </c>
      <c r="DC83" s="4">
        <v>10809</v>
      </c>
      <c r="DD83" s="4">
        <v>0</v>
      </c>
      <c r="DE83" s="4">
        <v>849</v>
      </c>
      <c r="DF83" s="4">
        <v>0</v>
      </c>
      <c r="DG83" s="4">
        <v>0</v>
      </c>
      <c r="DH83" s="4">
        <v>0</v>
      </c>
      <c r="DI83" s="4">
        <v>849</v>
      </c>
      <c r="DJ83" s="4">
        <v>0</v>
      </c>
      <c r="DK83" s="4">
        <v>10809</v>
      </c>
      <c r="DL83" s="4">
        <v>0</v>
      </c>
      <c r="DM83" s="93">
        <v>1</v>
      </c>
      <c r="DN83" s="4">
        <v>0</v>
      </c>
      <c r="DO83" s="4">
        <v>9666</v>
      </c>
      <c r="DQ83" s="4">
        <v>893</v>
      </c>
      <c r="DS83" s="4">
        <v>0</v>
      </c>
      <c r="DU83" s="4">
        <v>893</v>
      </c>
      <c r="DW83" s="4">
        <v>6485.4</v>
      </c>
      <c r="DY83" s="93">
        <v>4</v>
      </c>
      <c r="DZ83" s="4">
        <v>0</v>
      </c>
      <c r="EA83" s="4">
        <v>30135</v>
      </c>
      <c r="EC83" s="4">
        <v>2679</v>
      </c>
      <c r="EE83" s="4">
        <v>10938</v>
      </c>
      <c r="EG83" s="4">
        <v>2679</v>
      </c>
      <c r="EI83" s="4">
        <v>24792.6</v>
      </c>
      <c r="EK83" s="93">
        <v>3</v>
      </c>
      <c r="EL83" s="4">
        <v>0</v>
      </c>
      <c r="EM83" s="4">
        <v>34395</v>
      </c>
      <c r="EN83" s="4">
        <v>0</v>
      </c>
      <c r="EO83" s="4">
        <v>2679</v>
      </c>
      <c r="EP83" s="4">
        <v>0</v>
      </c>
      <c r="EQ83" s="4">
        <v>0</v>
      </c>
      <c r="ER83" s="4">
        <v>0</v>
      </c>
      <c r="ES83" s="4">
        <v>2679</v>
      </c>
      <c r="ET83" s="4">
        <v>0</v>
      </c>
      <c r="EU83" s="4">
        <v>16541.400000000001</v>
      </c>
      <c r="EV83" s="4">
        <v>0</v>
      </c>
      <c r="EW83" s="93">
        <v>2</v>
      </c>
      <c r="EX83" s="4">
        <v>0</v>
      </c>
      <c r="EY83" s="4">
        <v>23042</v>
      </c>
      <c r="EZ83" s="4">
        <v>0</v>
      </c>
      <c r="FA83" s="4">
        <v>1786</v>
      </c>
      <c r="FB83" s="4">
        <v>0</v>
      </c>
      <c r="FC83" s="4">
        <v>0</v>
      </c>
      <c r="FD83" s="4">
        <v>0</v>
      </c>
      <c r="FE83" s="4">
        <v>1786</v>
      </c>
      <c r="FF83" s="4">
        <v>0</v>
      </c>
      <c r="FG83" s="4">
        <v>9252.6</v>
      </c>
      <c r="FH83" s="4">
        <v>0</v>
      </c>
      <c r="FI83" s="93">
        <v>3</v>
      </c>
      <c r="FJ83" s="4">
        <v>0</v>
      </c>
      <c r="FK83" s="4">
        <v>25906</v>
      </c>
      <c r="FL83" s="4">
        <v>0</v>
      </c>
      <c r="FM83" s="4">
        <v>1786</v>
      </c>
      <c r="FN83" s="4">
        <v>0</v>
      </c>
      <c r="FO83" s="4">
        <v>13846</v>
      </c>
      <c r="FQ83" s="4">
        <v>1786</v>
      </c>
      <c r="FS83" s="4">
        <v>3760.2731913713874</v>
      </c>
      <c r="FU83" s="93">
        <v>2</v>
      </c>
      <c r="FV83" s="4">
        <v>0</v>
      </c>
      <c r="FW83" s="4">
        <v>27900</v>
      </c>
      <c r="FX83" s="4">
        <v>0</v>
      </c>
      <c r="FY83" s="4">
        <v>1786</v>
      </c>
      <c r="FZ83" s="4">
        <v>0</v>
      </c>
      <c r="GA83" s="4">
        <v>0</v>
      </c>
      <c r="GB83" s="4">
        <v>0</v>
      </c>
      <c r="GC83" s="4">
        <v>1786</v>
      </c>
      <c r="GE83" s="4">
        <v>3675.2997161445155</v>
      </c>
      <c r="GG83" s="93">
        <v>4</v>
      </c>
      <c r="GH83" s="4">
        <v>0</v>
      </c>
      <c r="GI83" s="4">
        <v>60876</v>
      </c>
      <c r="GJ83" s="4">
        <v>0</v>
      </c>
      <c r="GK83" s="4">
        <v>3572</v>
      </c>
      <c r="GL83" s="4">
        <v>0</v>
      </c>
      <c r="GM83" s="4">
        <v>0</v>
      </c>
      <c r="GN83" s="4">
        <v>0</v>
      </c>
      <c r="GO83" s="4">
        <v>3572</v>
      </c>
      <c r="GP83" s="4">
        <v>0</v>
      </c>
      <c r="GQ83" s="4">
        <v>31725.698047032023</v>
      </c>
      <c r="GR83" s="4">
        <v>-27.732252720656106</v>
      </c>
      <c r="GS83" s="93">
        <v>3</v>
      </c>
      <c r="GT83" s="4">
        <v>0</v>
      </c>
      <c r="GU83" s="4">
        <v>38721</v>
      </c>
      <c r="GV83" s="4">
        <v>0</v>
      </c>
      <c r="GW83" s="4">
        <v>2679</v>
      </c>
      <c r="GX83" s="4">
        <v>0</v>
      </c>
      <c r="GY83" s="4">
        <v>0</v>
      </c>
      <c r="GZ83" s="4">
        <v>0</v>
      </c>
      <c r="HA83" s="160">
        <v>2679</v>
      </c>
      <c r="HB83" s="160">
        <v>0</v>
      </c>
      <c r="HC83" s="160">
        <v>-27.732252720656106</v>
      </c>
      <c r="HD83" s="4">
        <v>0</v>
      </c>
      <c r="HE83" s="93">
        <v>4</v>
      </c>
      <c r="HF83" s="4">
        <v>0</v>
      </c>
      <c r="HG83" s="4">
        <v>0</v>
      </c>
      <c r="HH83" s="4">
        <v>55024</v>
      </c>
      <c r="HI83" s="4">
        <v>0</v>
      </c>
      <c r="HJ83" s="4">
        <v>3572</v>
      </c>
      <c r="HK83" s="4">
        <v>0</v>
      </c>
      <c r="HL83" s="4">
        <v>0</v>
      </c>
      <c r="HM83" s="4">
        <v>0</v>
      </c>
      <c r="HN83" s="4">
        <v>3572</v>
      </c>
      <c r="HO83" s="4">
        <v>0</v>
      </c>
      <c r="HP83" s="4">
        <v>14310</v>
      </c>
      <c r="HQ83" s="4">
        <v>-248.6262566057685</v>
      </c>
      <c r="HR83" s="93">
        <v>6</v>
      </c>
      <c r="HS83" s="4">
        <v>0</v>
      </c>
      <c r="HT83" s="4">
        <v>0</v>
      </c>
      <c r="HU83" s="4">
        <v>82752</v>
      </c>
      <c r="HV83" s="4">
        <v>0</v>
      </c>
      <c r="HW83" s="4">
        <v>0</v>
      </c>
      <c r="HX83" s="176">
        <v>0</v>
      </c>
      <c r="HY83" s="4">
        <v>5358</v>
      </c>
      <c r="HZ83" s="176">
        <v>0</v>
      </c>
      <c r="IA83" s="4">
        <v>0</v>
      </c>
      <c r="IB83" s="176">
        <v>0</v>
      </c>
      <c r="IC83" s="4">
        <v>5358</v>
      </c>
      <c r="ID83" s="176">
        <v>0</v>
      </c>
      <c r="IE83" s="4">
        <v>18108.969358857601</v>
      </c>
      <c r="IF83" s="4">
        <v>97.679248556145467</v>
      </c>
      <c r="IG83" s="5">
        <v>6.5600000000000005</v>
      </c>
      <c r="IH83" s="3">
        <v>0</v>
      </c>
      <c r="II83" s="3">
        <v>0</v>
      </c>
      <c r="IJ83" s="3">
        <v>111799</v>
      </c>
      <c r="IK83" s="3">
        <v>0</v>
      </c>
      <c r="IL83" s="3">
        <v>0</v>
      </c>
      <c r="IM83" s="3">
        <v>0</v>
      </c>
      <c r="IN83" s="3">
        <v>5857</v>
      </c>
      <c r="IO83" s="3">
        <v>0</v>
      </c>
      <c r="IP83" s="3">
        <v>0</v>
      </c>
      <c r="IQ83" s="3"/>
      <c r="IR83" s="3">
        <v>5857</v>
      </c>
      <c r="IS83" s="3"/>
      <c r="IT83" s="3">
        <v>23910.724549890296</v>
      </c>
      <c r="IU83" s="3"/>
      <c r="IV83" s="93">
        <v>6</v>
      </c>
      <c r="IW83" s="4">
        <v>0</v>
      </c>
      <c r="IX83" s="4">
        <v>0</v>
      </c>
      <c r="IY83" s="4">
        <v>105455</v>
      </c>
      <c r="IZ83" s="4">
        <v>0</v>
      </c>
      <c r="JA83" s="4">
        <v>0</v>
      </c>
      <c r="JB83" s="4">
        <v>0</v>
      </c>
      <c r="JC83" s="4">
        <v>5628</v>
      </c>
      <c r="JD83" s="4">
        <v>0</v>
      </c>
      <c r="JE83" s="4">
        <v>0</v>
      </c>
      <c r="JG83" s="4">
        <v>5628</v>
      </c>
      <c r="JI83" s="4">
        <v>2869.6109594994923</v>
      </c>
      <c r="JK83" s="93">
        <v>7.5</v>
      </c>
      <c r="JL83" s="4">
        <v>0</v>
      </c>
      <c r="JM83" s="4">
        <v>0</v>
      </c>
      <c r="JN83" s="4">
        <v>131656</v>
      </c>
      <c r="JO83" s="4">
        <v>0</v>
      </c>
      <c r="JP83" s="4">
        <v>0</v>
      </c>
      <c r="JQ83" s="4">
        <v>0</v>
      </c>
      <c r="JR83" s="4">
        <v>7035</v>
      </c>
      <c r="JS83" s="4">
        <v>0</v>
      </c>
      <c r="JT83" s="4">
        <v>0</v>
      </c>
      <c r="JV83" s="4">
        <v>7035</v>
      </c>
      <c r="JW83" s="4">
        <v>0</v>
      </c>
      <c r="JX83" s="4">
        <v>26201</v>
      </c>
      <c r="JY83" s="4">
        <v>0</v>
      </c>
      <c r="JZ83" s="93">
        <v>7.5</v>
      </c>
      <c r="KA83" s="4">
        <v>0</v>
      </c>
      <c r="KB83" s="4">
        <v>0</v>
      </c>
      <c r="KC83" s="4">
        <v>145770</v>
      </c>
      <c r="KD83" s="4">
        <v>0</v>
      </c>
      <c r="KE83" s="4">
        <v>0</v>
      </c>
      <c r="KF83" s="4">
        <v>0</v>
      </c>
      <c r="KG83" s="4">
        <v>7035</v>
      </c>
      <c r="KH83" s="4">
        <v>0</v>
      </c>
      <c r="KI83" s="4">
        <v>0</v>
      </c>
      <c r="KJ83" s="4">
        <v>0</v>
      </c>
      <c r="KK83" s="4">
        <v>7035</v>
      </c>
      <c r="KM83" s="4">
        <v>29834.6</v>
      </c>
      <c r="KN83" s="4">
        <v>0</v>
      </c>
      <c r="KO83" s="4">
        <v>8</v>
      </c>
      <c r="KP83" s="4">
        <v>0</v>
      </c>
      <c r="KQ83" s="4">
        <v>0</v>
      </c>
      <c r="KR83" s="4">
        <v>173848</v>
      </c>
      <c r="KS83" s="4">
        <v>0</v>
      </c>
      <c r="KT83" s="4">
        <v>0</v>
      </c>
      <c r="KU83" s="4">
        <v>0</v>
      </c>
      <c r="KV83" s="4">
        <v>8704</v>
      </c>
      <c r="KW83" s="4">
        <v>0</v>
      </c>
      <c r="KX83" s="4">
        <v>0</v>
      </c>
      <c r="KY83" s="4">
        <v>0</v>
      </c>
      <c r="KZ83" s="4">
        <v>8704</v>
      </c>
      <c r="LA83" s="4">
        <v>0</v>
      </c>
      <c r="LB83" s="4">
        <v>46607.584000000003</v>
      </c>
      <c r="LC83" s="4">
        <v>0</v>
      </c>
      <c r="LD83" s="4">
        <v>6</v>
      </c>
      <c r="LE83" s="4">
        <v>0</v>
      </c>
      <c r="LF83" s="4">
        <v>0</v>
      </c>
      <c r="LG83" s="4">
        <v>135708</v>
      </c>
      <c r="LH83" s="4">
        <v>0</v>
      </c>
      <c r="LI83" s="4">
        <v>0</v>
      </c>
      <c r="LJ83" s="4">
        <v>0</v>
      </c>
      <c r="LK83" s="4">
        <v>7128</v>
      </c>
      <c r="LL83" s="4">
        <v>0</v>
      </c>
      <c r="LM83" s="4">
        <v>0</v>
      </c>
      <c r="LO83" s="4">
        <v>7128</v>
      </c>
      <c r="LQ83" s="4">
        <v>22492.400000000001</v>
      </c>
      <c r="MI83" s="115">
        <f t="shared" si="1"/>
        <v>-74</v>
      </c>
      <c r="MJ83" s="3"/>
      <c r="MK83" s="3"/>
      <c r="ML83" s="176"/>
      <c r="MM83" s="176"/>
      <c r="MN83" s="176"/>
      <c r="MO83" s="176"/>
      <c r="MP83" s="176"/>
      <c r="MQ83" s="176"/>
      <c r="MR83" s="176"/>
      <c r="MS83" s="176"/>
      <c r="MT83" s="176"/>
    </row>
    <row r="84" spans="1:358" s="4" customFormat="1">
      <c r="A84" s="1">
        <v>75</v>
      </c>
      <c r="B84" t="s">
        <v>116</v>
      </c>
      <c r="C84" s="93"/>
      <c r="E84" s="4">
        <v>0</v>
      </c>
      <c r="F84" s="4">
        <v>0</v>
      </c>
      <c r="I84" s="93"/>
      <c r="J84" s="4">
        <v>0</v>
      </c>
      <c r="K84" s="4">
        <v>0</v>
      </c>
      <c r="L84" s="4">
        <v>0</v>
      </c>
      <c r="O84" s="93"/>
      <c r="Q84" s="4">
        <v>0</v>
      </c>
      <c r="R84" s="4">
        <v>0</v>
      </c>
      <c r="S84" s="4">
        <v>0</v>
      </c>
      <c r="U84" s="4">
        <v>0</v>
      </c>
      <c r="V84" s="4">
        <v>0</v>
      </c>
      <c r="W84" s="93"/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L84" s="4">
        <v>0</v>
      </c>
      <c r="AO84" s="93"/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W84" s="93"/>
      <c r="AZ84" s="4">
        <v>0</v>
      </c>
      <c r="BB84" s="4">
        <v>0</v>
      </c>
      <c r="BC84" s="4">
        <v>0</v>
      </c>
      <c r="BD84" s="4">
        <v>0</v>
      </c>
      <c r="BH84" s="4">
        <v>0</v>
      </c>
      <c r="BL84" s="4">
        <v>0</v>
      </c>
      <c r="BN84" s="4">
        <v>0</v>
      </c>
      <c r="BO84" s="4">
        <v>0</v>
      </c>
      <c r="BP84" s="4">
        <v>0</v>
      </c>
      <c r="BQ84" s="93">
        <v>0</v>
      </c>
      <c r="BR84" s="4">
        <v>0</v>
      </c>
      <c r="BS84" s="4">
        <v>0</v>
      </c>
      <c r="BT84" s="4">
        <v>0</v>
      </c>
      <c r="BU84" s="4">
        <v>0</v>
      </c>
      <c r="BW84" s="4">
        <v>0</v>
      </c>
      <c r="BY84" s="4">
        <v>0</v>
      </c>
      <c r="CA84" s="4">
        <v>0</v>
      </c>
      <c r="CC84" s="93"/>
      <c r="CE84" s="4">
        <v>0</v>
      </c>
      <c r="CF84" s="4">
        <v>0</v>
      </c>
      <c r="CH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93"/>
      <c r="CS84" s="4">
        <v>0</v>
      </c>
      <c r="CW84" s="4">
        <v>0</v>
      </c>
      <c r="CY84" s="4">
        <v>0</v>
      </c>
      <c r="DA84" s="93"/>
      <c r="DD84" s="4">
        <v>0</v>
      </c>
      <c r="DF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93"/>
      <c r="DU84" s="4">
        <v>0</v>
      </c>
      <c r="DW84" s="4">
        <v>0</v>
      </c>
      <c r="DY84" s="93"/>
      <c r="EG84" s="4">
        <v>0</v>
      </c>
      <c r="EI84" s="4">
        <v>0</v>
      </c>
      <c r="EK84" s="93">
        <v>0</v>
      </c>
      <c r="EM84" s="4">
        <v>0</v>
      </c>
      <c r="EN84" s="4">
        <v>0</v>
      </c>
      <c r="EO84" s="4">
        <v>0</v>
      </c>
      <c r="EP84" s="4">
        <v>0</v>
      </c>
      <c r="EQ84" s="4">
        <v>0</v>
      </c>
      <c r="ER84" s="4">
        <v>0</v>
      </c>
      <c r="ES84" s="4">
        <v>0</v>
      </c>
      <c r="ET84" s="4">
        <v>0</v>
      </c>
      <c r="EU84" s="4">
        <v>0</v>
      </c>
      <c r="EV84" s="4">
        <v>0</v>
      </c>
      <c r="EW84" s="93">
        <v>0</v>
      </c>
      <c r="EX84" s="4">
        <v>0</v>
      </c>
      <c r="EY84" s="4">
        <v>0</v>
      </c>
      <c r="EZ84" s="4">
        <v>0</v>
      </c>
      <c r="FA84" s="4">
        <v>0</v>
      </c>
      <c r="FB84" s="4">
        <v>0</v>
      </c>
      <c r="FC84" s="4">
        <v>0</v>
      </c>
      <c r="FD84" s="4">
        <v>0</v>
      </c>
      <c r="FE84" s="4">
        <v>0</v>
      </c>
      <c r="FF84" s="4">
        <v>0</v>
      </c>
      <c r="FG84" s="4">
        <v>0</v>
      </c>
      <c r="FH84" s="4">
        <v>0</v>
      </c>
      <c r="FI84" s="93">
        <v>0</v>
      </c>
      <c r="FJ84" s="4">
        <v>0</v>
      </c>
      <c r="FK84" s="4">
        <v>0</v>
      </c>
      <c r="FL84" s="4">
        <v>0</v>
      </c>
      <c r="FM84" s="4">
        <v>0</v>
      </c>
      <c r="FN84" s="4">
        <v>0</v>
      </c>
      <c r="FO84" s="4">
        <v>0</v>
      </c>
      <c r="FQ84" s="4">
        <v>0</v>
      </c>
      <c r="FS84" s="4">
        <v>0</v>
      </c>
      <c r="FU84" s="93">
        <v>0</v>
      </c>
      <c r="FV84" s="4">
        <v>0</v>
      </c>
      <c r="FW84" s="4">
        <v>0</v>
      </c>
      <c r="FX84" s="4">
        <v>0</v>
      </c>
      <c r="FY84" s="4">
        <v>0</v>
      </c>
      <c r="FZ84" s="4">
        <v>0</v>
      </c>
      <c r="GA84" s="4">
        <v>0</v>
      </c>
      <c r="GB84" s="4">
        <v>0</v>
      </c>
      <c r="GC84" s="4">
        <v>0</v>
      </c>
      <c r="GE84" s="4">
        <v>0</v>
      </c>
      <c r="GG84" s="93">
        <v>0</v>
      </c>
      <c r="GH84" s="4">
        <v>0</v>
      </c>
      <c r="GI84" s="4">
        <v>0</v>
      </c>
      <c r="GJ84" s="4">
        <v>0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Q84" s="4">
        <v>0</v>
      </c>
      <c r="GR84" s="4">
        <v>0</v>
      </c>
      <c r="GS84" s="93">
        <v>0</v>
      </c>
      <c r="GT84" s="4">
        <v>0</v>
      </c>
      <c r="GU84" s="4">
        <v>0</v>
      </c>
      <c r="GV84" s="4">
        <v>0</v>
      </c>
      <c r="GW84" s="4">
        <v>0</v>
      </c>
      <c r="GX84" s="4">
        <v>0</v>
      </c>
      <c r="GY84" s="4">
        <v>0</v>
      </c>
      <c r="GZ84" s="4">
        <v>0</v>
      </c>
      <c r="HA84" s="160">
        <v>0</v>
      </c>
      <c r="HB84" s="160">
        <v>0</v>
      </c>
      <c r="HC84" s="160">
        <v>0</v>
      </c>
      <c r="HD84" s="4">
        <v>0</v>
      </c>
      <c r="HE84" s="93">
        <v>0</v>
      </c>
      <c r="HF84" s="4">
        <v>0</v>
      </c>
      <c r="HG84" s="4">
        <v>0</v>
      </c>
      <c r="HH84" s="4">
        <v>0</v>
      </c>
      <c r="HI84" s="4">
        <v>0</v>
      </c>
      <c r="HJ84" s="4">
        <v>0</v>
      </c>
      <c r="HK84" s="4">
        <v>0</v>
      </c>
      <c r="HL84" s="4">
        <v>0</v>
      </c>
      <c r="HM84" s="4">
        <v>0</v>
      </c>
      <c r="HN84" s="4">
        <v>0</v>
      </c>
      <c r="HO84" s="4">
        <v>0</v>
      </c>
      <c r="HP84" s="4">
        <v>0</v>
      </c>
      <c r="HQ84" s="4">
        <v>0</v>
      </c>
      <c r="HR84" s="93">
        <v>0</v>
      </c>
      <c r="HS84" s="4">
        <v>0</v>
      </c>
      <c r="HT84" s="4">
        <v>0</v>
      </c>
      <c r="HU84" s="4">
        <v>0</v>
      </c>
      <c r="HV84" s="4">
        <v>0</v>
      </c>
      <c r="HW84" s="4">
        <v>0</v>
      </c>
      <c r="HX84" s="176">
        <v>0</v>
      </c>
      <c r="HY84" s="4">
        <v>0</v>
      </c>
      <c r="HZ84" s="176">
        <v>0</v>
      </c>
      <c r="IA84" s="4">
        <v>0</v>
      </c>
      <c r="IB84" s="176">
        <v>0</v>
      </c>
      <c r="IC84" s="4">
        <v>0</v>
      </c>
      <c r="ID84" s="176">
        <v>0</v>
      </c>
      <c r="IE84" s="4">
        <v>0</v>
      </c>
      <c r="IF84" s="4">
        <v>0</v>
      </c>
      <c r="IG84" s="5">
        <v>0</v>
      </c>
      <c r="IH84" s="3">
        <v>0</v>
      </c>
      <c r="II84" s="3">
        <v>0</v>
      </c>
      <c r="IJ84" s="3">
        <v>0</v>
      </c>
      <c r="IK84" s="3">
        <v>0</v>
      </c>
      <c r="IL84" s="3">
        <v>0</v>
      </c>
      <c r="IM84" s="3">
        <v>0</v>
      </c>
      <c r="IN84" s="3">
        <v>0</v>
      </c>
      <c r="IO84" s="3">
        <v>0</v>
      </c>
      <c r="IP84" s="3">
        <v>0</v>
      </c>
      <c r="IQ84" s="3"/>
      <c r="IR84" s="3">
        <v>0</v>
      </c>
      <c r="IS84" s="3"/>
      <c r="IT84" s="3">
        <v>0</v>
      </c>
      <c r="IU84" s="3"/>
      <c r="IV84" s="93">
        <v>0</v>
      </c>
      <c r="IW84" s="4">
        <v>0</v>
      </c>
      <c r="IX84" s="4">
        <v>0</v>
      </c>
      <c r="IY84" s="4">
        <v>0</v>
      </c>
      <c r="IZ84" s="4">
        <v>0</v>
      </c>
      <c r="JA84" s="4">
        <v>0</v>
      </c>
      <c r="JB84" s="4">
        <v>0</v>
      </c>
      <c r="JC84" s="4">
        <v>0</v>
      </c>
      <c r="JD84" s="4">
        <v>0</v>
      </c>
      <c r="JE84" s="4">
        <v>0</v>
      </c>
      <c r="JG84" s="4">
        <v>0</v>
      </c>
      <c r="JI84" s="4">
        <v>0</v>
      </c>
      <c r="JK84" s="93">
        <v>0</v>
      </c>
      <c r="JL84" s="4">
        <v>0</v>
      </c>
      <c r="JM84" s="4">
        <v>0</v>
      </c>
      <c r="JN84" s="4">
        <v>0</v>
      </c>
      <c r="JO84" s="4">
        <v>0</v>
      </c>
      <c r="JP84" s="4">
        <v>0</v>
      </c>
      <c r="JQ84" s="4">
        <v>0</v>
      </c>
      <c r="JR84" s="4">
        <v>0</v>
      </c>
      <c r="JS84" s="4">
        <v>0</v>
      </c>
      <c r="JT84" s="4">
        <v>0</v>
      </c>
      <c r="JV84" s="4">
        <v>0</v>
      </c>
      <c r="JW84" s="4">
        <v>0</v>
      </c>
      <c r="JX84" s="4">
        <v>0</v>
      </c>
      <c r="JY84" s="4">
        <v>0</v>
      </c>
      <c r="JZ84" s="93">
        <v>0</v>
      </c>
      <c r="KA84" s="4">
        <v>0</v>
      </c>
      <c r="KB84" s="4">
        <v>0</v>
      </c>
      <c r="KC84" s="4">
        <v>0</v>
      </c>
      <c r="KD84" s="4">
        <v>0</v>
      </c>
      <c r="KE84" s="4">
        <v>0</v>
      </c>
      <c r="KF84" s="4">
        <v>0</v>
      </c>
      <c r="KG84" s="4">
        <v>0</v>
      </c>
      <c r="KH84" s="4">
        <v>0</v>
      </c>
      <c r="KI84" s="4">
        <v>0</v>
      </c>
      <c r="KJ84" s="4">
        <v>0</v>
      </c>
      <c r="KK84" s="4">
        <v>0</v>
      </c>
      <c r="KM84" s="4">
        <v>0</v>
      </c>
      <c r="KN84" s="4">
        <v>0</v>
      </c>
      <c r="KO84" s="4">
        <v>0</v>
      </c>
      <c r="KP84" s="4">
        <v>0</v>
      </c>
      <c r="KQ84" s="4">
        <v>0</v>
      </c>
      <c r="KR84" s="4">
        <v>0</v>
      </c>
      <c r="KS84" s="4">
        <v>0</v>
      </c>
      <c r="KT84" s="4">
        <v>0</v>
      </c>
      <c r="KU84" s="4">
        <v>0</v>
      </c>
      <c r="KV84" s="4">
        <v>0</v>
      </c>
      <c r="KW84" s="4">
        <v>0</v>
      </c>
      <c r="KX84" s="4">
        <v>0</v>
      </c>
      <c r="KY84" s="4">
        <v>0</v>
      </c>
      <c r="KZ84" s="4">
        <v>0</v>
      </c>
      <c r="LA84" s="4">
        <v>0</v>
      </c>
      <c r="LB84" s="4">
        <v>0</v>
      </c>
      <c r="LC84" s="4">
        <v>0</v>
      </c>
      <c r="LD84" s="4">
        <v>0</v>
      </c>
      <c r="LE84" s="4">
        <v>0</v>
      </c>
      <c r="LF84" s="4">
        <v>0</v>
      </c>
      <c r="LG84" s="4">
        <v>0</v>
      </c>
      <c r="LH84" s="4">
        <v>0</v>
      </c>
      <c r="LI84" s="4">
        <v>0</v>
      </c>
      <c r="LJ84" s="4">
        <v>0</v>
      </c>
      <c r="LK84" s="4">
        <v>0</v>
      </c>
      <c r="LL84" s="4">
        <v>0</v>
      </c>
      <c r="LM84" s="4">
        <v>0</v>
      </c>
      <c r="LO84" s="4">
        <v>0</v>
      </c>
      <c r="LQ84" s="4">
        <v>0</v>
      </c>
      <c r="MI84" s="115">
        <f t="shared" si="1"/>
        <v>-75</v>
      </c>
      <c r="MJ84" s="3"/>
      <c r="MK84" s="3"/>
      <c r="ML84" s="176"/>
      <c r="MM84" s="176"/>
      <c r="MN84" s="176"/>
      <c r="MO84" s="176"/>
      <c r="MP84" s="176"/>
      <c r="MQ84" s="176"/>
      <c r="MR84" s="176"/>
      <c r="MS84" s="176"/>
      <c r="MT84" s="176"/>
    </row>
    <row r="85" spans="1:358" s="4" customFormat="1">
      <c r="A85" s="1">
        <v>76</v>
      </c>
      <c r="B85" t="s">
        <v>117</v>
      </c>
      <c r="C85" s="93"/>
      <c r="E85" s="4">
        <v>0</v>
      </c>
      <c r="F85" s="4">
        <v>0</v>
      </c>
      <c r="I85" s="93"/>
      <c r="J85" s="4">
        <v>0</v>
      </c>
      <c r="K85" s="4">
        <v>0</v>
      </c>
      <c r="L85" s="4">
        <v>0</v>
      </c>
      <c r="O85" s="93"/>
      <c r="Q85" s="4">
        <v>0</v>
      </c>
      <c r="R85" s="4">
        <v>0</v>
      </c>
      <c r="S85" s="4">
        <v>0</v>
      </c>
      <c r="U85" s="4">
        <v>0</v>
      </c>
      <c r="V85" s="4">
        <v>0</v>
      </c>
      <c r="W85" s="93"/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L85" s="4">
        <v>0</v>
      </c>
      <c r="AO85" s="93"/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W85" s="93"/>
      <c r="AZ85" s="4">
        <v>0</v>
      </c>
      <c r="BB85" s="4">
        <v>0</v>
      </c>
      <c r="BC85" s="4">
        <v>0</v>
      </c>
      <c r="BD85" s="4">
        <v>0</v>
      </c>
      <c r="BH85" s="4">
        <v>0</v>
      </c>
      <c r="BL85" s="4">
        <v>0</v>
      </c>
      <c r="BN85" s="4">
        <v>0</v>
      </c>
      <c r="BO85" s="4">
        <v>0</v>
      </c>
      <c r="BP85" s="4">
        <v>0</v>
      </c>
      <c r="BQ85" s="93">
        <v>0</v>
      </c>
      <c r="BR85" s="4">
        <v>0</v>
      </c>
      <c r="BS85" s="4">
        <v>0</v>
      </c>
      <c r="BT85" s="4">
        <v>0</v>
      </c>
      <c r="BU85" s="4">
        <v>0</v>
      </c>
      <c r="BW85" s="4">
        <v>0</v>
      </c>
      <c r="BY85" s="4">
        <v>0</v>
      </c>
      <c r="CA85" s="4">
        <v>0</v>
      </c>
      <c r="CC85" s="93"/>
      <c r="CE85" s="4">
        <v>0</v>
      </c>
      <c r="CF85" s="4">
        <v>0</v>
      </c>
      <c r="CH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93"/>
      <c r="CS85" s="4">
        <v>0</v>
      </c>
      <c r="CW85" s="4">
        <v>0</v>
      </c>
      <c r="CY85" s="4">
        <v>0</v>
      </c>
      <c r="DA85" s="93"/>
      <c r="DD85" s="4">
        <v>0</v>
      </c>
      <c r="DF85" s="4">
        <v>0</v>
      </c>
      <c r="DH85" s="4">
        <v>0</v>
      </c>
      <c r="DI85" s="4">
        <v>0</v>
      </c>
      <c r="DJ85" s="4">
        <v>0</v>
      </c>
      <c r="DK85" s="4">
        <v>0</v>
      </c>
      <c r="DL85" s="4">
        <v>0</v>
      </c>
      <c r="DM85" s="93"/>
      <c r="DU85" s="4">
        <v>0</v>
      </c>
      <c r="DW85" s="4">
        <v>0</v>
      </c>
      <c r="DY85" s="93"/>
      <c r="EG85" s="4">
        <v>0</v>
      </c>
      <c r="EI85" s="4">
        <v>0</v>
      </c>
      <c r="EK85" s="93">
        <v>0</v>
      </c>
      <c r="EM85" s="4">
        <v>0</v>
      </c>
      <c r="EN85" s="4">
        <v>0</v>
      </c>
      <c r="EO85" s="4">
        <v>0</v>
      </c>
      <c r="EP85" s="4">
        <v>0</v>
      </c>
      <c r="EQ85" s="4">
        <v>0</v>
      </c>
      <c r="ER85" s="4">
        <v>0</v>
      </c>
      <c r="ES85" s="4">
        <v>0</v>
      </c>
      <c r="ET85" s="4">
        <v>0</v>
      </c>
      <c r="EU85" s="4">
        <v>0</v>
      </c>
      <c r="EV85" s="4">
        <v>0</v>
      </c>
      <c r="EW85" s="93">
        <v>0</v>
      </c>
      <c r="EX85" s="4">
        <v>0</v>
      </c>
      <c r="EY85" s="4">
        <v>0</v>
      </c>
      <c r="EZ85" s="4">
        <v>0</v>
      </c>
      <c r="FA85" s="4">
        <v>0</v>
      </c>
      <c r="FB85" s="4">
        <v>0</v>
      </c>
      <c r="FC85" s="4">
        <v>0</v>
      </c>
      <c r="FD85" s="4">
        <v>0</v>
      </c>
      <c r="FE85" s="4">
        <v>0</v>
      </c>
      <c r="FF85" s="4">
        <v>0</v>
      </c>
      <c r="FG85" s="4">
        <v>0</v>
      </c>
      <c r="FH85" s="4">
        <v>0</v>
      </c>
      <c r="FI85" s="93">
        <v>0</v>
      </c>
      <c r="FJ85" s="4">
        <v>0</v>
      </c>
      <c r="FK85" s="4">
        <v>0</v>
      </c>
      <c r="FL85" s="4">
        <v>0</v>
      </c>
      <c r="FM85" s="4">
        <v>0</v>
      </c>
      <c r="FN85" s="4">
        <v>0</v>
      </c>
      <c r="FO85" s="4">
        <v>0</v>
      </c>
      <c r="FQ85" s="4">
        <v>0</v>
      </c>
      <c r="FS85" s="4">
        <v>0</v>
      </c>
      <c r="FU85" s="93">
        <v>0</v>
      </c>
      <c r="FV85" s="4">
        <v>0</v>
      </c>
      <c r="FW85" s="4">
        <v>0</v>
      </c>
      <c r="FX85" s="4">
        <v>0</v>
      </c>
      <c r="FY85" s="4">
        <v>0</v>
      </c>
      <c r="FZ85" s="4">
        <v>0</v>
      </c>
      <c r="GA85" s="4">
        <v>0</v>
      </c>
      <c r="GB85" s="4">
        <v>0</v>
      </c>
      <c r="GC85" s="4">
        <v>0</v>
      </c>
      <c r="GE85" s="4">
        <v>0</v>
      </c>
      <c r="GG85" s="93">
        <v>0</v>
      </c>
      <c r="GH85" s="4">
        <v>0</v>
      </c>
      <c r="GI85" s="4">
        <v>0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Q85" s="4">
        <v>0</v>
      </c>
      <c r="GR85" s="4">
        <v>0</v>
      </c>
      <c r="GS85" s="93">
        <v>0</v>
      </c>
      <c r="GT85" s="4">
        <v>0</v>
      </c>
      <c r="GU85" s="4">
        <v>0</v>
      </c>
      <c r="GV85" s="4">
        <v>0</v>
      </c>
      <c r="GW85" s="4">
        <v>0</v>
      </c>
      <c r="GX85" s="4">
        <v>0</v>
      </c>
      <c r="GY85" s="4">
        <v>0</v>
      </c>
      <c r="GZ85" s="4">
        <v>0</v>
      </c>
      <c r="HA85" s="160">
        <v>0</v>
      </c>
      <c r="HB85" s="160">
        <v>0</v>
      </c>
      <c r="HC85" s="160">
        <v>0</v>
      </c>
      <c r="HD85" s="4">
        <v>0</v>
      </c>
      <c r="HE85" s="93">
        <v>0</v>
      </c>
      <c r="HF85" s="4">
        <v>0</v>
      </c>
      <c r="HG85" s="4">
        <v>0</v>
      </c>
      <c r="HH85" s="4">
        <v>0</v>
      </c>
      <c r="HI85" s="4">
        <v>0</v>
      </c>
      <c r="HJ85" s="4">
        <v>0</v>
      </c>
      <c r="HK85" s="4">
        <v>0</v>
      </c>
      <c r="HL85" s="4">
        <v>0</v>
      </c>
      <c r="HM85" s="4">
        <v>0</v>
      </c>
      <c r="HN85" s="4">
        <v>0</v>
      </c>
      <c r="HO85" s="4">
        <v>0</v>
      </c>
      <c r="HP85" s="4">
        <v>0</v>
      </c>
      <c r="HQ85" s="4">
        <v>0</v>
      </c>
      <c r="HR85" s="93">
        <v>0</v>
      </c>
      <c r="HS85" s="4">
        <v>0</v>
      </c>
      <c r="HT85" s="4">
        <v>0</v>
      </c>
      <c r="HU85" s="4">
        <v>0</v>
      </c>
      <c r="HV85" s="4">
        <v>0</v>
      </c>
      <c r="HW85" s="4">
        <v>0</v>
      </c>
      <c r="HX85" s="176">
        <v>0</v>
      </c>
      <c r="HY85" s="4">
        <v>0</v>
      </c>
      <c r="HZ85" s="176">
        <v>0</v>
      </c>
      <c r="IA85" s="4">
        <v>0</v>
      </c>
      <c r="IB85" s="176">
        <v>0</v>
      </c>
      <c r="IC85" s="4">
        <v>0</v>
      </c>
      <c r="ID85" s="176">
        <v>0</v>
      </c>
      <c r="IE85" s="4">
        <v>0</v>
      </c>
      <c r="IF85" s="4">
        <v>0</v>
      </c>
      <c r="IG85" s="5">
        <v>0</v>
      </c>
      <c r="IH85" s="3">
        <v>0</v>
      </c>
      <c r="II85" s="3">
        <v>0</v>
      </c>
      <c r="IJ85" s="3">
        <v>0</v>
      </c>
      <c r="IK85" s="3">
        <v>0</v>
      </c>
      <c r="IL85" s="3">
        <v>0</v>
      </c>
      <c r="IM85" s="3">
        <v>0</v>
      </c>
      <c r="IN85" s="3">
        <v>0</v>
      </c>
      <c r="IO85" s="3">
        <v>0</v>
      </c>
      <c r="IP85" s="3">
        <v>0</v>
      </c>
      <c r="IQ85" s="3"/>
      <c r="IR85" s="3">
        <v>0</v>
      </c>
      <c r="IS85" s="3"/>
      <c r="IT85" s="3">
        <v>0</v>
      </c>
      <c r="IU85" s="3"/>
      <c r="IV85" s="93">
        <v>0</v>
      </c>
      <c r="IW85" s="4">
        <v>0</v>
      </c>
      <c r="IX85" s="4">
        <v>0</v>
      </c>
      <c r="IY85" s="4">
        <v>0</v>
      </c>
      <c r="IZ85" s="4">
        <v>0</v>
      </c>
      <c r="JA85" s="4">
        <v>0</v>
      </c>
      <c r="JB85" s="4">
        <v>0</v>
      </c>
      <c r="JC85" s="4">
        <v>0</v>
      </c>
      <c r="JD85" s="4">
        <v>0</v>
      </c>
      <c r="JE85" s="4">
        <v>0</v>
      </c>
      <c r="JG85" s="4">
        <v>0</v>
      </c>
      <c r="JI85" s="4">
        <v>0</v>
      </c>
      <c r="JK85" s="93">
        <v>0</v>
      </c>
      <c r="JL85" s="4">
        <v>0</v>
      </c>
      <c r="JM85" s="4">
        <v>0</v>
      </c>
      <c r="JN85" s="4">
        <v>0</v>
      </c>
      <c r="JO85" s="4">
        <v>0</v>
      </c>
      <c r="JP85" s="4">
        <v>0</v>
      </c>
      <c r="JQ85" s="4">
        <v>0</v>
      </c>
      <c r="JR85" s="4">
        <v>0</v>
      </c>
      <c r="JS85" s="4">
        <v>0</v>
      </c>
      <c r="JT85" s="4">
        <v>0</v>
      </c>
      <c r="JV85" s="4">
        <v>0</v>
      </c>
      <c r="JW85" s="4">
        <v>0</v>
      </c>
      <c r="JX85" s="4">
        <v>0</v>
      </c>
      <c r="JY85" s="4">
        <v>0</v>
      </c>
      <c r="JZ85" s="93">
        <v>0</v>
      </c>
      <c r="KA85" s="4">
        <v>0</v>
      </c>
      <c r="KB85" s="4">
        <v>0</v>
      </c>
      <c r="KC85" s="4">
        <v>0</v>
      </c>
      <c r="KD85" s="4">
        <v>0</v>
      </c>
      <c r="KE85" s="4">
        <v>0</v>
      </c>
      <c r="KF85" s="4">
        <v>0</v>
      </c>
      <c r="KG85" s="4">
        <v>0</v>
      </c>
      <c r="KH85" s="4">
        <v>0</v>
      </c>
      <c r="KI85" s="4">
        <v>0</v>
      </c>
      <c r="KJ85" s="4">
        <v>0</v>
      </c>
      <c r="KK85" s="4">
        <v>0</v>
      </c>
      <c r="KM85" s="4">
        <v>0</v>
      </c>
      <c r="KN85" s="4">
        <v>0</v>
      </c>
      <c r="KO85" s="4">
        <v>0</v>
      </c>
      <c r="KP85" s="4">
        <v>0</v>
      </c>
      <c r="KQ85" s="4">
        <v>0</v>
      </c>
      <c r="KR85" s="4">
        <v>0</v>
      </c>
      <c r="KS85" s="4">
        <v>0</v>
      </c>
      <c r="KT85" s="4">
        <v>0</v>
      </c>
      <c r="KU85" s="4">
        <v>0</v>
      </c>
      <c r="KV85" s="4">
        <v>0</v>
      </c>
      <c r="KW85" s="4">
        <v>0</v>
      </c>
      <c r="KX85" s="4">
        <v>0</v>
      </c>
      <c r="KY85" s="4">
        <v>0</v>
      </c>
      <c r="KZ85" s="4">
        <v>0</v>
      </c>
      <c r="LA85" s="4">
        <v>0</v>
      </c>
      <c r="LB85" s="4">
        <v>0</v>
      </c>
      <c r="LC85" s="4">
        <v>0</v>
      </c>
      <c r="LD85" s="4">
        <v>0</v>
      </c>
      <c r="LE85" s="4">
        <v>0</v>
      </c>
      <c r="LF85" s="4">
        <v>0</v>
      </c>
      <c r="LG85" s="4">
        <v>0</v>
      </c>
      <c r="LH85" s="4">
        <v>0</v>
      </c>
      <c r="LI85" s="4">
        <v>0</v>
      </c>
      <c r="LJ85" s="4">
        <v>0</v>
      </c>
      <c r="LK85" s="4">
        <v>0</v>
      </c>
      <c r="LL85" s="4">
        <v>0</v>
      </c>
      <c r="LM85" s="4">
        <v>0</v>
      </c>
      <c r="LO85" s="4">
        <v>0</v>
      </c>
      <c r="LQ85" s="4">
        <v>0</v>
      </c>
      <c r="MI85" s="115">
        <f t="shared" si="1"/>
        <v>-76</v>
      </c>
      <c r="MJ85" s="3"/>
      <c r="MK85" s="3"/>
      <c r="ML85" s="176"/>
      <c r="MM85" s="176"/>
      <c r="MN85" s="176"/>
      <c r="MO85" s="176"/>
      <c r="MP85" s="176"/>
      <c r="MQ85" s="176"/>
      <c r="MR85" s="176"/>
      <c r="MS85" s="176"/>
      <c r="MT85" s="176"/>
    </row>
    <row r="86" spans="1:358" s="4" customFormat="1">
      <c r="A86" s="1">
        <v>77</v>
      </c>
      <c r="B86" t="s">
        <v>118</v>
      </c>
      <c r="C86" s="93"/>
      <c r="E86" s="4">
        <v>0</v>
      </c>
      <c r="F86" s="4">
        <v>0</v>
      </c>
      <c r="I86" s="93"/>
      <c r="J86" s="4">
        <v>0</v>
      </c>
      <c r="K86" s="4">
        <v>0</v>
      </c>
      <c r="L86" s="4">
        <v>0</v>
      </c>
      <c r="O86" s="93"/>
      <c r="Q86" s="4">
        <v>0</v>
      </c>
      <c r="R86" s="4">
        <v>0</v>
      </c>
      <c r="S86" s="4">
        <v>0</v>
      </c>
      <c r="U86" s="4">
        <v>0</v>
      </c>
      <c r="V86" s="4">
        <v>0</v>
      </c>
      <c r="W86" s="93"/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L86" s="4">
        <v>0</v>
      </c>
      <c r="AO86" s="93"/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W86" s="93"/>
      <c r="AZ86" s="4">
        <v>0</v>
      </c>
      <c r="BB86" s="4">
        <v>0</v>
      </c>
      <c r="BC86" s="4">
        <v>0</v>
      </c>
      <c r="BD86" s="4">
        <v>0</v>
      </c>
      <c r="BH86" s="4">
        <v>0</v>
      </c>
      <c r="BI86" s="4">
        <v>1</v>
      </c>
      <c r="BJ86" s="4">
        <v>0</v>
      </c>
      <c r="BK86" s="4">
        <v>7010</v>
      </c>
      <c r="BL86" s="4">
        <v>0</v>
      </c>
      <c r="BM86" s="4">
        <v>0</v>
      </c>
      <c r="BN86" s="4">
        <v>0</v>
      </c>
      <c r="BO86" s="4">
        <v>2144.1521992543649</v>
      </c>
      <c r="BP86" s="4">
        <v>1.3965099665215348</v>
      </c>
      <c r="BQ86" s="93">
        <v>0</v>
      </c>
      <c r="BR86" s="4">
        <v>0</v>
      </c>
      <c r="BS86" s="4">
        <v>0</v>
      </c>
      <c r="BT86" s="4">
        <v>0</v>
      </c>
      <c r="BU86" s="4">
        <v>0</v>
      </c>
      <c r="BW86" s="4">
        <v>0</v>
      </c>
      <c r="BY86" s="4">
        <v>0</v>
      </c>
      <c r="CA86" s="4">
        <v>4206</v>
      </c>
      <c r="CC86" s="93"/>
      <c r="CE86" s="4">
        <v>0</v>
      </c>
      <c r="CF86" s="4">
        <v>0</v>
      </c>
      <c r="CH86" s="4">
        <v>0</v>
      </c>
      <c r="CJ86" s="4">
        <v>0</v>
      </c>
      <c r="CK86" s="4">
        <v>0</v>
      </c>
      <c r="CL86" s="4">
        <v>0</v>
      </c>
      <c r="CM86" s="4">
        <v>2804</v>
      </c>
      <c r="CN86" s="4">
        <v>0</v>
      </c>
      <c r="CO86" s="93">
        <v>1</v>
      </c>
      <c r="CP86" s="4">
        <v>0</v>
      </c>
      <c r="CQ86" s="4">
        <v>7951.8263389430813</v>
      </c>
      <c r="CS86" s="4">
        <v>803.08620774540407</v>
      </c>
      <c r="CU86" s="4">
        <v>0</v>
      </c>
      <c r="CW86" s="4">
        <v>803.08620774540407</v>
      </c>
      <c r="CY86" s="4">
        <v>7951.8263389430813</v>
      </c>
      <c r="DA86" s="93"/>
      <c r="DD86" s="4">
        <v>0</v>
      </c>
      <c r="DF86" s="4">
        <v>0</v>
      </c>
      <c r="DH86" s="4">
        <v>0</v>
      </c>
      <c r="DI86" s="4">
        <v>0</v>
      </c>
      <c r="DJ86" s="4">
        <v>0</v>
      </c>
      <c r="DK86" s="4">
        <v>4771</v>
      </c>
      <c r="DL86" s="4">
        <v>0</v>
      </c>
      <c r="DM86" s="93"/>
      <c r="DU86" s="4">
        <v>0</v>
      </c>
      <c r="DW86" s="4">
        <v>3180.7305355772328</v>
      </c>
      <c r="DY86" s="93"/>
      <c r="EG86" s="4">
        <v>0</v>
      </c>
      <c r="EI86" s="4">
        <v>0</v>
      </c>
      <c r="EK86" s="93">
        <v>0</v>
      </c>
      <c r="EM86" s="4">
        <v>0</v>
      </c>
      <c r="EN86" s="4">
        <v>0</v>
      </c>
      <c r="EO86" s="4">
        <v>0</v>
      </c>
      <c r="EP86" s="4">
        <v>0</v>
      </c>
      <c r="EQ86" s="4">
        <v>0</v>
      </c>
      <c r="ER86" s="4">
        <v>0</v>
      </c>
      <c r="ES86" s="4">
        <v>0</v>
      </c>
      <c r="ET86" s="4">
        <v>0</v>
      </c>
      <c r="EU86" s="4">
        <v>0</v>
      </c>
      <c r="EV86" s="4">
        <v>0</v>
      </c>
      <c r="EW86" s="93">
        <v>0</v>
      </c>
      <c r="EX86" s="4">
        <v>0</v>
      </c>
      <c r="EY86" s="4">
        <v>0</v>
      </c>
      <c r="EZ86" s="4">
        <v>0</v>
      </c>
      <c r="FA86" s="4">
        <v>0</v>
      </c>
      <c r="FB86" s="4">
        <v>0</v>
      </c>
      <c r="FC86" s="4">
        <v>0</v>
      </c>
      <c r="FD86" s="4">
        <v>0</v>
      </c>
      <c r="FE86" s="4">
        <v>0</v>
      </c>
      <c r="FF86" s="4">
        <v>0</v>
      </c>
      <c r="FG86" s="4">
        <v>0</v>
      </c>
      <c r="FH86" s="4">
        <v>0</v>
      </c>
      <c r="FI86" s="93">
        <v>0</v>
      </c>
      <c r="FJ86" s="4">
        <v>0</v>
      </c>
      <c r="FK86" s="4">
        <v>0</v>
      </c>
      <c r="FL86" s="4">
        <v>0</v>
      </c>
      <c r="FM86" s="4">
        <v>0</v>
      </c>
      <c r="FN86" s="4">
        <v>0</v>
      </c>
      <c r="FO86" s="4">
        <v>0</v>
      </c>
      <c r="FQ86" s="4">
        <v>0</v>
      </c>
      <c r="FS86" s="4">
        <v>0</v>
      </c>
      <c r="FU86" s="93">
        <v>0</v>
      </c>
      <c r="FV86" s="4">
        <v>0</v>
      </c>
      <c r="FW86" s="4">
        <v>0</v>
      </c>
      <c r="FX86" s="4">
        <v>0</v>
      </c>
      <c r="FY86" s="4">
        <v>0</v>
      </c>
      <c r="FZ86" s="4">
        <v>0</v>
      </c>
      <c r="GA86" s="4">
        <v>0</v>
      </c>
      <c r="GB86" s="4">
        <v>0</v>
      </c>
      <c r="GC86" s="4">
        <v>0</v>
      </c>
      <c r="GE86" s="4">
        <v>0</v>
      </c>
      <c r="GG86" s="93">
        <v>0</v>
      </c>
      <c r="GH86" s="4">
        <v>0</v>
      </c>
      <c r="GI86" s="4">
        <v>0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Q86" s="4">
        <v>0</v>
      </c>
      <c r="GR86" s="4">
        <v>0</v>
      </c>
      <c r="GS86" s="93">
        <v>0</v>
      </c>
      <c r="GT86" s="4">
        <v>0</v>
      </c>
      <c r="GU86" s="4">
        <v>0</v>
      </c>
      <c r="GV86" s="4">
        <v>0</v>
      </c>
      <c r="GW86" s="4">
        <v>0</v>
      </c>
      <c r="GX86" s="4">
        <v>0</v>
      </c>
      <c r="GY86" s="4">
        <v>0</v>
      </c>
      <c r="GZ86" s="4">
        <v>0</v>
      </c>
      <c r="HA86" s="160">
        <v>0</v>
      </c>
      <c r="HB86" s="160">
        <v>0</v>
      </c>
      <c r="HC86" s="160">
        <v>0</v>
      </c>
      <c r="HD86" s="4">
        <v>0</v>
      </c>
      <c r="HE86" s="93">
        <v>0</v>
      </c>
      <c r="HF86" s="4">
        <v>0</v>
      </c>
      <c r="HG86" s="4">
        <v>0</v>
      </c>
      <c r="HH86" s="4">
        <v>0</v>
      </c>
      <c r="HI86" s="4">
        <v>0</v>
      </c>
      <c r="HJ86" s="4">
        <v>0</v>
      </c>
      <c r="HK86" s="4">
        <v>0</v>
      </c>
      <c r="HL86" s="4">
        <v>0</v>
      </c>
      <c r="HM86" s="4">
        <v>0</v>
      </c>
      <c r="HN86" s="4">
        <v>0</v>
      </c>
      <c r="HO86" s="4">
        <v>0</v>
      </c>
      <c r="HP86" s="4">
        <v>0</v>
      </c>
      <c r="HQ86" s="4">
        <v>0</v>
      </c>
      <c r="HR86" s="93">
        <v>0</v>
      </c>
      <c r="HS86" s="4">
        <v>0</v>
      </c>
      <c r="HT86" s="4">
        <v>0</v>
      </c>
      <c r="HU86" s="4">
        <v>0</v>
      </c>
      <c r="HV86" s="4">
        <v>0</v>
      </c>
      <c r="HW86" s="4">
        <v>0</v>
      </c>
      <c r="HX86" s="176">
        <v>0</v>
      </c>
      <c r="HY86" s="4">
        <v>0</v>
      </c>
      <c r="HZ86" s="176">
        <v>0</v>
      </c>
      <c r="IA86" s="4">
        <v>0</v>
      </c>
      <c r="IB86" s="176">
        <v>0</v>
      </c>
      <c r="IC86" s="4">
        <v>0</v>
      </c>
      <c r="ID86" s="176">
        <v>0</v>
      </c>
      <c r="IE86" s="4">
        <v>0</v>
      </c>
      <c r="IF86" s="4">
        <v>0</v>
      </c>
      <c r="IG86" s="5">
        <v>0</v>
      </c>
      <c r="IH86" s="3">
        <v>0</v>
      </c>
      <c r="II86" s="3">
        <v>0</v>
      </c>
      <c r="IJ86" s="3">
        <v>0</v>
      </c>
      <c r="IK86" s="3">
        <v>0</v>
      </c>
      <c r="IL86" s="3">
        <v>0</v>
      </c>
      <c r="IM86" s="3">
        <v>0</v>
      </c>
      <c r="IN86" s="3">
        <v>0</v>
      </c>
      <c r="IO86" s="3">
        <v>0</v>
      </c>
      <c r="IP86" s="3">
        <v>0</v>
      </c>
      <c r="IQ86" s="3"/>
      <c r="IR86" s="3">
        <v>0</v>
      </c>
      <c r="IS86" s="3"/>
      <c r="IT86" s="3">
        <v>0</v>
      </c>
      <c r="IU86" s="3"/>
      <c r="IV86" s="93">
        <v>0</v>
      </c>
      <c r="IW86" s="4">
        <v>0</v>
      </c>
      <c r="IX86" s="4">
        <v>0</v>
      </c>
      <c r="IY86" s="4">
        <v>0</v>
      </c>
      <c r="IZ86" s="4">
        <v>0</v>
      </c>
      <c r="JA86" s="4">
        <v>0</v>
      </c>
      <c r="JB86" s="4">
        <v>0</v>
      </c>
      <c r="JC86" s="4">
        <v>0</v>
      </c>
      <c r="JD86" s="4">
        <v>0</v>
      </c>
      <c r="JE86" s="4">
        <v>0</v>
      </c>
      <c r="JG86" s="4">
        <v>0</v>
      </c>
      <c r="JI86" s="4">
        <v>0</v>
      </c>
      <c r="JK86" s="93">
        <v>3</v>
      </c>
      <c r="JL86" s="4">
        <v>0</v>
      </c>
      <c r="JM86" s="4">
        <v>0</v>
      </c>
      <c r="JN86" s="4">
        <v>42726</v>
      </c>
      <c r="JO86" s="4">
        <v>0</v>
      </c>
      <c r="JP86" s="4">
        <v>0</v>
      </c>
      <c r="JQ86" s="4">
        <v>0</v>
      </c>
      <c r="JR86" s="4">
        <v>2814</v>
      </c>
      <c r="JS86" s="4">
        <v>0</v>
      </c>
      <c r="JT86" s="4">
        <v>0</v>
      </c>
      <c r="JV86" s="4">
        <v>2814</v>
      </c>
      <c r="JW86" s="4">
        <v>0</v>
      </c>
      <c r="JX86" s="4">
        <v>42726</v>
      </c>
      <c r="JY86" s="4">
        <v>0</v>
      </c>
      <c r="JZ86" s="93">
        <v>0</v>
      </c>
      <c r="KA86" s="4">
        <v>0</v>
      </c>
      <c r="KB86" s="4">
        <v>0</v>
      </c>
      <c r="KC86" s="4">
        <v>0</v>
      </c>
      <c r="KD86" s="4">
        <v>0</v>
      </c>
      <c r="KE86" s="4">
        <v>0</v>
      </c>
      <c r="KF86" s="4">
        <v>0</v>
      </c>
      <c r="KG86" s="4">
        <v>0</v>
      </c>
      <c r="KH86" s="4">
        <v>0</v>
      </c>
      <c r="KI86" s="4">
        <v>0</v>
      </c>
      <c r="KJ86" s="4">
        <v>0</v>
      </c>
      <c r="KK86" s="4">
        <v>0</v>
      </c>
      <c r="KM86" s="4">
        <v>25635.599999999999</v>
      </c>
      <c r="KN86" s="4">
        <v>0</v>
      </c>
      <c r="KO86" s="4">
        <v>0</v>
      </c>
      <c r="KP86" s="4">
        <v>0</v>
      </c>
      <c r="KQ86" s="4">
        <v>0</v>
      </c>
      <c r="KR86" s="4">
        <v>0</v>
      </c>
      <c r="KS86" s="4">
        <v>0</v>
      </c>
      <c r="KT86" s="4">
        <v>0</v>
      </c>
      <c r="KU86" s="4">
        <v>0</v>
      </c>
      <c r="KV86" s="4">
        <v>0</v>
      </c>
      <c r="KW86" s="4">
        <v>0</v>
      </c>
      <c r="KX86" s="4">
        <v>0</v>
      </c>
      <c r="KY86" s="4">
        <v>0</v>
      </c>
      <c r="KZ86" s="4">
        <v>0</v>
      </c>
      <c r="LA86" s="4">
        <v>0</v>
      </c>
      <c r="LB86" s="4">
        <v>16406.784</v>
      </c>
      <c r="LC86" s="4">
        <v>0</v>
      </c>
      <c r="LD86" s="4">
        <v>0</v>
      </c>
      <c r="LE86" s="4">
        <v>0</v>
      </c>
      <c r="LF86" s="4">
        <v>0</v>
      </c>
      <c r="LG86" s="4">
        <v>0</v>
      </c>
      <c r="LH86" s="4">
        <v>0</v>
      </c>
      <c r="LI86" s="4">
        <v>0</v>
      </c>
      <c r="LJ86" s="4">
        <v>0</v>
      </c>
      <c r="LK86" s="4">
        <v>0</v>
      </c>
      <c r="LL86" s="4">
        <v>0</v>
      </c>
      <c r="LM86" s="4">
        <v>0</v>
      </c>
      <c r="LO86" s="4">
        <v>0</v>
      </c>
      <c r="LQ86" s="4">
        <v>0</v>
      </c>
      <c r="MI86" s="115">
        <f t="shared" si="1"/>
        <v>-77</v>
      </c>
      <c r="MJ86" s="3"/>
      <c r="MK86" s="3"/>
      <c r="ML86" s="176"/>
      <c r="MM86" s="176"/>
      <c r="MN86" s="176"/>
      <c r="MO86" s="176"/>
      <c r="MP86" s="176"/>
      <c r="MQ86" s="176"/>
      <c r="MR86" s="176"/>
      <c r="MS86" s="176"/>
      <c r="MT86" s="176"/>
    </row>
    <row r="87" spans="1:358" s="4" customFormat="1">
      <c r="A87" s="1">
        <v>78</v>
      </c>
      <c r="B87" t="s">
        <v>119</v>
      </c>
      <c r="C87" s="93"/>
      <c r="E87" s="4">
        <v>0</v>
      </c>
      <c r="F87" s="4">
        <v>0</v>
      </c>
      <c r="I87" s="93"/>
      <c r="J87" s="4">
        <v>0</v>
      </c>
      <c r="K87" s="4">
        <v>0</v>
      </c>
      <c r="L87" s="4">
        <v>0</v>
      </c>
      <c r="O87" s="93"/>
      <c r="Q87" s="4">
        <v>0</v>
      </c>
      <c r="R87" s="4">
        <v>0</v>
      </c>
      <c r="S87" s="4">
        <v>0</v>
      </c>
      <c r="U87" s="4">
        <v>0</v>
      </c>
      <c r="V87" s="4">
        <v>0</v>
      </c>
      <c r="W87" s="93"/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L87" s="4">
        <v>0</v>
      </c>
      <c r="AO87" s="93"/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W87" s="93"/>
      <c r="AZ87" s="4">
        <v>0</v>
      </c>
      <c r="BB87" s="4">
        <v>0</v>
      </c>
      <c r="BC87" s="4">
        <v>0</v>
      </c>
      <c r="BD87" s="4">
        <v>0</v>
      </c>
      <c r="BH87" s="4">
        <v>0</v>
      </c>
      <c r="BL87" s="4">
        <v>0</v>
      </c>
      <c r="BN87" s="4">
        <v>0</v>
      </c>
      <c r="BO87" s="4">
        <v>0</v>
      </c>
      <c r="BP87" s="4">
        <v>0</v>
      </c>
      <c r="BQ87" s="93">
        <v>0</v>
      </c>
      <c r="BR87" s="4">
        <v>0</v>
      </c>
      <c r="BS87" s="4">
        <v>0</v>
      </c>
      <c r="BT87" s="4">
        <v>0</v>
      </c>
      <c r="BU87" s="4">
        <v>0</v>
      </c>
      <c r="BW87" s="4">
        <v>0</v>
      </c>
      <c r="BY87" s="4">
        <v>0</v>
      </c>
      <c r="CA87" s="4">
        <v>0</v>
      </c>
      <c r="CC87" s="93"/>
      <c r="CE87" s="4">
        <v>0</v>
      </c>
      <c r="CF87" s="4">
        <v>0</v>
      </c>
      <c r="CH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93"/>
      <c r="CS87" s="4">
        <v>0</v>
      </c>
      <c r="CW87" s="4">
        <v>0</v>
      </c>
      <c r="CY87" s="4">
        <v>0</v>
      </c>
      <c r="DA87" s="93"/>
      <c r="DD87" s="4">
        <v>0</v>
      </c>
      <c r="DF87" s="4">
        <v>0</v>
      </c>
      <c r="DH87" s="4">
        <v>0</v>
      </c>
      <c r="DI87" s="4">
        <v>0</v>
      </c>
      <c r="DJ87" s="4">
        <v>0</v>
      </c>
      <c r="DK87" s="4">
        <v>0</v>
      </c>
      <c r="DL87" s="4">
        <v>0</v>
      </c>
      <c r="DM87" s="93"/>
      <c r="DU87" s="4">
        <v>0</v>
      </c>
      <c r="DW87" s="4">
        <v>0</v>
      </c>
      <c r="DY87" s="93"/>
      <c r="EG87" s="4">
        <v>0</v>
      </c>
      <c r="EI87" s="4">
        <v>0</v>
      </c>
      <c r="EK87" s="93">
        <v>0</v>
      </c>
      <c r="EM87" s="4">
        <v>0</v>
      </c>
      <c r="EN87" s="4">
        <v>0</v>
      </c>
      <c r="EO87" s="4">
        <v>0</v>
      </c>
      <c r="EP87" s="4">
        <v>0</v>
      </c>
      <c r="EQ87" s="4">
        <v>0</v>
      </c>
      <c r="ER87" s="4">
        <v>0</v>
      </c>
      <c r="ES87" s="4">
        <v>0</v>
      </c>
      <c r="ET87" s="4">
        <v>0</v>
      </c>
      <c r="EU87" s="4">
        <v>0</v>
      </c>
      <c r="EV87" s="4">
        <v>0</v>
      </c>
      <c r="EW87" s="93">
        <v>0</v>
      </c>
      <c r="EX87" s="4">
        <v>0</v>
      </c>
      <c r="EY87" s="4">
        <v>0</v>
      </c>
      <c r="EZ87" s="4">
        <v>0</v>
      </c>
      <c r="FA87" s="4">
        <v>0</v>
      </c>
      <c r="FB87" s="4">
        <v>0</v>
      </c>
      <c r="FC87" s="4">
        <v>0</v>
      </c>
      <c r="FD87" s="4">
        <v>0</v>
      </c>
      <c r="FE87" s="4">
        <v>0</v>
      </c>
      <c r="FF87" s="4">
        <v>0</v>
      </c>
      <c r="FG87" s="4">
        <v>0</v>
      </c>
      <c r="FH87" s="4">
        <v>0</v>
      </c>
      <c r="FI87" s="93">
        <v>0</v>
      </c>
      <c r="FJ87" s="4">
        <v>0</v>
      </c>
      <c r="FK87" s="4">
        <v>0</v>
      </c>
      <c r="FL87" s="4">
        <v>0</v>
      </c>
      <c r="FM87" s="4">
        <v>0</v>
      </c>
      <c r="FN87" s="4">
        <v>0</v>
      </c>
      <c r="FO87" s="4">
        <v>0</v>
      </c>
      <c r="FQ87" s="4">
        <v>0</v>
      </c>
      <c r="FS87" s="4">
        <v>0</v>
      </c>
      <c r="FU87" s="93">
        <v>0</v>
      </c>
      <c r="FV87" s="4">
        <v>0</v>
      </c>
      <c r="FW87" s="4">
        <v>0</v>
      </c>
      <c r="FX87" s="4">
        <v>0</v>
      </c>
      <c r="FY87" s="4">
        <v>0</v>
      </c>
      <c r="FZ87" s="4">
        <v>0</v>
      </c>
      <c r="GA87" s="4">
        <v>0</v>
      </c>
      <c r="GB87" s="4">
        <v>0</v>
      </c>
      <c r="GC87" s="4">
        <v>0</v>
      </c>
      <c r="GE87" s="4">
        <v>0</v>
      </c>
      <c r="GG87" s="93">
        <v>0</v>
      </c>
      <c r="GH87" s="4">
        <v>0</v>
      </c>
      <c r="GI87" s="4">
        <v>0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0</v>
      </c>
      <c r="GR87" s="4">
        <v>0</v>
      </c>
      <c r="GS87" s="93">
        <v>0</v>
      </c>
      <c r="GT87" s="4">
        <v>0</v>
      </c>
      <c r="GU87" s="4">
        <v>0</v>
      </c>
      <c r="GV87" s="4">
        <v>0</v>
      </c>
      <c r="GW87" s="4">
        <v>0</v>
      </c>
      <c r="GX87" s="4">
        <v>0</v>
      </c>
      <c r="GY87" s="4">
        <v>0</v>
      </c>
      <c r="GZ87" s="4">
        <v>0</v>
      </c>
      <c r="HA87" s="160">
        <v>0</v>
      </c>
      <c r="HB87" s="160">
        <v>0</v>
      </c>
      <c r="HC87" s="160">
        <v>0</v>
      </c>
      <c r="HD87" s="4">
        <v>0</v>
      </c>
      <c r="HE87" s="93">
        <v>0</v>
      </c>
      <c r="HF87" s="4">
        <v>0</v>
      </c>
      <c r="HG87" s="4">
        <v>0</v>
      </c>
      <c r="HH87" s="4">
        <v>0</v>
      </c>
      <c r="HI87" s="4">
        <v>0</v>
      </c>
      <c r="HJ87" s="4">
        <v>0</v>
      </c>
      <c r="HK87" s="4">
        <v>0</v>
      </c>
      <c r="HL87" s="4">
        <v>0</v>
      </c>
      <c r="HM87" s="4">
        <v>0</v>
      </c>
      <c r="HN87" s="4">
        <v>0</v>
      </c>
      <c r="HO87" s="4">
        <v>0</v>
      </c>
      <c r="HP87" s="4">
        <v>0</v>
      </c>
      <c r="HQ87" s="4">
        <v>0</v>
      </c>
      <c r="HR87" s="93">
        <v>0</v>
      </c>
      <c r="HS87" s="4">
        <v>0</v>
      </c>
      <c r="HT87" s="4">
        <v>0</v>
      </c>
      <c r="HU87" s="4">
        <v>0</v>
      </c>
      <c r="HV87" s="4">
        <v>0</v>
      </c>
      <c r="HW87" s="4">
        <v>0</v>
      </c>
      <c r="HX87" s="176">
        <v>0</v>
      </c>
      <c r="HY87" s="4">
        <v>0</v>
      </c>
      <c r="HZ87" s="176">
        <v>0</v>
      </c>
      <c r="IA87" s="4">
        <v>0</v>
      </c>
      <c r="IB87" s="176">
        <v>0</v>
      </c>
      <c r="IC87" s="4">
        <v>0</v>
      </c>
      <c r="ID87" s="176">
        <v>0</v>
      </c>
      <c r="IE87" s="4">
        <v>0</v>
      </c>
      <c r="IF87" s="4">
        <v>0</v>
      </c>
      <c r="IG87" s="5">
        <v>0</v>
      </c>
      <c r="IH87" s="3">
        <v>0</v>
      </c>
      <c r="II87" s="3">
        <v>0</v>
      </c>
      <c r="IJ87" s="3">
        <v>0</v>
      </c>
      <c r="IK87" s="3">
        <v>0</v>
      </c>
      <c r="IL87" s="3">
        <v>0</v>
      </c>
      <c r="IM87" s="3">
        <v>0</v>
      </c>
      <c r="IN87" s="3">
        <v>0</v>
      </c>
      <c r="IO87" s="3">
        <v>0</v>
      </c>
      <c r="IP87" s="3">
        <v>0</v>
      </c>
      <c r="IQ87" s="3"/>
      <c r="IR87" s="3">
        <v>0</v>
      </c>
      <c r="IS87" s="3"/>
      <c r="IT87" s="3">
        <v>0</v>
      </c>
      <c r="IU87" s="3"/>
      <c r="IV87" s="93">
        <v>0</v>
      </c>
      <c r="IW87" s="4">
        <v>0</v>
      </c>
      <c r="IX87" s="4">
        <v>0</v>
      </c>
      <c r="IY87" s="4">
        <v>0</v>
      </c>
      <c r="IZ87" s="4">
        <v>0</v>
      </c>
      <c r="JA87" s="4">
        <v>0</v>
      </c>
      <c r="JB87" s="4">
        <v>0</v>
      </c>
      <c r="JC87" s="4">
        <v>0</v>
      </c>
      <c r="JD87" s="4">
        <v>0</v>
      </c>
      <c r="JE87" s="4">
        <v>0</v>
      </c>
      <c r="JG87" s="4">
        <v>0</v>
      </c>
      <c r="JI87" s="4">
        <v>0</v>
      </c>
      <c r="JK87" s="93">
        <v>0</v>
      </c>
      <c r="JL87" s="4">
        <v>0</v>
      </c>
      <c r="JM87" s="4">
        <v>0</v>
      </c>
      <c r="JN87" s="4">
        <v>0</v>
      </c>
      <c r="JO87" s="4">
        <v>0</v>
      </c>
      <c r="JP87" s="4">
        <v>0</v>
      </c>
      <c r="JQ87" s="4">
        <v>0</v>
      </c>
      <c r="JR87" s="4">
        <v>0</v>
      </c>
      <c r="JS87" s="4">
        <v>0</v>
      </c>
      <c r="JT87" s="4">
        <v>0</v>
      </c>
      <c r="JV87" s="4">
        <v>0</v>
      </c>
      <c r="JW87" s="4">
        <v>0</v>
      </c>
      <c r="JX87" s="4">
        <v>0</v>
      </c>
      <c r="JY87" s="4">
        <v>0</v>
      </c>
      <c r="JZ87" s="93">
        <v>0</v>
      </c>
      <c r="KA87" s="4">
        <v>0</v>
      </c>
      <c r="KB87" s="4">
        <v>0</v>
      </c>
      <c r="KC87" s="4">
        <v>0</v>
      </c>
      <c r="KD87" s="4">
        <v>0</v>
      </c>
      <c r="KE87" s="4">
        <v>0</v>
      </c>
      <c r="KF87" s="4">
        <v>0</v>
      </c>
      <c r="KG87" s="4">
        <v>0</v>
      </c>
      <c r="KH87" s="4">
        <v>0</v>
      </c>
      <c r="KI87" s="4">
        <v>0</v>
      </c>
      <c r="KJ87" s="4">
        <v>0</v>
      </c>
      <c r="KK87" s="4">
        <v>0</v>
      </c>
      <c r="KM87" s="4">
        <v>0</v>
      </c>
      <c r="KN87" s="4">
        <v>0</v>
      </c>
      <c r="KO87" s="4">
        <v>0</v>
      </c>
      <c r="KP87" s="4">
        <v>0</v>
      </c>
      <c r="KQ87" s="4">
        <v>0</v>
      </c>
      <c r="KR87" s="4">
        <v>0</v>
      </c>
      <c r="KS87" s="4">
        <v>0</v>
      </c>
      <c r="KT87" s="4">
        <v>0</v>
      </c>
      <c r="KU87" s="4">
        <v>0</v>
      </c>
      <c r="KV87" s="4">
        <v>0</v>
      </c>
      <c r="KW87" s="4">
        <v>0</v>
      </c>
      <c r="KX87" s="4">
        <v>0</v>
      </c>
      <c r="KY87" s="4">
        <v>0</v>
      </c>
      <c r="KZ87" s="4">
        <v>0</v>
      </c>
      <c r="LA87" s="4">
        <v>0</v>
      </c>
      <c r="LB87" s="4">
        <v>0</v>
      </c>
      <c r="LC87" s="4">
        <v>0</v>
      </c>
      <c r="LD87" s="4">
        <v>0</v>
      </c>
      <c r="LE87" s="4">
        <v>0</v>
      </c>
      <c r="LF87" s="4">
        <v>0</v>
      </c>
      <c r="LG87" s="4">
        <v>0</v>
      </c>
      <c r="LH87" s="4">
        <v>0</v>
      </c>
      <c r="LI87" s="4">
        <v>0</v>
      </c>
      <c r="LJ87" s="4">
        <v>0</v>
      </c>
      <c r="LK87" s="4">
        <v>0</v>
      </c>
      <c r="LL87" s="4">
        <v>0</v>
      </c>
      <c r="LM87" s="4">
        <v>0</v>
      </c>
      <c r="LO87" s="4">
        <v>0</v>
      </c>
      <c r="LQ87" s="4">
        <v>0</v>
      </c>
      <c r="MI87" s="115">
        <f t="shared" si="1"/>
        <v>-78</v>
      </c>
      <c r="MJ87" s="3"/>
      <c r="MK87" s="3"/>
      <c r="ML87" s="176"/>
      <c r="MM87" s="176"/>
      <c r="MN87" s="176"/>
      <c r="MO87" s="176"/>
      <c r="MP87" s="176"/>
      <c r="MQ87" s="176"/>
      <c r="MR87" s="176"/>
      <c r="MS87" s="176"/>
      <c r="MT87" s="176"/>
    </row>
    <row r="88" spans="1:358" s="4" customFormat="1">
      <c r="A88" s="1">
        <v>79</v>
      </c>
      <c r="B88" t="s">
        <v>120</v>
      </c>
      <c r="C88" s="93"/>
      <c r="E88" s="4">
        <v>0</v>
      </c>
      <c r="F88" s="4">
        <v>4768</v>
      </c>
      <c r="I88" s="93">
        <v>3.41</v>
      </c>
      <c r="J88" s="4">
        <v>18087</v>
      </c>
      <c r="K88" s="4">
        <v>0</v>
      </c>
      <c r="L88" s="4">
        <v>6862</v>
      </c>
      <c r="M88" s="4">
        <v>0</v>
      </c>
      <c r="O88" s="93">
        <v>1.74</v>
      </c>
      <c r="P88" s="4">
        <v>0</v>
      </c>
      <c r="Q88" s="4">
        <v>9847</v>
      </c>
      <c r="R88" s="4">
        <v>0</v>
      </c>
      <c r="S88" s="4">
        <v>0</v>
      </c>
      <c r="U88" s="4">
        <v>0</v>
      </c>
      <c r="V88" s="4">
        <v>0</v>
      </c>
      <c r="W88" s="93">
        <v>6.24</v>
      </c>
      <c r="X88" s="4">
        <v>0</v>
      </c>
      <c r="Y88" s="4">
        <v>37040</v>
      </c>
      <c r="Z88" s="4">
        <v>-2256</v>
      </c>
      <c r="AA88" s="4">
        <v>0</v>
      </c>
      <c r="AB88" s="4">
        <v>0</v>
      </c>
      <c r="AC88" s="4">
        <v>27193</v>
      </c>
      <c r="AD88" s="4">
        <v>-2256</v>
      </c>
      <c r="AE88" s="4">
        <v>0</v>
      </c>
      <c r="AF88" s="4">
        <v>17.97</v>
      </c>
      <c r="AG88" s="4">
        <v>0</v>
      </c>
      <c r="AH88" s="4">
        <v>106776</v>
      </c>
      <c r="AJ88" s="4">
        <v>6292</v>
      </c>
      <c r="AL88" s="4">
        <v>83796</v>
      </c>
      <c r="AN88" s="4">
        <v>0</v>
      </c>
      <c r="AO88" s="93">
        <v>17.14</v>
      </c>
      <c r="AP88" s="4">
        <v>0</v>
      </c>
      <c r="AQ88" s="4">
        <v>107691</v>
      </c>
      <c r="AR88" s="4">
        <v>0</v>
      </c>
      <c r="AS88" s="4">
        <v>0</v>
      </c>
      <c r="AT88" s="4">
        <v>0</v>
      </c>
      <c r="AU88" s="4">
        <v>54536</v>
      </c>
      <c r="AW88" s="93">
        <v>24.37</v>
      </c>
      <c r="AY88" s="4">
        <v>160254</v>
      </c>
      <c r="AZ88" s="4">
        <v>0</v>
      </c>
      <c r="BA88" s="4">
        <v>10212</v>
      </c>
      <c r="BB88" s="4">
        <v>0</v>
      </c>
      <c r="BC88" s="4">
        <v>72516</v>
      </c>
      <c r="BD88" s="4">
        <v>106</v>
      </c>
      <c r="BE88" s="4">
        <v>16.399999999999999</v>
      </c>
      <c r="BF88" s="4">
        <v>0</v>
      </c>
      <c r="BG88" s="4">
        <v>104846</v>
      </c>
      <c r="BH88" s="4">
        <v>0</v>
      </c>
      <c r="BI88" s="4">
        <v>34.97</v>
      </c>
      <c r="BJ88" s="4">
        <v>0</v>
      </c>
      <c r="BK88" s="4">
        <v>205122</v>
      </c>
      <c r="BL88" s="4">
        <v>0</v>
      </c>
      <c r="BM88" s="4">
        <v>32185</v>
      </c>
      <c r="BN88" s="4">
        <v>0</v>
      </c>
      <c r="BO88" s="4">
        <v>37102.458595177392</v>
      </c>
      <c r="BP88" s="4">
        <v>24.165240335387352</v>
      </c>
      <c r="BQ88" s="93">
        <v>39.321646666322614</v>
      </c>
      <c r="BR88" s="4">
        <v>0</v>
      </c>
      <c r="BS88" s="4">
        <v>255704.37036640567</v>
      </c>
      <c r="BT88" s="4">
        <v>0</v>
      </c>
      <c r="BU88" s="4">
        <v>25672.591706409319</v>
      </c>
      <c r="BW88" s="4">
        <v>44661.000214174812</v>
      </c>
      <c r="BY88" s="4">
        <v>25672.591706409319</v>
      </c>
      <c r="CA88" s="4">
        <v>110747.97036640567</v>
      </c>
      <c r="CC88" s="93">
        <v>27.059166245005954</v>
      </c>
      <c r="CD88" s="4">
        <v>0</v>
      </c>
      <c r="CE88" s="4">
        <v>209506.81765568067</v>
      </c>
      <c r="CF88" s="4">
        <v>0</v>
      </c>
      <c r="CG88" s="4">
        <v>20997.913006124625</v>
      </c>
      <c r="CH88" s="4">
        <v>0</v>
      </c>
      <c r="CI88" s="4">
        <v>0</v>
      </c>
      <c r="CJ88" s="4">
        <v>0</v>
      </c>
      <c r="CK88" s="4">
        <v>20997.913006124625</v>
      </c>
      <c r="CL88" s="4">
        <v>0</v>
      </c>
      <c r="CM88" s="4">
        <v>70459</v>
      </c>
      <c r="CN88" s="4">
        <v>0</v>
      </c>
      <c r="CO88" s="93">
        <v>36.231880934420538</v>
      </c>
      <c r="CP88" s="4">
        <v>0</v>
      </c>
      <c r="CQ88" s="4">
        <v>291358.61397080834</v>
      </c>
      <c r="CS88" s="4">
        <v>28573.055437815055</v>
      </c>
      <c r="CU88" s="4">
        <v>7493</v>
      </c>
      <c r="CW88" s="4">
        <v>28573.055437815055</v>
      </c>
      <c r="CY88" s="4">
        <v>102084.79631512766</v>
      </c>
      <c r="DA88" s="93">
        <v>46.805281829933328</v>
      </c>
      <c r="DB88" s="4">
        <v>0</v>
      </c>
      <c r="DC88" s="4">
        <v>399793</v>
      </c>
      <c r="DD88" s="4">
        <v>0</v>
      </c>
      <c r="DE88" s="4">
        <v>38571</v>
      </c>
      <c r="DF88" s="4">
        <v>0</v>
      </c>
      <c r="DG88" s="4">
        <v>9893</v>
      </c>
      <c r="DH88" s="4">
        <v>0</v>
      </c>
      <c r="DI88" s="4">
        <v>38571</v>
      </c>
      <c r="DJ88" s="4">
        <v>0</v>
      </c>
      <c r="DK88" s="4">
        <v>157545</v>
      </c>
      <c r="DL88" s="4">
        <v>0</v>
      </c>
      <c r="DM88" s="93">
        <v>45.684685638961476</v>
      </c>
      <c r="DN88" s="4">
        <v>0</v>
      </c>
      <c r="DO88" s="4">
        <v>401177</v>
      </c>
      <c r="DQ88" s="4">
        <v>39023</v>
      </c>
      <c r="DS88" s="4">
        <v>9827</v>
      </c>
      <c r="DU88" s="4">
        <v>39023</v>
      </c>
      <c r="DW88" s="4">
        <v>99185.350143566058</v>
      </c>
      <c r="DY88" s="93">
        <v>53.144132462452689</v>
      </c>
      <c r="DZ88" s="4">
        <v>0</v>
      </c>
      <c r="EA88" s="4">
        <v>484727</v>
      </c>
      <c r="EC88" s="4">
        <v>44898</v>
      </c>
      <c r="EE88" s="4">
        <v>19296</v>
      </c>
      <c r="EG88" s="4">
        <v>44898</v>
      </c>
      <c r="EI88" s="4">
        <v>127754.15441167666</v>
      </c>
      <c r="EK88" s="93">
        <v>51.288155228892997</v>
      </c>
      <c r="EL88" s="4">
        <v>0</v>
      </c>
      <c r="EM88" s="4">
        <v>503408</v>
      </c>
      <c r="EN88" s="4">
        <v>0</v>
      </c>
      <c r="EO88" s="4">
        <v>45800</v>
      </c>
      <c r="EP88" s="4">
        <v>0</v>
      </c>
      <c r="EQ88" s="4">
        <v>0</v>
      </c>
      <c r="ER88" s="4">
        <v>0</v>
      </c>
      <c r="ES88" s="4">
        <v>45800</v>
      </c>
      <c r="ET88" s="4">
        <v>0</v>
      </c>
      <c r="EU88" s="4">
        <v>69364.600000000006</v>
      </c>
      <c r="EV88" s="4">
        <v>0</v>
      </c>
      <c r="EW88" s="93">
        <v>53.311067771818621</v>
      </c>
      <c r="EX88" s="4">
        <v>0</v>
      </c>
      <c r="EY88" s="4">
        <v>453007</v>
      </c>
      <c r="EZ88" s="4">
        <v>0</v>
      </c>
      <c r="FA88" s="4">
        <v>42738</v>
      </c>
      <c r="FB88" s="4">
        <v>0</v>
      </c>
      <c r="FC88" s="4">
        <v>48891</v>
      </c>
      <c r="FD88" s="4">
        <v>0</v>
      </c>
      <c r="FE88" s="4">
        <v>42738</v>
      </c>
      <c r="FF88" s="4">
        <v>0</v>
      </c>
      <c r="FG88" s="4">
        <v>38090.25</v>
      </c>
      <c r="FH88" s="4">
        <v>0</v>
      </c>
      <c r="FI88" s="93">
        <v>78.842527184697204</v>
      </c>
      <c r="FJ88" s="4">
        <v>0</v>
      </c>
      <c r="FK88" s="4">
        <v>692230</v>
      </c>
      <c r="FL88" s="4">
        <v>0</v>
      </c>
      <c r="FM88" s="4">
        <v>65969</v>
      </c>
      <c r="FN88" s="4">
        <v>0</v>
      </c>
      <c r="FO88" s="4">
        <v>37448</v>
      </c>
      <c r="FQ88" s="4">
        <v>65969</v>
      </c>
      <c r="FS88" s="4">
        <v>233419.50866160338</v>
      </c>
      <c r="FU88" s="93">
        <v>114.16815742447277</v>
      </c>
      <c r="FV88" s="4">
        <v>0</v>
      </c>
      <c r="FW88" s="4">
        <v>1041533</v>
      </c>
      <c r="FX88" s="4">
        <v>0</v>
      </c>
      <c r="FY88" s="4">
        <v>99402</v>
      </c>
      <c r="FZ88" s="4">
        <v>0</v>
      </c>
      <c r="GA88" s="4">
        <v>25882</v>
      </c>
      <c r="GB88" s="4">
        <v>0</v>
      </c>
      <c r="GC88" s="4">
        <v>99402</v>
      </c>
      <c r="GE88" s="4">
        <v>402850.81887326133</v>
      </c>
      <c r="GG88" s="93">
        <v>154.61326432439884</v>
      </c>
      <c r="GH88" s="4">
        <v>0</v>
      </c>
      <c r="GI88" s="4">
        <v>1410632</v>
      </c>
      <c r="GJ88" s="4">
        <v>0</v>
      </c>
      <c r="GK88" s="4">
        <v>130557</v>
      </c>
      <c r="GL88" s="4">
        <v>0</v>
      </c>
      <c r="GM88" s="4">
        <v>80047</v>
      </c>
      <c r="GN88" s="4">
        <v>0</v>
      </c>
      <c r="GO88" s="4">
        <v>130557</v>
      </c>
      <c r="GP88" s="4">
        <v>0</v>
      </c>
      <c r="GQ88" s="4">
        <v>355104.42210885108</v>
      </c>
      <c r="GR88" s="4">
        <v>-310.40595423767809</v>
      </c>
      <c r="GS88" s="93">
        <v>194.59468579397324</v>
      </c>
      <c r="GT88" s="4">
        <v>0</v>
      </c>
      <c r="GU88" s="4">
        <v>1864492</v>
      </c>
      <c r="GV88" s="4">
        <v>0</v>
      </c>
      <c r="GW88" s="4">
        <v>168319</v>
      </c>
      <c r="GX88" s="4">
        <v>0</v>
      </c>
      <c r="GY88" s="4">
        <v>57337</v>
      </c>
      <c r="GZ88" s="4">
        <v>0</v>
      </c>
      <c r="HA88" s="160">
        <v>168319</v>
      </c>
      <c r="HB88" s="160">
        <v>0</v>
      </c>
      <c r="HC88" s="160">
        <v>402339.40154337359</v>
      </c>
      <c r="HD88" s="4">
        <v>-296</v>
      </c>
      <c r="HE88" s="93">
        <v>218</v>
      </c>
      <c r="HF88" s="4">
        <v>0</v>
      </c>
      <c r="HG88" s="4">
        <v>0</v>
      </c>
      <c r="HH88" s="4">
        <v>2088844</v>
      </c>
      <c r="HI88" s="4">
        <v>0</v>
      </c>
      <c r="HJ88" s="4">
        <v>189506</v>
      </c>
      <c r="HK88" s="4">
        <v>0</v>
      </c>
      <c r="HL88" s="4">
        <v>57500</v>
      </c>
      <c r="HM88" s="4">
        <v>0</v>
      </c>
      <c r="HN88" s="4">
        <v>189506</v>
      </c>
      <c r="HO88" s="4">
        <v>0</v>
      </c>
      <c r="HP88" s="4">
        <v>196929</v>
      </c>
      <c r="HQ88" s="4">
        <v>-3421.4437785694317</v>
      </c>
      <c r="HR88" s="93">
        <v>249.14999999999995</v>
      </c>
      <c r="HS88" s="4">
        <v>0</v>
      </c>
      <c r="HT88" s="4">
        <v>0</v>
      </c>
      <c r="HU88" s="4">
        <v>2545020</v>
      </c>
      <c r="HV88" s="4">
        <v>0</v>
      </c>
      <c r="HW88" s="4">
        <v>0</v>
      </c>
      <c r="HX88" s="176">
        <v>0</v>
      </c>
      <c r="HY88" s="4">
        <v>217684</v>
      </c>
      <c r="HZ88" s="176">
        <v>0</v>
      </c>
      <c r="IA88" s="4">
        <v>54970</v>
      </c>
      <c r="IB88" s="176">
        <v>0</v>
      </c>
      <c r="IC88" s="4">
        <v>217684</v>
      </c>
      <c r="ID88" s="176">
        <v>0</v>
      </c>
      <c r="IE88" s="4">
        <v>298366.27509271365</v>
      </c>
      <c r="IF88" s="4">
        <v>1609.3789198057493</v>
      </c>
      <c r="IG88" s="5">
        <v>259.65000000000009</v>
      </c>
      <c r="IH88" s="3">
        <v>0</v>
      </c>
      <c r="II88" s="3">
        <v>0</v>
      </c>
      <c r="IJ88" s="3">
        <v>2611428</v>
      </c>
      <c r="IK88" s="3">
        <v>0</v>
      </c>
      <c r="IL88" s="3">
        <v>0</v>
      </c>
      <c r="IM88" s="3">
        <v>0</v>
      </c>
      <c r="IN88" s="3">
        <v>223581</v>
      </c>
      <c r="IO88" s="3">
        <v>0</v>
      </c>
      <c r="IP88" s="3">
        <v>98968</v>
      </c>
      <c r="IQ88" s="3"/>
      <c r="IR88" s="3">
        <v>231511</v>
      </c>
      <c r="IS88" s="3"/>
      <c r="IT88" s="3">
        <v>55802.46047955942</v>
      </c>
      <c r="IU88" s="3"/>
      <c r="IV88" s="93">
        <v>248.13000000000002</v>
      </c>
      <c r="IW88" s="4">
        <v>0</v>
      </c>
      <c r="IX88" s="4">
        <v>0</v>
      </c>
      <c r="IY88" s="4">
        <v>2602434</v>
      </c>
      <c r="IZ88" s="4">
        <v>0</v>
      </c>
      <c r="JA88" s="4">
        <v>0</v>
      </c>
      <c r="JB88" s="4">
        <v>0</v>
      </c>
      <c r="JC88" s="4">
        <v>229387</v>
      </c>
      <c r="JD88" s="4">
        <v>0</v>
      </c>
      <c r="JE88" s="4">
        <v>33684</v>
      </c>
      <c r="JG88" s="4">
        <v>229387</v>
      </c>
      <c r="JI88" s="4">
        <v>87298.411435018759</v>
      </c>
      <c r="JK88" s="93">
        <v>280.43999999999994</v>
      </c>
      <c r="JL88" s="4">
        <v>0</v>
      </c>
      <c r="JM88" s="4">
        <v>0</v>
      </c>
      <c r="JN88" s="4">
        <v>2988240</v>
      </c>
      <c r="JO88" s="4">
        <v>0</v>
      </c>
      <c r="JP88" s="4">
        <v>0</v>
      </c>
      <c r="JQ88" s="4">
        <v>0</v>
      </c>
      <c r="JR88" s="4">
        <v>256439</v>
      </c>
      <c r="JS88" s="4">
        <v>0</v>
      </c>
      <c r="JT88" s="4">
        <v>78432</v>
      </c>
      <c r="JV88" s="4">
        <v>256439</v>
      </c>
      <c r="JW88" s="4">
        <v>0</v>
      </c>
      <c r="JX88" s="4">
        <v>385806</v>
      </c>
      <c r="JY88" s="4">
        <v>0</v>
      </c>
      <c r="JZ88" s="93">
        <v>281.64000000000004</v>
      </c>
      <c r="KA88" s="4">
        <v>0</v>
      </c>
      <c r="KB88" s="4">
        <v>0</v>
      </c>
      <c r="KC88" s="4">
        <v>3170747</v>
      </c>
      <c r="KD88" s="4">
        <v>0</v>
      </c>
      <c r="KE88" s="4">
        <v>0</v>
      </c>
      <c r="KF88" s="4">
        <v>0</v>
      </c>
      <c r="KG88" s="4">
        <v>262123</v>
      </c>
      <c r="KH88" s="4">
        <v>0</v>
      </c>
      <c r="KI88" s="4">
        <v>23390</v>
      </c>
      <c r="KJ88" s="4">
        <v>0</v>
      </c>
      <c r="KK88" s="4">
        <v>262123</v>
      </c>
      <c r="KM88" s="4">
        <v>413990.6</v>
      </c>
      <c r="KN88" s="4">
        <v>0</v>
      </c>
      <c r="KO88" s="4">
        <v>271.29999999999984</v>
      </c>
      <c r="KP88" s="4">
        <v>0</v>
      </c>
      <c r="KQ88" s="4">
        <v>0</v>
      </c>
      <c r="KR88" s="4">
        <v>3417878</v>
      </c>
      <c r="KS88" s="4">
        <v>0</v>
      </c>
      <c r="KT88" s="4">
        <v>0</v>
      </c>
      <c r="KU88" s="4">
        <v>0</v>
      </c>
      <c r="KV88" s="4">
        <v>288579</v>
      </c>
      <c r="KW88" s="4">
        <v>0</v>
      </c>
      <c r="KX88" s="4">
        <v>80100</v>
      </c>
      <c r="KY88" s="4">
        <v>0</v>
      </c>
      <c r="KZ88" s="4">
        <v>288579</v>
      </c>
      <c r="LA88" s="4">
        <v>0</v>
      </c>
      <c r="LB88" s="4">
        <v>504784.70400000003</v>
      </c>
      <c r="LC88" s="4">
        <v>0</v>
      </c>
      <c r="LD88" s="4">
        <v>255</v>
      </c>
      <c r="LE88" s="4">
        <v>0</v>
      </c>
      <c r="LF88" s="4">
        <v>0</v>
      </c>
      <c r="LG88" s="4">
        <v>3653251</v>
      </c>
      <c r="LH88" s="4">
        <v>0</v>
      </c>
      <c r="LI88" s="4">
        <v>0</v>
      </c>
      <c r="LJ88" s="4">
        <v>0</v>
      </c>
      <c r="LK88" s="4">
        <v>302295</v>
      </c>
      <c r="LL88" s="4">
        <v>0</v>
      </c>
      <c r="LM88" s="4">
        <v>0</v>
      </c>
      <c r="LO88" s="4">
        <v>302295</v>
      </c>
      <c r="LQ88" s="4">
        <v>456654.39999999997</v>
      </c>
      <c r="MI88" s="115">
        <f t="shared" si="1"/>
        <v>-79</v>
      </c>
      <c r="MJ88" s="3"/>
      <c r="MK88" s="3"/>
      <c r="ML88" s="176"/>
      <c r="MM88" s="176"/>
      <c r="MN88" s="176"/>
      <c r="MO88" s="176"/>
      <c r="MP88" s="176"/>
      <c r="MQ88" s="176"/>
      <c r="MR88" s="176"/>
      <c r="MS88" s="176"/>
      <c r="MT88" s="176"/>
    </row>
    <row r="89" spans="1:358" s="4" customFormat="1">
      <c r="A89" s="1">
        <v>80</v>
      </c>
      <c r="B89" t="s">
        <v>121</v>
      </c>
      <c r="C89" s="93"/>
      <c r="E89" s="4">
        <v>0</v>
      </c>
      <c r="F89" s="4">
        <v>0</v>
      </c>
      <c r="I89" s="93"/>
      <c r="J89" s="4">
        <v>0</v>
      </c>
      <c r="K89" s="4">
        <v>0</v>
      </c>
      <c r="L89" s="4">
        <v>0</v>
      </c>
      <c r="O89" s="93"/>
      <c r="Q89" s="4">
        <v>0</v>
      </c>
      <c r="R89" s="4">
        <v>0</v>
      </c>
      <c r="S89" s="4">
        <v>0</v>
      </c>
      <c r="U89" s="4">
        <v>0</v>
      </c>
      <c r="V89" s="4">
        <v>0</v>
      </c>
      <c r="W89" s="93"/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L89" s="4">
        <v>0</v>
      </c>
      <c r="AO89" s="93"/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W89" s="93"/>
      <c r="AZ89" s="4">
        <v>0</v>
      </c>
      <c r="BB89" s="4">
        <v>0</v>
      </c>
      <c r="BC89" s="4">
        <v>0</v>
      </c>
      <c r="BD89" s="4">
        <v>0</v>
      </c>
      <c r="BH89" s="4">
        <v>0</v>
      </c>
      <c r="BL89" s="4">
        <v>0</v>
      </c>
      <c r="BN89" s="4">
        <v>0</v>
      </c>
      <c r="BO89" s="4">
        <v>0</v>
      </c>
      <c r="BP89" s="4">
        <v>0</v>
      </c>
      <c r="BQ89" s="93">
        <v>0</v>
      </c>
      <c r="BR89" s="4">
        <v>0</v>
      </c>
      <c r="BS89" s="4">
        <v>0</v>
      </c>
      <c r="BT89" s="4">
        <v>0</v>
      </c>
      <c r="BU89" s="4">
        <v>0</v>
      </c>
      <c r="BW89" s="4">
        <v>0</v>
      </c>
      <c r="BY89" s="4">
        <v>0</v>
      </c>
      <c r="CA89" s="4">
        <v>0</v>
      </c>
      <c r="CC89" s="93"/>
      <c r="CE89" s="4">
        <v>0</v>
      </c>
      <c r="CF89" s="4">
        <v>0</v>
      </c>
      <c r="CH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93"/>
      <c r="CS89" s="4">
        <v>0</v>
      </c>
      <c r="CW89" s="4">
        <v>0</v>
      </c>
      <c r="CY89" s="4">
        <v>0</v>
      </c>
      <c r="DA89" s="93"/>
      <c r="DD89" s="4">
        <v>0</v>
      </c>
      <c r="DF89" s="4">
        <v>0</v>
      </c>
      <c r="DH89" s="4">
        <v>0</v>
      </c>
      <c r="DI89" s="4">
        <v>0</v>
      </c>
      <c r="DJ89" s="4">
        <v>0</v>
      </c>
      <c r="DK89" s="4">
        <v>0</v>
      </c>
      <c r="DL89" s="4">
        <v>0</v>
      </c>
      <c r="DM89" s="93"/>
      <c r="DU89" s="4">
        <v>0</v>
      </c>
      <c r="DW89" s="4">
        <v>0</v>
      </c>
      <c r="DY89" s="93"/>
      <c r="EG89" s="4">
        <v>0</v>
      </c>
      <c r="EI89" s="4">
        <v>0</v>
      </c>
      <c r="EK89" s="93">
        <v>0</v>
      </c>
      <c r="EM89" s="4">
        <v>0</v>
      </c>
      <c r="EN89" s="4">
        <v>0</v>
      </c>
      <c r="EO89" s="4">
        <v>0</v>
      </c>
      <c r="EP89" s="4">
        <v>0</v>
      </c>
      <c r="EQ89" s="4">
        <v>0</v>
      </c>
      <c r="ER89" s="4">
        <v>0</v>
      </c>
      <c r="ES89" s="4">
        <v>0</v>
      </c>
      <c r="ET89" s="4">
        <v>0</v>
      </c>
      <c r="EU89" s="4">
        <v>0</v>
      </c>
      <c r="EV89" s="4">
        <v>0</v>
      </c>
      <c r="EW89" s="93">
        <v>0</v>
      </c>
      <c r="EX89" s="4">
        <v>0</v>
      </c>
      <c r="EY89" s="4">
        <v>0</v>
      </c>
      <c r="EZ89" s="4">
        <v>0</v>
      </c>
      <c r="FA89" s="4">
        <v>0</v>
      </c>
      <c r="FB89" s="4">
        <v>0</v>
      </c>
      <c r="FC89" s="4">
        <v>0</v>
      </c>
      <c r="FD89" s="4">
        <v>0</v>
      </c>
      <c r="FE89" s="4">
        <v>0</v>
      </c>
      <c r="FF89" s="4">
        <v>0</v>
      </c>
      <c r="FG89" s="4">
        <v>0</v>
      </c>
      <c r="FH89" s="4">
        <v>0</v>
      </c>
      <c r="FI89" s="93">
        <v>0</v>
      </c>
      <c r="FJ89" s="4">
        <v>0</v>
      </c>
      <c r="FK89" s="4">
        <v>0</v>
      </c>
      <c r="FL89" s="4">
        <v>0</v>
      </c>
      <c r="FM89" s="4">
        <v>0</v>
      </c>
      <c r="FN89" s="4">
        <v>0</v>
      </c>
      <c r="FO89" s="4">
        <v>0</v>
      </c>
      <c r="FQ89" s="4">
        <v>0</v>
      </c>
      <c r="FS89" s="4">
        <v>0</v>
      </c>
      <c r="FU89" s="93">
        <v>0</v>
      </c>
      <c r="FV89" s="4">
        <v>0</v>
      </c>
      <c r="FW89" s="4">
        <v>0</v>
      </c>
      <c r="FX89" s="4">
        <v>0</v>
      </c>
      <c r="FY89" s="4">
        <v>0</v>
      </c>
      <c r="FZ89" s="4">
        <v>0</v>
      </c>
      <c r="GA89" s="4">
        <v>0</v>
      </c>
      <c r="GB89" s="4">
        <v>0</v>
      </c>
      <c r="GC89" s="4">
        <v>0</v>
      </c>
      <c r="GE89" s="4">
        <v>0</v>
      </c>
      <c r="GG89" s="93">
        <v>0</v>
      </c>
      <c r="GH89" s="4">
        <v>0</v>
      </c>
      <c r="GI89" s="4">
        <v>0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Q89" s="4">
        <v>0</v>
      </c>
      <c r="GR89" s="4">
        <v>0</v>
      </c>
      <c r="GS89" s="93">
        <v>0</v>
      </c>
      <c r="GT89" s="4">
        <v>0</v>
      </c>
      <c r="GU89" s="4">
        <v>0</v>
      </c>
      <c r="GV89" s="4">
        <v>0</v>
      </c>
      <c r="GW89" s="4">
        <v>0</v>
      </c>
      <c r="GX89" s="4">
        <v>0</v>
      </c>
      <c r="GY89" s="4">
        <v>0</v>
      </c>
      <c r="GZ89" s="4">
        <v>0</v>
      </c>
      <c r="HA89" s="160">
        <v>0</v>
      </c>
      <c r="HB89" s="160">
        <v>0</v>
      </c>
      <c r="HC89" s="160">
        <v>0</v>
      </c>
      <c r="HD89" s="4">
        <v>0</v>
      </c>
      <c r="HE89" s="93">
        <v>0</v>
      </c>
      <c r="HF89" s="4">
        <v>0</v>
      </c>
      <c r="HG89" s="4">
        <v>0</v>
      </c>
      <c r="HH89" s="4">
        <v>0</v>
      </c>
      <c r="HI89" s="4">
        <v>0</v>
      </c>
      <c r="HJ89" s="4">
        <v>0</v>
      </c>
      <c r="HK89" s="4">
        <v>0</v>
      </c>
      <c r="HL89" s="4">
        <v>0</v>
      </c>
      <c r="HM89" s="4">
        <v>0</v>
      </c>
      <c r="HN89" s="4">
        <v>0</v>
      </c>
      <c r="HO89" s="4">
        <v>0</v>
      </c>
      <c r="HP89" s="4">
        <v>0</v>
      </c>
      <c r="HQ89" s="4">
        <v>0</v>
      </c>
      <c r="HR89" s="93">
        <v>0</v>
      </c>
      <c r="HS89" s="4">
        <v>0</v>
      </c>
      <c r="HT89" s="4">
        <v>0</v>
      </c>
      <c r="HU89" s="4">
        <v>0</v>
      </c>
      <c r="HV89" s="4">
        <v>0</v>
      </c>
      <c r="HW89" s="4">
        <v>0</v>
      </c>
      <c r="HX89" s="176">
        <v>0</v>
      </c>
      <c r="HY89" s="4">
        <v>0</v>
      </c>
      <c r="HZ89" s="176">
        <v>0</v>
      </c>
      <c r="IA89" s="4">
        <v>0</v>
      </c>
      <c r="IB89" s="176">
        <v>0</v>
      </c>
      <c r="IC89" s="4">
        <v>0</v>
      </c>
      <c r="ID89" s="176">
        <v>0</v>
      </c>
      <c r="IE89" s="4">
        <v>0</v>
      </c>
      <c r="IF89" s="4">
        <v>0</v>
      </c>
      <c r="IG89" s="5">
        <v>0</v>
      </c>
      <c r="IH89" s="3">
        <v>0</v>
      </c>
      <c r="II89" s="3">
        <v>0</v>
      </c>
      <c r="IJ89" s="3">
        <v>0</v>
      </c>
      <c r="IK89" s="3">
        <v>0</v>
      </c>
      <c r="IL89" s="3">
        <v>0</v>
      </c>
      <c r="IM89" s="3">
        <v>0</v>
      </c>
      <c r="IN89" s="3">
        <v>0</v>
      </c>
      <c r="IO89" s="3">
        <v>0</v>
      </c>
      <c r="IP89" s="3">
        <v>0</v>
      </c>
      <c r="IQ89" s="3"/>
      <c r="IR89" s="3">
        <v>0</v>
      </c>
      <c r="IS89" s="3"/>
      <c r="IT89" s="3">
        <v>0</v>
      </c>
      <c r="IU89" s="3"/>
      <c r="IV89" s="93">
        <v>0</v>
      </c>
      <c r="IW89" s="4">
        <v>0</v>
      </c>
      <c r="IX89" s="4">
        <v>0</v>
      </c>
      <c r="IY89" s="4">
        <v>0</v>
      </c>
      <c r="IZ89" s="4">
        <v>0</v>
      </c>
      <c r="JA89" s="4">
        <v>0</v>
      </c>
      <c r="JB89" s="4">
        <v>0</v>
      </c>
      <c r="JC89" s="4">
        <v>0</v>
      </c>
      <c r="JD89" s="4">
        <v>0</v>
      </c>
      <c r="JE89" s="4">
        <v>0</v>
      </c>
      <c r="JG89" s="4">
        <v>0</v>
      </c>
      <c r="JI89" s="4">
        <v>0</v>
      </c>
      <c r="JK89" s="93">
        <v>0</v>
      </c>
      <c r="JL89" s="4">
        <v>0</v>
      </c>
      <c r="JM89" s="4">
        <v>0</v>
      </c>
      <c r="JN89" s="4">
        <v>0</v>
      </c>
      <c r="JO89" s="4">
        <v>0</v>
      </c>
      <c r="JP89" s="4">
        <v>0</v>
      </c>
      <c r="JQ89" s="4">
        <v>0</v>
      </c>
      <c r="JR89" s="4">
        <v>0</v>
      </c>
      <c r="JS89" s="4">
        <v>0</v>
      </c>
      <c r="JT89" s="4">
        <v>0</v>
      </c>
      <c r="JV89" s="4">
        <v>0</v>
      </c>
      <c r="JW89" s="4">
        <v>0</v>
      </c>
      <c r="JX89" s="4">
        <v>0</v>
      </c>
      <c r="JY89" s="4">
        <v>0</v>
      </c>
      <c r="JZ89" s="93">
        <v>0</v>
      </c>
      <c r="KA89" s="4">
        <v>0</v>
      </c>
      <c r="KB89" s="4">
        <v>0</v>
      </c>
      <c r="KC89" s="4">
        <v>0</v>
      </c>
      <c r="KD89" s="4">
        <v>0</v>
      </c>
      <c r="KE89" s="4">
        <v>0</v>
      </c>
      <c r="KF89" s="4">
        <v>0</v>
      </c>
      <c r="KG89" s="4">
        <v>0</v>
      </c>
      <c r="KH89" s="4">
        <v>0</v>
      </c>
      <c r="KI89" s="4">
        <v>0</v>
      </c>
      <c r="KJ89" s="4">
        <v>0</v>
      </c>
      <c r="KK89" s="4">
        <v>0</v>
      </c>
      <c r="KM89" s="4">
        <v>0</v>
      </c>
      <c r="KN89" s="4">
        <v>0</v>
      </c>
      <c r="KO89" s="4">
        <v>0</v>
      </c>
      <c r="KP89" s="4">
        <v>0</v>
      </c>
      <c r="KQ89" s="4">
        <v>0</v>
      </c>
      <c r="KR89" s="4">
        <v>0</v>
      </c>
      <c r="KS89" s="4">
        <v>0</v>
      </c>
      <c r="KT89" s="4">
        <v>0</v>
      </c>
      <c r="KU89" s="4">
        <v>0</v>
      </c>
      <c r="KV89" s="4">
        <v>0</v>
      </c>
      <c r="KW89" s="4">
        <v>0</v>
      </c>
      <c r="KX89" s="4">
        <v>0</v>
      </c>
      <c r="KY89" s="4">
        <v>0</v>
      </c>
      <c r="KZ89" s="4">
        <v>0</v>
      </c>
      <c r="LA89" s="4">
        <v>0</v>
      </c>
      <c r="LB89" s="4">
        <v>0</v>
      </c>
      <c r="LC89" s="4">
        <v>0</v>
      </c>
      <c r="LD89" s="4">
        <v>0</v>
      </c>
      <c r="LE89" s="4">
        <v>0</v>
      </c>
      <c r="LF89" s="4">
        <v>0</v>
      </c>
      <c r="LG89" s="4">
        <v>0</v>
      </c>
      <c r="LH89" s="4">
        <v>0</v>
      </c>
      <c r="LI89" s="4">
        <v>0</v>
      </c>
      <c r="LJ89" s="4">
        <v>0</v>
      </c>
      <c r="LK89" s="4">
        <v>0</v>
      </c>
      <c r="LL89" s="4">
        <v>0</v>
      </c>
      <c r="LM89" s="4">
        <v>0</v>
      </c>
      <c r="LO89" s="4">
        <v>0</v>
      </c>
      <c r="LQ89" s="4">
        <v>0</v>
      </c>
      <c r="MI89" s="115">
        <f t="shared" si="1"/>
        <v>-80</v>
      </c>
      <c r="MJ89" s="3"/>
      <c r="MK89" s="3"/>
      <c r="ML89" s="176"/>
      <c r="MM89" s="176"/>
      <c r="MN89" s="176"/>
      <c r="MO89" s="176"/>
      <c r="MP89" s="176"/>
      <c r="MQ89" s="176"/>
      <c r="MR89" s="176"/>
      <c r="MS89" s="176"/>
      <c r="MT89" s="176"/>
    </row>
    <row r="90" spans="1:358" s="4" customFormat="1">
      <c r="A90" s="1">
        <v>81</v>
      </c>
      <c r="B90" t="s">
        <v>122</v>
      </c>
      <c r="C90" s="93"/>
      <c r="E90" s="4">
        <v>0</v>
      </c>
      <c r="F90" s="4">
        <v>0</v>
      </c>
      <c r="I90" s="93"/>
      <c r="J90" s="4">
        <v>0</v>
      </c>
      <c r="K90" s="4">
        <v>0</v>
      </c>
      <c r="L90" s="4">
        <v>0</v>
      </c>
      <c r="O90" s="93"/>
      <c r="Q90" s="4">
        <v>0</v>
      </c>
      <c r="R90" s="4">
        <v>0</v>
      </c>
      <c r="S90" s="4">
        <v>0</v>
      </c>
      <c r="U90" s="4">
        <v>0</v>
      </c>
      <c r="V90" s="4">
        <v>0</v>
      </c>
      <c r="W90" s="93"/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L90" s="4">
        <v>0</v>
      </c>
      <c r="AO90" s="93"/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W90" s="93"/>
      <c r="AZ90" s="4">
        <v>0</v>
      </c>
      <c r="BB90" s="4">
        <v>0</v>
      </c>
      <c r="BC90" s="4">
        <v>0</v>
      </c>
      <c r="BD90" s="4">
        <v>0</v>
      </c>
      <c r="BH90" s="4">
        <v>0</v>
      </c>
      <c r="BL90" s="4">
        <v>0</v>
      </c>
      <c r="BN90" s="4">
        <v>0</v>
      </c>
      <c r="BO90" s="4">
        <v>0</v>
      </c>
      <c r="BP90" s="4">
        <v>0</v>
      </c>
      <c r="BQ90" s="93">
        <v>0</v>
      </c>
      <c r="BR90" s="4">
        <v>0</v>
      </c>
      <c r="BS90" s="4">
        <v>0</v>
      </c>
      <c r="BT90" s="4">
        <v>0</v>
      </c>
      <c r="BU90" s="4">
        <v>0</v>
      </c>
      <c r="BW90" s="4">
        <v>0</v>
      </c>
      <c r="BY90" s="4">
        <v>0</v>
      </c>
      <c r="CA90" s="4">
        <v>0</v>
      </c>
      <c r="CC90" s="93"/>
      <c r="CE90" s="4">
        <v>0</v>
      </c>
      <c r="CF90" s="4">
        <v>0</v>
      </c>
      <c r="CH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93"/>
      <c r="CS90" s="4">
        <v>0</v>
      </c>
      <c r="CW90" s="4">
        <v>0</v>
      </c>
      <c r="CY90" s="4">
        <v>0</v>
      </c>
      <c r="DA90" s="93"/>
      <c r="DD90" s="4">
        <v>0</v>
      </c>
      <c r="DF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93"/>
      <c r="DU90" s="4">
        <v>0</v>
      </c>
      <c r="DW90" s="4">
        <v>0</v>
      </c>
      <c r="DY90" s="93"/>
      <c r="EG90" s="4">
        <v>0</v>
      </c>
      <c r="EI90" s="4">
        <v>0</v>
      </c>
      <c r="EK90" s="93">
        <v>0</v>
      </c>
      <c r="EM90" s="4">
        <v>0</v>
      </c>
      <c r="EN90" s="4">
        <v>0</v>
      </c>
      <c r="EO90" s="4">
        <v>0</v>
      </c>
      <c r="EP90" s="4">
        <v>0</v>
      </c>
      <c r="EQ90" s="4">
        <v>0</v>
      </c>
      <c r="ER90" s="4">
        <v>0</v>
      </c>
      <c r="ES90" s="4">
        <v>0</v>
      </c>
      <c r="ET90" s="4">
        <v>0</v>
      </c>
      <c r="EU90" s="4">
        <v>0</v>
      </c>
      <c r="EV90" s="4">
        <v>0</v>
      </c>
      <c r="EW90" s="93">
        <v>0</v>
      </c>
      <c r="EX90" s="4">
        <v>0</v>
      </c>
      <c r="EY90" s="4">
        <v>0</v>
      </c>
      <c r="EZ90" s="4">
        <v>0</v>
      </c>
      <c r="FA90" s="4">
        <v>0</v>
      </c>
      <c r="FB90" s="4">
        <v>0</v>
      </c>
      <c r="FC90" s="4">
        <v>0</v>
      </c>
      <c r="FD90" s="4">
        <v>0</v>
      </c>
      <c r="FE90" s="4">
        <v>0</v>
      </c>
      <c r="FF90" s="4">
        <v>0</v>
      </c>
      <c r="FG90" s="4">
        <v>0</v>
      </c>
      <c r="FH90" s="4">
        <v>0</v>
      </c>
      <c r="FI90" s="93">
        <v>0</v>
      </c>
      <c r="FJ90" s="4">
        <v>0</v>
      </c>
      <c r="FK90" s="4">
        <v>0</v>
      </c>
      <c r="FL90" s="4">
        <v>0</v>
      </c>
      <c r="FM90" s="4">
        <v>0</v>
      </c>
      <c r="FN90" s="4">
        <v>0</v>
      </c>
      <c r="FO90" s="4">
        <v>0</v>
      </c>
      <c r="FQ90" s="4">
        <v>0</v>
      </c>
      <c r="FS90" s="4">
        <v>0</v>
      </c>
      <c r="FU90" s="93">
        <v>0</v>
      </c>
      <c r="FV90" s="4">
        <v>0</v>
      </c>
      <c r="FW90" s="4">
        <v>0</v>
      </c>
      <c r="FX90" s="4">
        <v>0</v>
      </c>
      <c r="FY90" s="4">
        <v>0</v>
      </c>
      <c r="FZ90" s="4">
        <v>0</v>
      </c>
      <c r="GA90" s="4">
        <v>0</v>
      </c>
      <c r="GB90" s="4">
        <v>0</v>
      </c>
      <c r="GC90" s="4">
        <v>0</v>
      </c>
      <c r="GE90" s="4">
        <v>0</v>
      </c>
      <c r="GG90" s="93">
        <v>0</v>
      </c>
      <c r="GH90" s="4">
        <v>0</v>
      </c>
      <c r="GI90" s="4">
        <v>0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0</v>
      </c>
      <c r="GR90" s="4">
        <v>0</v>
      </c>
      <c r="GS90" s="93">
        <v>0</v>
      </c>
      <c r="GT90" s="4">
        <v>0</v>
      </c>
      <c r="GU90" s="4">
        <v>0</v>
      </c>
      <c r="GV90" s="4">
        <v>0</v>
      </c>
      <c r="GW90" s="4">
        <v>0</v>
      </c>
      <c r="GX90" s="4">
        <v>0</v>
      </c>
      <c r="GY90" s="4">
        <v>0</v>
      </c>
      <c r="GZ90" s="4">
        <v>0</v>
      </c>
      <c r="HA90" s="160">
        <v>0</v>
      </c>
      <c r="HB90" s="160">
        <v>0</v>
      </c>
      <c r="HC90" s="160">
        <v>0</v>
      </c>
      <c r="HD90" s="4">
        <v>0</v>
      </c>
      <c r="HE90" s="93">
        <v>0</v>
      </c>
      <c r="HF90" s="4">
        <v>0</v>
      </c>
      <c r="HG90" s="4">
        <v>0</v>
      </c>
      <c r="HH90" s="4">
        <v>0</v>
      </c>
      <c r="HI90" s="4">
        <v>0</v>
      </c>
      <c r="HJ90" s="4">
        <v>0</v>
      </c>
      <c r="HK90" s="4">
        <v>0</v>
      </c>
      <c r="HL90" s="4">
        <v>0</v>
      </c>
      <c r="HM90" s="4">
        <v>0</v>
      </c>
      <c r="HN90" s="4">
        <v>0</v>
      </c>
      <c r="HO90" s="4">
        <v>0</v>
      </c>
      <c r="HP90" s="4">
        <v>0</v>
      </c>
      <c r="HQ90" s="4">
        <v>0</v>
      </c>
      <c r="HR90" s="93">
        <v>0</v>
      </c>
      <c r="HS90" s="4">
        <v>0</v>
      </c>
      <c r="HT90" s="4">
        <v>0</v>
      </c>
      <c r="HU90" s="4">
        <v>0</v>
      </c>
      <c r="HV90" s="4">
        <v>0</v>
      </c>
      <c r="HW90" s="4">
        <v>0</v>
      </c>
      <c r="HX90" s="176">
        <v>0</v>
      </c>
      <c r="HY90" s="4">
        <v>0</v>
      </c>
      <c r="HZ90" s="176">
        <v>0</v>
      </c>
      <c r="IA90" s="4">
        <v>0</v>
      </c>
      <c r="IB90" s="176">
        <v>0</v>
      </c>
      <c r="IC90" s="4">
        <v>0</v>
      </c>
      <c r="ID90" s="176">
        <v>0</v>
      </c>
      <c r="IE90" s="4">
        <v>0</v>
      </c>
      <c r="IF90" s="4">
        <v>0</v>
      </c>
      <c r="IG90" s="5">
        <v>0</v>
      </c>
      <c r="IH90" s="3">
        <v>0</v>
      </c>
      <c r="II90" s="3">
        <v>0</v>
      </c>
      <c r="IJ90" s="3">
        <v>0</v>
      </c>
      <c r="IK90" s="3">
        <v>0</v>
      </c>
      <c r="IL90" s="3">
        <v>0</v>
      </c>
      <c r="IM90" s="3">
        <v>0</v>
      </c>
      <c r="IN90" s="3">
        <v>0</v>
      </c>
      <c r="IO90" s="3">
        <v>0</v>
      </c>
      <c r="IP90" s="3">
        <v>0</v>
      </c>
      <c r="IQ90" s="3"/>
      <c r="IR90" s="3">
        <v>0</v>
      </c>
      <c r="IS90" s="3"/>
      <c r="IT90" s="3">
        <v>0</v>
      </c>
      <c r="IU90" s="3"/>
      <c r="IV90" s="93">
        <v>0</v>
      </c>
      <c r="IW90" s="4">
        <v>0</v>
      </c>
      <c r="IX90" s="4">
        <v>0</v>
      </c>
      <c r="IY90" s="4">
        <v>0</v>
      </c>
      <c r="IZ90" s="4">
        <v>0</v>
      </c>
      <c r="JA90" s="4">
        <v>0</v>
      </c>
      <c r="JB90" s="4">
        <v>0</v>
      </c>
      <c r="JC90" s="4">
        <v>0</v>
      </c>
      <c r="JD90" s="4">
        <v>0</v>
      </c>
      <c r="JE90" s="4">
        <v>0</v>
      </c>
      <c r="JG90" s="4">
        <v>0</v>
      </c>
      <c r="JI90" s="4">
        <v>0</v>
      </c>
      <c r="JK90" s="93">
        <v>0</v>
      </c>
      <c r="JL90" s="4">
        <v>0</v>
      </c>
      <c r="JM90" s="4">
        <v>0</v>
      </c>
      <c r="JN90" s="4">
        <v>0</v>
      </c>
      <c r="JO90" s="4">
        <v>0</v>
      </c>
      <c r="JP90" s="4">
        <v>0</v>
      </c>
      <c r="JQ90" s="4">
        <v>0</v>
      </c>
      <c r="JR90" s="4">
        <v>0</v>
      </c>
      <c r="JS90" s="4">
        <v>0</v>
      </c>
      <c r="JT90" s="4">
        <v>0</v>
      </c>
      <c r="JV90" s="4">
        <v>0</v>
      </c>
      <c r="JW90" s="4">
        <v>0</v>
      </c>
      <c r="JX90" s="4">
        <v>0</v>
      </c>
      <c r="JY90" s="4">
        <v>0</v>
      </c>
      <c r="JZ90" s="93">
        <v>0</v>
      </c>
      <c r="KA90" s="4">
        <v>0</v>
      </c>
      <c r="KB90" s="4">
        <v>0</v>
      </c>
      <c r="KC90" s="4">
        <v>0</v>
      </c>
      <c r="KD90" s="4">
        <v>0</v>
      </c>
      <c r="KE90" s="4">
        <v>0</v>
      </c>
      <c r="KF90" s="4">
        <v>0</v>
      </c>
      <c r="KG90" s="4">
        <v>0</v>
      </c>
      <c r="KH90" s="4">
        <v>0</v>
      </c>
      <c r="KI90" s="4">
        <v>0</v>
      </c>
      <c r="KJ90" s="4">
        <v>0</v>
      </c>
      <c r="KK90" s="4">
        <v>0</v>
      </c>
      <c r="KM90" s="4">
        <v>0</v>
      </c>
      <c r="KN90" s="4">
        <v>0</v>
      </c>
      <c r="KO90" s="4">
        <v>0</v>
      </c>
      <c r="KP90" s="4">
        <v>0</v>
      </c>
      <c r="KQ90" s="4">
        <v>0</v>
      </c>
      <c r="KR90" s="4">
        <v>0</v>
      </c>
      <c r="KS90" s="4">
        <v>0</v>
      </c>
      <c r="KT90" s="4">
        <v>0</v>
      </c>
      <c r="KU90" s="4">
        <v>0</v>
      </c>
      <c r="KV90" s="4">
        <v>0</v>
      </c>
      <c r="KW90" s="4">
        <v>0</v>
      </c>
      <c r="KX90" s="4">
        <v>0</v>
      </c>
      <c r="KY90" s="4">
        <v>0</v>
      </c>
      <c r="KZ90" s="4">
        <v>0</v>
      </c>
      <c r="LA90" s="4">
        <v>0</v>
      </c>
      <c r="LB90" s="4">
        <v>0</v>
      </c>
      <c r="LC90" s="4">
        <v>0</v>
      </c>
      <c r="LD90" s="4">
        <v>0</v>
      </c>
      <c r="LE90" s="4">
        <v>0</v>
      </c>
      <c r="LF90" s="4">
        <v>0</v>
      </c>
      <c r="LG90" s="4">
        <v>0</v>
      </c>
      <c r="LH90" s="4">
        <v>0</v>
      </c>
      <c r="LI90" s="4">
        <v>0</v>
      </c>
      <c r="LJ90" s="4">
        <v>0</v>
      </c>
      <c r="LK90" s="4">
        <v>0</v>
      </c>
      <c r="LL90" s="4">
        <v>0</v>
      </c>
      <c r="LM90" s="4">
        <v>0</v>
      </c>
      <c r="LO90" s="4">
        <v>0</v>
      </c>
      <c r="LQ90" s="4">
        <v>0</v>
      </c>
      <c r="MI90" s="115">
        <f t="shared" si="1"/>
        <v>-81</v>
      </c>
      <c r="MJ90" s="3"/>
      <c r="MK90" s="3"/>
      <c r="ML90" s="176"/>
      <c r="MM90" s="176"/>
      <c r="MN90" s="176"/>
      <c r="MO90" s="176"/>
      <c r="MP90" s="176"/>
      <c r="MQ90" s="176"/>
      <c r="MR90" s="176"/>
      <c r="MS90" s="176"/>
      <c r="MT90" s="176"/>
    </row>
    <row r="91" spans="1:358" s="4" customFormat="1">
      <c r="A91" s="1">
        <v>82</v>
      </c>
      <c r="B91" t="s">
        <v>123</v>
      </c>
      <c r="C91" s="93">
        <v>1</v>
      </c>
      <c r="D91" s="4">
        <v>5461</v>
      </c>
      <c r="E91" s="4">
        <v>0</v>
      </c>
      <c r="F91" s="4">
        <v>5706</v>
      </c>
      <c r="G91" s="4">
        <v>2731</v>
      </c>
      <c r="I91" s="93">
        <v>2</v>
      </c>
      <c r="J91" s="4">
        <v>11742</v>
      </c>
      <c r="K91" s="4">
        <v>0</v>
      </c>
      <c r="L91" s="4">
        <v>0</v>
      </c>
      <c r="M91" s="4">
        <v>4696</v>
      </c>
      <c r="O91" s="93">
        <v>1.68</v>
      </c>
      <c r="P91" s="4">
        <v>0</v>
      </c>
      <c r="Q91" s="4">
        <v>2729</v>
      </c>
      <c r="R91" s="4">
        <v>0</v>
      </c>
      <c r="S91" s="4">
        <v>7237</v>
      </c>
      <c r="U91" s="4">
        <v>0</v>
      </c>
      <c r="V91" s="4">
        <v>1092</v>
      </c>
      <c r="W91" s="93"/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F91" s="4">
        <v>1.0900000000000001</v>
      </c>
      <c r="AG91" s="4">
        <v>0</v>
      </c>
      <c r="AH91" s="4">
        <v>6659</v>
      </c>
      <c r="AJ91" s="4">
        <v>0</v>
      </c>
      <c r="AL91" s="4">
        <v>6659</v>
      </c>
      <c r="AN91" s="4">
        <v>0</v>
      </c>
      <c r="AO91" s="93">
        <v>1</v>
      </c>
      <c r="AP91" s="4">
        <v>0</v>
      </c>
      <c r="AQ91" s="4">
        <v>7006</v>
      </c>
      <c r="AR91" s="4">
        <v>0</v>
      </c>
      <c r="AS91" s="4">
        <v>0</v>
      </c>
      <c r="AT91" s="4">
        <v>0</v>
      </c>
      <c r="AU91" s="4">
        <v>4342</v>
      </c>
      <c r="AW91" s="93">
        <v>1</v>
      </c>
      <c r="AY91" s="4">
        <v>7390</v>
      </c>
      <c r="AZ91" s="4">
        <v>0</v>
      </c>
      <c r="BA91" s="4">
        <v>0</v>
      </c>
      <c r="BB91" s="4">
        <v>0</v>
      </c>
      <c r="BC91" s="4">
        <v>2898</v>
      </c>
      <c r="BD91" s="4">
        <v>5</v>
      </c>
      <c r="BE91" s="4">
        <v>2</v>
      </c>
      <c r="BF91" s="4">
        <v>0</v>
      </c>
      <c r="BG91" s="4">
        <v>14574</v>
      </c>
      <c r="BH91" s="4">
        <v>0</v>
      </c>
      <c r="BI91" s="4">
        <v>1.8</v>
      </c>
      <c r="BJ91" s="4">
        <v>0</v>
      </c>
      <c r="BK91" s="4">
        <v>13709</v>
      </c>
      <c r="BL91" s="4">
        <v>0</v>
      </c>
      <c r="BM91" s="4">
        <v>0</v>
      </c>
      <c r="BN91" s="4">
        <v>0</v>
      </c>
      <c r="BO91" s="4">
        <v>1365.4059083411532</v>
      </c>
      <c r="BP91" s="4">
        <v>0.88930392161933014</v>
      </c>
      <c r="BQ91" s="93">
        <v>5.7385159010600706</v>
      </c>
      <c r="BR91" s="4">
        <v>0</v>
      </c>
      <c r="BS91" s="4">
        <v>46728.939085890219</v>
      </c>
      <c r="BT91" s="4">
        <v>0</v>
      </c>
      <c r="BU91" s="4">
        <v>4266.8436089423276</v>
      </c>
      <c r="BW91" s="4">
        <v>0</v>
      </c>
      <c r="BY91" s="4">
        <v>4266.8436089423276</v>
      </c>
      <c r="CA91" s="4">
        <v>35893.539085890217</v>
      </c>
      <c r="CC91" s="93">
        <v>7</v>
      </c>
      <c r="CD91" s="4">
        <v>0</v>
      </c>
      <c r="CE91" s="4">
        <v>50641</v>
      </c>
      <c r="CF91" s="4">
        <v>-16163.937716262975</v>
      </c>
      <c r="CG91" s="4">
        <v>4656</v>
      </c>
      <c r="CH91" s="4">
        <v>-1479.501730103806</v>
      </c>
      <c r="CI91" s="4">
        <v>9254</v>
      </c>
      <c r="CJ91" s="4">
        <v>0</v>
      </c>
      <c r="CK91" s="4">
        <v>4656</v>
      </c>
      <c r="CL91" s="4">
        <v>-1479.501730103806</v>
      </c>
      <c r="CM91" s="4">
        <v>23724.060914109781</v>
      </c>
      <c r="CN91" s="4">
        <v>-3912</v>
      </c>
      <c r="CO91" s="93">
        <v>2.8961937716262978</v>
      </c>
      <c r="CP91" s="4">
        <v>0</v>
      </c>
      <c r="CQ91" s="4">
        <v>23915.947474967936</v>
      </c>
      <c r="CS91" s="4">
        <v>2348.8131487889273</v>
      </c>
      <c r="CU91" s="4">
        <v>0</v>
      </c>
      <c r="CW91" s="4">
        <v>869.31141868512123</v>
      </c>
      <c r="CY91" s="4">
        <v>15555</v>
      </c>
      <c r="DA91" s="93">
        <v>2</v>
      </c>
      <c r="DB91" s="4">
        <v>0</v>
      </c>
      <c r="DC91" s="4">
        <v>19116</v>
      </c>
      <c r="DD91" s="4">
        <v>0</v>
      </c>
      <c r="DE91" s="4">
        <v>1698</v>
      </c>
      <c r="DF91" s="4">
        <v>0</v>
      </c>
      <c r="DG91" s="4">
        <v>0</v>
      </c>
      <c r="DH91" s="4">
        <v>0</v>
      </c>
      <c r="DI91" s="4">
        <v>1698</v>
      </c>
      <c r="DJ91" s="4">
        <v>0</v>
      </c>
      <c r="DK91" s="4">
        <v>12929</v>
      </c>
      <c r="DL91" s="4">
        <v>0</v>
      </c>
      <c r="DM91" s="93">
        <v>1</v>
      </c>
      <c r="DN91" s="4">
        <v>0</v>
      </c>
      <c r="DO91" s="4">
        <v>9684</v>
      </c>
      <c r="DQ91" s="4">
        <v>893</v>
      </c>
      <c r="DS91" s="4">
        <v>0</v>
      </c>
      <c r="DU91" s="4">
        <v>893</v>
      </c>
      <c r="DW91" s="4">
        <v>6818.3941447770239</v>
      </c>
      <c r="DY91" s="93">
        <v>1</v>
      </c>
      <c r="DZ91" s="4">
        <v>0</v>
      </c>
      <c r="EA91" s="4">
        <v>9881</v>
      </c>
      <c r="EC91" s="4">
        <v>893</v>
      </c>
      <c r="EE91" s="4">
        <v>0</v>
      </c>
      <c r="EG91" s="4">
        <v>893</v>
      </c>
      <c r="EI91" s="4">
        <v>4742.5960965180157</v>
      </c>
      <c r="EK91" s="93">
        <v>3</v>
      </c>
      <c r="EL91" s="4">
        <v>0</v>
      </c>
      <c r="EM91" s="4">
        <v>29187</v>
      </c>
      <c r="EN91" s="4">
        <v>0</v>
      </c>
      <c r="EO91" s="4">
        <v>2679</v>
      </c>
      <c r="EP91" s="4">
        <v>0</v>
      </c>
      <c r="EQ91" s="4">
        <v>0</v>
      </c>
      <c r="ER91" s="4">
        <v>0</v>
      </c>
      <c r="ES91" s="4">
        <v>2679</v>
      </c>
      <c r="ET91" s="4">
        <v>0</v>
      </c>
      <c r="EU91" s="4">
        <v>19424.2</v>
      </c>
      <c r="EV91" s="4">
        <v>0</v>
      </c>
      <c r="EW91" s="93">
        <v>6.8556854790597779</v>
      </c>
      <c r="EX91" s="4">
        <v>0</v>
      </c>
      <c r="EY91" s="4">
        <v>69148</v>
      </c>
      <c r="EZ91" s="4">
        <v>0</v>
      </c>
      <c r="FA91" s="4">
        <v>6122</v>
      </c>
      <c r="FB91" s="4">
        <v>0</v>
      </c>
      <c r="FC91" s="4">
        <v>0</v>
      </c>
      <c r="FD91" s="4">
        <v>0</v>
      </c>
      <c r="FE91" s="4">
        <v>6122</v>
      </c>
      <c r="FF91" s="4">
        <v>0</v>
      </c>
      <c r="FG91" s="4">
        <v>44866.3</v>
      </c>
      <c r="FH91" s="4">
        <v>0</v>
      </c>
      <c r="FI91" s="93">
        <v>4</v>
      </c>
      <c r="FJ91" s="4">
        <v>0</v>
      </c>
      <c r="FK91" s="4">
        <v>21444</v>
      </c>
      <c r="FL91" s="4">
        <v>0</v>
      </c>
      <c r="FM91" s="4">
        <v>1784</v>
      </c>
      <c r="FN91" s="4">
        <v>0</v>
      </c>
      <c r="FO91" s="4">
        <v>23128</v>
      </c>
      <c r="FQ91" s="4">
        <v>1784</v>
      </c>
      <c r="FS91" s="4">
        <v>14180.460119178419</v>
      </c>
      <c r="FU91" s="93">
        <v>13.086206896551724</v>
      </c>
      <c r="FV91" s="4">
        <v>0</v>
      </c>
      <c r="FW91" s="4">
        <v>153300</v>
      </c>
      <c r="FX91" s="4">
        <v>0</v>
      </c>
      <c r="FY91" s="4">
        <v>10746</v>
      </c>
      <c r="FZ91" s="4">
        <v>0</v>
      </c>
      <c r="GA91" s="4">
        <v>13493</v>
      </c>
      <c r="GB91" s="4">
        <v>0</v>
      </c>
      <c r="GC91" s="4">
        <v>10746</v>
      </c>
      <c r="GE91" s="4">
        <v>142799.02422281733</v>
      </c>
      <c r="GG91" s="93">
        <v>14.440397350993377</v>
      </c>
      <c r="GH91" s="4">
        <v>0</v>
      </c>
      <c r="GI91" s="4">
        <v>180238</v>
      </c>
      <c r="GJ91" s="4">
        <v>0</v>
      </c>
      <c r="GK91" s="4">
        <v>12895</v>
      </c>
      <c r="GL91" s="4">
        <v>0</v>
      </c>
      <c r="GM91" s="4">
        <v>0</v>
      </c>
      <c r="GN91" s="4">
        <v>0</v>
      </c>
      <c r="GO91" s="4">
        <v>12895</v>
      </c>
      <c r="GP91" s="4">
        <v>0</v>
      </c>
      <c r="GQ91" s="4">
        <v>25916.631913844878</v>
      </c>
      <c r="GR91" s="4">
        <v>-22.654397858717857</v>
      </c>
      <c r="GS91" s="93">
        <v>11.557491289198605</v>
      </c>
      <c r="GT91" s="4">
        <v>0</v>
      </c>
      <c r="GU91" s="4">
        <v>144563</v>
      </c>
      <c r="GV91" s="4">
        <v>0</v>
      </c>
      <c r="GW91" s="4">
        <v>10320</v>
      </c>
      <c r="GX91" s="4">
        <v>0</v>
      </c>
      <c r="GY91" s="4">
        <v>0</v>
      </c>
      <c r="GZ91" s="4">
        <v>0</v>
      </c>
      <c r="HA91" s="160">
        <v>10320</v>
      </c>
      <c r="HB91" s="160">
        <v>0</v>
      </c>
      <c r="HC91" s="160">
        <v>-22.654397858717857</v>
      </c>
      <c r="HD91" s="4">
        <v>0</v>
      </c>
      <c r="HE91" s="93">
        <v>13</v>
      </c>
      <c r="HF91" s="4">
        <v>0</v>
      </c>
      <c r="HG91" s="4">
        <v>0</v>
      </c>
      <c r="HH91" s="4">
        <v>165111</v>
      </c>
      <c r="HI91" s="4">
        <v>0</v>
      </c>
      <c r="HJ91" s="4">
        <v>11602</v>
      </c>
      <c r="HK91" s="4">
        <v>0</v>
      </c>
      <c r="HL91" s="4">
        <v>0</v>
      </c>
      <c r="HM91" s="4">
        <v>0</v>
      </c>
      <c r="HN91" s="4">
        <v>11602</v>
      </c>
      <c r="HO91" s="4">
        <v>0</v>
      </c>
      <c r="HP91" s="4">
        <v>18036</v>
      </c>
      <c r="HQ91" s="4">
        <v>-313.36394042417669</v>
      </c>
      <c r="HR91" s="93">
        <v>11.85</v>
      </c>
      <c r="HS91" s="4">
        <v>0</v>
      </c>
      <c r="HT91" s="4">
        <v>0</v>
      </c>
      <c r="HU91" s="4">
        <v>175059</v>
      </c>
      <c r="HV91" s="4">
        <v>0</v>
      </c>
      <c r="HW91" s="4">
        <v>0</v>
      </c>
      <c r="HX91" s="176">
        <v>0</v>
      </c>
      <c r="HY91" s="4">
        <v>10582</v>
      </c>
      <c r="HZ91" s="176">
        <v>0</v>
      </c>
      <c r="IA91" s="4">
        <v>0</v>
      </c>
      <c r="IB91" s="176">
        <v>0</v>
      </c>
      <c r="IC91" s="4">
        <v>10582</v>
      </c>
      <c r="ID91" s="176">
        <v>0</v>
      </c>
      <c r="IE91" s="4">
        <v>6349.2469230142033</v>
      </c>
      <c r="IF91" s="4">
        <v>34.247651318384669</v>
      </c>
      <c r="IG91" s="5">
        <v>10.47</v>
      </c>
      <c r="IH91" s="3">
        <v>0</v>
      </c>
      <c r="II91" s="3">
        <v>0</v>
      </c>
      <c r="IJ91" s="3">
        <v>146509</v>
      </c>
      <c r="IK91" s="3">
        <v>0</v>
      </c>
      <c r="IL91" s="3">
        <v>0</v>
      </c>
      <c r="IM91" s="3">
        <v>0</v>
      </c>
      <c r="IN91" s="3">
        <v>8457</v>
      </c>
      <c r="IO91" s="3">
        <v>0</v>
      </c>
      <c r="IP91" s="3">
        <v>18175</v>
      </c>
      <c r="IQ91" s="3"/>
      <c r="IR91" s="3">
        <v>9350</v>
      </c>
      <c r="IS91" s="3"/>
      <c r="IT91" s="3">
        <v>28.097278071610667</v>
      </c>
      <c r="IU91" s="3"/>
      <c r="IV91" s="93">
        <v>10.450000000000001</v>
      </c>
      <c r="IW91" s="4">
        <v>0</v>
      </c>
      <c r="IX91" s="4">
        <v>0</v>
      </c>
      <c r="IY91" s="4">
        <v>140930</v>
      </c>
      <c r="IZ91" s="4">
        <v>0</v>
      </c>
      <c r="JA91" s="4">
        <v>0</v>
      </c>
      <c r="JB91" s="4">
        <v>0</v>
      </c>
      <c r="JC91" s="4">
        <v>8856</v>
      </c>
      <c r="JD91" s="4">
        <v>0</v>
      </c>
      <c r="JE91" s="4">
        <v>15800</v>
      </c>
      <c r="JG91" s="4">
        <v>8856</v>
      </c>
      <c r="JI91" s="4">
        <v>3.3720541139673941</v>
      </c>
      <c r="JK91" s="93">
        <v>8.2999999999999989</v>
      </c>
      <c r="JL91" s="4">
        <v>0</v>
      </c>
      <c r="JM91" s="4">
        <v>0</v>
      </c>
      <c r="JN91" s="4">
        <v>130396</v>
      </c>
      <c r="JO91" s="4">
        <v>0</v>
      </c>
      <c r="JP91" s="4">
        <v>0</v>
      </c>
      <c r="JQ91" s="4">
        <v>0</v>
      </c>
      <c r="JR91" s="4">
        <v>7752</v>
      </c>
      <c r="JS91" s="4">
        <v>0</v>
      </c>
      <c r="JT91" s="4">
        <v>0</v>
      </c>
      <c r="JV91" s="4">
        <v>7752</v>
      </c>
      <c r="JW91" s="4">
        <v>0</v>
      </c>
      <c r="JX91" s="4">
        <v>0</v>
      </c>
      <c r="JY91" s="4">
        <v>0</v>
      </c>
      <c r="JZ91" s="93">
        <v>9.6</v>
      </c>
      <c r="KA91" s="4">
        <v>0</v>
      </c>
      <c r="KB91" s="4">
        <v>0</v>
      </c>
      <c r="KC91" s="4">
        <v>153140</v>
      </c>
      <c r="KD91" s="4">
        <v>0</v>
      </c>
      <c r="KE91" s="4">
        <v>0</v>
      </c>
      <c r="KF91" s="4">
        <v>0</v>
      </c>
      <c r="KG91" s="4">
        <v>8988</v>
      </c>
      <c r="KH91" s="4">
        <v>0</v>
      </c>
      <c r="KI91" s="4">
        <v>0</v>
      </c>
      <c r="KJ91" s="4">
        <v>0</v>
      </c>
      <c r="KK91" s="4">
        <v>8988</v>
      </c>
      <c r="KM91" s="4">
        <v>22744</v>
      </c>
      <c r="KN91" s="4">
        <v>0</v>
      </c>
      <c r="KO91" s="4">
        <v>11.55</v>
      </c>
      <c r="KP91" s="4">
        <v>0</v>
      </c>
      <c r="KQ91" s="4">
        <v>0</v>
      </c>
      <c r="KR91" s="4">
        <v>180496</v>
      </c>
      <c r="KS91" s="4">
        <v>0</v>
      </c>
      <c r="KT91" s="4">
        <v>0</v>
      </c>
      <c r="KU91" s="4">
        <v>0</v>
      </c>
      <c r="KV91" s="4">
        <v>11474</v>
      </c>
      <c r="KW91" s="4">
        <v>0</v>
      </c>
      <c r="KX91" s="4">
        <v>17526</v>
      </c>
      <c r="KY91" s="4">
        <v>0</v>
      </c>
      <c r="KZ91" s="4">
        <v>11474</v>
      </c>
      <c r="LA91" s="4">
        <v>0</v>
      </c>
      <c r="LB91" s="4">
        <v>41002.400000000001</v>
      </c>
      <c r="LC91" s="4">
        <v>0</v>
      </c>
      <c r="LD91" s="4">
        <v>8</v>
      </c>
      <c r="LE91" s="4">
        <v>0</v>
      </c>
      <c r="LF91" s="4">
        <v>0</v>
      </c>
      <c r="LG91" s="4">
        <v>147026</v>
      </c>
      <c r="LH91" s="4">
        <v>0</v>
      </c>
      <c r="LI91" s="4">
        <v>0</v>
      </c>
      <c r="LJ91" s="4">
        <v>0</v>
      </c>
      <c r="LK91" s="4">
        <v>9486</v>
      </c>
      <c r="LL91" s="4">
        <v>0</v>
      </c>
      <c r="LM91" s="4">
        <v>0</v>
      </c>
      <c r="LO91" s="4">
        <v>9486</v>
      </c>
      <c r="LQ91" s="4">
        <v>25511.199999999997</v>
      </c>
      <c r="MI91" s="115">
        <f t="shared" si="1"/>
        <v>-82</v>
      </c>
      <c r="MJ91" s="3"/>
      <c r="MK91" s="3"/>
      <c r="ML91" s="176"/>
      <c r="MM91" s="176"/>
      <c r="MN91" s="176"/>
      <c r="MO91" s="176"/>
      <c r="MP91" s="176"/>
      <c r="MQ91" s="176"/>
      <c r="MR91" s="176"/>
      <c r="MS91" s="176"/>
      <c r="MT91" s="176"/>
    </row>
    <row r="92" spans="1:358" s="4" customFormat="1">
      <c r="A92" s="1">
        <v>83</v>
      </c>
      <c r="B92" t="s">
        <v>124</v>
      </c>
      <c r="C92" s="93"/>
      <c r="E92" s="4">
        <v>0</v>
      </c>
      <c r="F92" s="4">
        <v>0</v>
      </c>
      <c r="I92" s="93"/>
      <c r="J92" s="4">
        <v>0</v>
      </c>
      <c r="K92" s="4">
        <v>0</v>
      </c>
      <c r="L92" s="4">
        <v>0</v>
      </c>
      <c r="O92" s="93"/>
      <c r="Q92" s="4">
        <v>0</v>
      </c>
      <c r="R92" s="4">
        <v>0</v>
      </c>
      <c r="S92" s="4">
        <v>0</v>
      </c>
      <c r="U92" s="4">
        <v>0</v>
      </c>
      <c r="V92" s="4">
        <v>0</v>
      </c>
      <c r="W92" s="93">
        <v>0.53</v>
      </c>
      <c r="X92" s="4">
        <v>0</v>
      </c>
      <c r="Y92" s="4">
        <v>2917</v>
      </c>
      <c r="Z92" s="4">
        <v>0</v>
      </c>
      <c r="AA92" s="4">
        <v>0</v>
      </c>
      <c r="AB92" s="4">
        <v>0</v>
      </c>
      <c r="AC92" s="4">
        <v>2917</v>
      </c>
      <c r="AD92" s="4">
        <v>0</v>
      </c>
      <c r="AE92" s="4">
        <v>0</v>
      </c>
      <c r="AL92" s="4">
        <v>1750</v>
      </c>
      <c r="AO92" s="93"/>
      <c r="AQ92" s="4">
        <v>0</v>
      </c>
      <c r="AR92" s="4">
        <v>0</v>
      </c>
      <c r="AS92" s="4">
        <v>0</v>
      </c>
      <c r="AT92" s="4">
        <v>0</v>
      </c>
      <c r="AU92" s="4">
        <v>1167</v>
      </c>
      <c r="AW92" s="93"/>
      <c r="AZ92" s="4">
        <v>0</v>
      </c>
      <c r="BB92" s="4">
        <v>0</v>
      </c>
      <c r="BC92" s="4">
        <v>0</v>
      </c>
      <c r="BD92" s="4">
        <v>0</v>
      </c>
      <c r="BE92" s="4">
        <v>2</v>
      </c>
      <c r="BF92" s="4">
        <v>0</v>
      </c>
      <c r="BG92" s="4">
        <v>13426</v>
      </c>
      <c r="BH92" s="4">
        <v>0</v>
      </c>
      <c r="BI92" s="4">
        <v>1</v>
      </c>
      <c r="BJ92" s="4">
        <v>0</v>
      </c>
      <c r="BK92" s="4">
        <v>7000</v>
      </c>
      <c r="BL92" s="4">
        <v>0</v>
      </c>
      <c r="BM92" s="4">
        <v>0</v>
      </c>
      <c r="BN92" s="4">
        <v>0</v>
      </c>
      <c r="BO92" s="4">
        <v>2463.9703931973554</v>
      </c>
      <c r="BP92" s="4">
        <v>1.6048110822121089</v>
      </c>
      <c r="BQ92" s="93">
        <v>1</v>
      </c>
      <c r="BR92" s="4">
        <v>0</v>
      </c>
      <c r="BS92" s="4">
        <v>7415</v>
      </c>
      <c r="BT92" s="4">
        <v>0</v>
      </c>
      <c r="BU92" s="4">
        <v>748</v>
      </c>
      <c r="BW92" s="4">
        <v>0</v>
      </c>
      <c r="BY92" s="4">
        <v>748</v>
      </c>
      <c r="CA92" s="4">
        <v>5785.4</v>
      </c>
      <c r="CC92" s="93">
        <v>1</v>
      </c>
      <c r="CD92" s="4">
        <v>0</v>
      </c>
      <c r="CE92" s="4">
        <v>7665</v>
      </c>
      <c r="CF92" s="4">
        <v>0</v>
      </c>
      <c r="CG92" s="4">
        <v>776</v>
      </c>
      <c r="CH92" s="4">
        <v>0</v>
      </c>
      <c r="CI92" s="4">
        <v>0</v>
      </c>
      <c r="CJ92" s="4">
        <v>0</v>
      </c>
      <c r="CK92" s="4">
        <v>776</v>
      </c>
      <c r="CL92" s="4">
        <v>0</v>
      </c>
      <c r="CM92" s="4">
        <v>499</v>
      </c>
      <c r="CN92" s="4">
        <v>0</v>
      </c>
      <c r="CO92" s="93"/>
      <c r="CS92" s="4">
        <v>0</v>
      </c>
      <c r="CW92" s="4">
        <v>0</v>
      </c>
      <c r="CY92" s="4">
        <v>316</v>
      </c>
      <c r="DA92" s="93">
        <v>0.78040540540540537</v>
      </c>
      <c r="DB92" s="4">
        <v>0</v>
      </c>
      <c r="DC92" s="4">
        <v>6492</v>
      </c>
      <c r="DD92" s="4">
        <v>0</v>
      </c>
      <c r="DE92" s="4">
        <v>663</v>
      </c>
      <c r="DF92" s="4">
        <v>0</v>
      </c>
      <c r="DG92" s="4">
        <v>0</v>
      </c>
      <c r="DH92" s="4">
        <v>0</v>
      </c>
      <c r="DI92" s="4">
        <v>663</v>
      </c>
      <c r="DJ92" s="4">
        <v>0</v>
      </c>
      <c r="DK92" s="4">
        <v>6592</v>
      </c>
      <c r="DL92" s="4">
        <v>0</v>
      </c>
      <c r="DM92" s="93">
        <v>1</v>
      </c>
      <c r="DN92" s="4">
        <v>0</v>
      </c>
      <c r="DO92" s="4">
        <v>8670</v>
      </c>
      <c r="DQ92" s="4">
        <v>893</v>
      </c>
      <c r="DS92" s="4">
        <v>0</v>
      </c>
      <c r="DU92" s="4">
        <v>893</v>
      </c>
      <c r="DW92" s="4">
        <v>6073.2</v>
      </c>
      <c r="DY92" s="93">
        <v>1</v>
      </c>
      <c r="DZ92" s="4">
        <v>0</v>
      </c>
      <c r="EA92" s="4">
        <v>8914</v>
      </c>
      <c r="EC92" s="4">
        <v>893</v>
      </c>
      <c r="EE92" s="4">
        <v>0</v>
      </c>
      <c r="EG92" s="4">
        <v>893</v>
      </c>
      <c r="EI92" s="4">
        <v>4147.6000000000004</v>
      </c>
      <c r="EK92" s="93">
        <v>2.4137931034482758E-2</v>
      </c>
      <c r="EL92" s="4">
        <v>0</v>
      </c>
      <c r="EM92" s="4">
        <v>221</v>
      </c>
      <c r="EN92" s="4">
        <v>0</v>
      </c>
      <c r="EO92" s="4">
        <v>22</v>
      </c>
      <c r="EP92" s="4">
        <v>0</v>
      </c>
      <c r="EQ92" s="4">
        <v>0</v>
      </c>
      <c r="ER92" s="4">
        <v>0</v>
      </c>
      <c r="ES92" s="4">
        <v>22</v>
      </c>
      <c r="ET92" s="4">
        <v>0</v>
      </c>
      <c r="EU92" s="4">
        <v>1017.6</v>
      </c>
      <c r="EV92" s="4">
        <v>0</v>
      </c>
      <c r="EW92" s="93">
        <v>9.7902097902097904E-2</v>
      </c>
      <c r="EX92" s="4">
        <v>0</v>
      </c>
      <c r="EY92" s="4">
        <v>884</v>
      </c>
      <c r="EZ92" s="4">
        <v>0</v>
      </c>
      <c r="FA92" s="4">
        <v>87</v>
      </c>
      <c r="FB92" s="4">
        <v>0</v>
      </c>
      <c r="FC92" s="4">
        <v>0</v>
      </c>
      <c r="FD92" s="4">
        <v>0</v>
      </c>
      <c r="FE92" s="4">
        <v>87</v>
      </c>
      <c r="FF92" s="4">
        <v>0</v>
      </c>
      <c r="FG92" s="4">
        <v>760.6</v>
      </c>
      <c r="FH92" s="4">
        <v>0</v>
      </c>
      <c r="FI92" s="93">
        <v>1</v>
      </c>
      <c r="FJ92" s="4">
        <v>0</v>
      </c>
      <c r="FK92" s="4">
        <v>9371</v>
      </c>
      <c r="FL92" s="4">
        <v>0</v>
      </c>
      <c r="FM92" s="4">
        <v>892</v>
      </c>
      <c r="FN92" s="4">
        <v>0</v>
      </c>
      <c r="FO92" s="4">
        <v>0</v>
      </c>
      <c r="FQ92" s="4">
        <v>892</v>
      </c>
      <c r="FS92" s="4">
        <v>8281.1666725983123</v>
      </c>
      <c r="FU92" s="93">
        <v>4</v>
      </c>
      <c r="FV92" s="4">
        <v>0</v>
      </c>
      <c r="FW92" s="4">
        <v>26175</v>
      </c>
      <c r="FX92" s="4">
        <v>0</v>
      </c>
      <c r="FY92" s="4">
        <v>2679</v>
      </c>
      <c r="FZ92" s="4">
        <v>0</v>
      </c>
      <c r="GA92" s="4">
        <v>10947</v>
      </c>
      <c r="GB92" s="4">
        <v>0</v>
      </c>
      <c r="GC92" s="4">
        <v>2679</v>
      </c>
      <c r="GE92" s="4">
        <v>18587.280670403445</v>
      </c>
      <c r="GG92" s="93">
        <v>3.9155405405405403</v>
      </c>
      <c r="GH92" s="4">
        <v>0</v>
      </c>
      <c r="GI92" s="4">
        <v>35508</v>
      </c>
      <c r="GJ92" s="4">
        <v>0</v>
      </c>
      <c r="GK92" s="4">
        <v>3497</v>
      </c>
      <c r="GL92" s="4">
        <v>0</v>
      </c>
      <c r="GM92" s="4">
        <v>0</v>
      </c>
      <c r="GN92" s="4">
        <v>0</v>
      </c>
      <c r="GO92" s="4">
        <v>3497</v>
      </c>
      <c r="GP92" s="4">
        <v>0</v>
      </c>
      <c r="GQ92" s="4">
        <v>8979.1345182238565</v>
      </c>
      <c r="GR92" s="4">
        <v>-7.848893578417119</v>
      </c>
      <c r="GS92" s="93">
        <v>5</v>
      </c>
      <c r="GT92" s="4">
        <v>0</v>
      </c>
      <c r="GU92" s="4">
        <v>46235</v>
      </c>
      <c r="GV92" s="4">
        <v>0</v>
      </c>
      <c r="GW92" s="4">
        <v>4465</v>
      </c>
      <c r="GX92" s="4">
        <v>0</v>
      </c>
      <c r="GY92" s="4">
        <v>0</v>
      </c>
      <c r="GZ92" s="4">
        <v>0</v>
      </c>
      <c r="HA92" s="160">
        <v>4465</v>
      </c>
      <c r="HB92" s="160">
        <v>0</v>
      </c>
      <c r="HC92" s="160">
        <v>9508.7960740919571</v>
      </c>
      <c r="HD92" s="4">
        <v>-7</v>
      </c>
      <c r="HE92" s="93">
        <v>7</v>
      </c>
      <c r="HF92" s="4">
        <v>0</v>
      </c>
      <c r="HG92" s="4">
        <v>0</v>
      </c>
      <c r="HH92" s="4">
        <v>64517</v>
      </c>
      <c r="HI92" s="4">
        <v>0</v>
      </c>
      <c r="HJ92" s="4">
        <v>5615</v>
      </c>
      <c r="HK92" s="4">
        <v>0</v>
      </c>
      <c r="HL92" s="4">
        <v>3589</v>
      </c>
      <c r="HM92" s="4">
        <v>0</v>
      </c>
      <c r="HN92" s="4">
        <v>5615</v>
      </c>
      <c r="HO92" s="4">
        <v>0</v>
      </c>
      <c r="HP92" s="4">
        <v>16047</v>
      </c>
      <c r="HQ92" s="4">
        <v>-278.80667504549274</v>
      </c>
      <c r="HR92" s="93">
        <v>10.309999999999999</v>
      </c>
      <c r="HS92" s="4">
        <v>0</v>
      </c>
      <c r="HT92" s="4">
        <v>0</v>
      </c>
      <c r="HU92" s="4">
        <v>99599</v>
      </c>
      <c r="HV92" s="4">
        <v>0</v>
      </c>
      <c r="HW92" s="4">
        <v>0</v>
      </c>
      <c r="HX92" s="176">
        <v>0</v>
      </c>
      <c r="HY92" s="4">
        <v>8315</v>
      </c>
      <c r="HZ92" s="176">
        <v>0</v>
      </c>
      <c r="IA92" s="4">
        <v>11225</v>
      </c>
      <c r="IB92" s="176">
        <v>0</v>
      </c>
      <c r="IC92" s="4">
        <v>8315</v>
      </c>
      <c r="ID92" s="176">
        <v>0</v>
      </c>
      <c r="IE92" s="4">
        <v>22935.383003897769</v>
      </c>
      <c r="IF92" s="4">
        <v>123.71278192440877</v>
      </c>
      <c r="IG92" s="5">
        <v>8</v>
      </c>
      <c r="IH92" s="3">
        <v>0</v>
      </c>
      <c r="II92" s="3">
        <v>0</v>
      </c>
      <c r="IJ92" s="3">
        <v>94724</v>
      </c>
      <c r="IK92" s="3">
        <v>0</v>
      </c>
      <c r="IL92" s="3">
        <v>0</v>
      </c>
      <c r="IM92" s="3">
        <v>0</v>
      </c>
      <c r="IN92" s="3">
        <v>7144</v>
      </c>
      <c r="IO92" s="3">
        <v>0</v>
      </c>
      <c r="IP92" s="3">
        <v>0</v>
      </c>
      <c r="IQ92" s="3"/>
      <c r="IR92" s="3">
        <v>7144</v>
      </c>
      <c r="IS92" s="3"/>
      <c r="IT92" s="3">
        <v>101.49579024932073</v>
      </c>
      <c r="IU92" s="3"/>
      <c r="IV92" s="93">
        <v>12.780000000000001</v>
      </c>
      <c r="IW92" s="4">
        <v>0</v>
      </c>
      <c r="IX92" s="4">
        <v>0</v>
      </c>
      <c r="IY92" s="4">
        <v>116810</v>
      </c>
      <c r="IZ92" s="4">
        <v>0</v>
      </c>
      <c r="JA92" s="4">
        <v>0</v>
      </c>
      <c r="JB92" s="4">
        <v>0</v>
      </c>
      <c r="JC92" s="4">
        <v>9173</v>
      </c>
      <c r="JD92" s="4">
        <v>0</v>
      </c>
      <c r="JE92" s="4">
        <v>37170</v>
      </c>
      <c r="JG92" s="4">
        <v>9173</v>
      </c>
      <c r="JI92" s="4">
        <v>18346.891480773764</v>
      </c>
      <c r="JK92" s="93">
        <v>13.81</v>
      </c>
      <c r="JL92" s="4">
        <v>0</v>
      </c>
      <c r="JM92" s="4">
        <v>0</v>
      </c>
      <c r="JN92" s="4">
        <v>167627</v>
      </c>
      <c r="JO92" s="4">
        <v>0</v>
      </c>
      <c r="JP92" s="4">
        <v>0</v>
      </c>
      <c r="JQ92" s="4">
        <v>0</v>
      </c>
      <c r="JR92" s="4">
        <v>12010</v>
      </c>
      <c r="JS92" s="4">
        <v>0</v>
      </c>
      <c r="JT92" s="4">
        <v>13302</v>
      </c>
      <c r="JV92" s="4">
        <v>12010</v>
      </c>
      <c r="JW92" s="4">
        <v>0</v>
      </c>
      <c r="JX92" s="4">
        <v>54221.174511551006</v>
      </c>
      <c r="JY92" s="4">
        <v>-4.3297005247295601</v>
      </c>
      <c r="JZ92" s="93">
        <v>19.600000000000001</v>
      </c>
      <c r="KA92" s="4">
        <v>0</v>
      </c>
      <c r="KB92" s="4">
        <v>0</v>
      </c>
      <c r="KC92" s="4">
        <v>265015</v>
      </c>
      <c r="KD92" s="4">
        <v>0</v>
      </c>
      <c r="KE92" s="4">
        <v>0</v>
      </c>
      <c r="KF92" s="4">
        <v>0</v>
      </c>
      <c r="KG92" s="4">
        <v>18240</v>
      </c>
      <c r="KH92" s="4">
        <v>0</v>
      </c>
      <c r="KI92" s="4">
        <v>1743</v>
      </c>
      <c r="KJ92" s="4">
        <v>0</v>
      </c>
      <c r="KK92" s="4">
        <v>18240</v>
      </c>
      <c r="KM92" s="4">
        <v>130812.56914174365</v>
      </c>
      <c r="KN92" s="4">
        <v>-23.649235337725258</v>
      </c>
      <c r="KO92" s="4">
        <v>19.189999999999998</v>
      </c>
      <c r="KP92" s="4">
        <v>0</v>
      </c>
      <c r="KQ92" s="4">
        <v>0</v>
      </c>
      <c r="KR92" s="4">
        <v>326315</v>
      </c>
      <c r="KS92" s="4">
        <v>0</v>
      </c>
      <c r="KT92" s="4">
        <v>0</v>
      </c>
      <c r="KU92" s="4">
        <v>0</v>
      </c>
      <c r="KV92" s="4">
        <v>20838</v>
      </c>
      <c r="KW92" s="4">
        <v>0</v>
      </c>
      <c r="KX92" s="4">
        <v>0</v>
      </c>
      <c r="KY92" s="4">
        <v>0</v>
      </c>
      <c r="KZ92" s="4">
        <v>20838</v>
      </c>
      <c r="LA92" s="4">
        <v>0</v>
      </c>
      <c r="LB92" s="4">
        <v>139222.87876466225</v>
      </c>
      <c r="LC92" s="4">
        <v>0</v>
      </c>
      <c r="LD92" s="4">
        <v>17</v>
      </c>
      <c r="LE92" s="4">
        <v>0</v>
      </c>
      <c r="LF92" s="4">
        <v>0</v>
      </c>
      <c r="LG92" s="4">
        <v>282088</v>
      </c>
      <c r="LH92" s="4">
        <v>0</v>
      </c>
      <c r="LI92" s="4">
        <v>0</v>
      </c>
      <c r="LJ92" s="4">
        <v>0</v>
      </c>
      <c r="LK92" s="4">
        <v>20178</v>
      </c>
      <c r="LL92" s="4">
        <v>0</v>
      </c>
      <c r="LM92" s="4">
        <v>0</v>
      </c>
      <c r="LO92" s="4">
        <v>20178</v>
      </c>
      <c r="LQ92" s="4">
        <v>75735.200000000012</v>
      </c>
      <c r="MI92" s="115">
        <f t="shared" si="1"/>
        <v>-83</v>
      </c>
      <c r="MJ92" s="3"/>
      <c r="MK92" s="3"/>
      <c r="ML92" s="176"/>
      <c r="MM92" s="176"/>
      <c r="MN92" s="176"/>
      <c r="MO92" s="176"/>
      <c r="MP92" s="176"/>
      <c r="MQ92" s="176"/>
      <c r="MR92" s="176"/>
      <c r="MS92" s="176"/>
      <c r="MT92" s="176"/>
    </row>
    <row r="93" spans="1:358" s="4" customFormat="1">
      <c r="A93" s="1">
        <v>84</v>
      </c>
      <c r="B93" t="s">
        <v>125</v>
      </c>
      <c r="C93" s="93"/>
      <c r="E93" s="4">
        <v>0</v>
      </c>
      <c r="F93" s="4">
        <v>0</v>
      </c>
      <c r="I93" s="93"/>
      <c r="J93" s="4">
        <v>0</v>
      </c>
      <c r="K93" s="4">
        <v>0</v>
      </c>
      <c r="L93" s="4">
        <v>0</v>
      </c>
      <c r="O93" s="93"/>
      <c r="Q93" s="4">
        <v>0</v>
      </c>
      <c r="R93" s="4">
        <v>0</v>
      </c>
      <c r="S93" s="4">
        <v>0</v>
      </c>
      <c r="U93" s="4">
        <v>0</v>
      </c>
      <c r="V93" s="4">
        <v>0</v>
      </c>
      <c r="W93" s="93"/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L93" s="4">
        <v>0</v>
      </c>
      <c r="AO93" s="93"/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W93" s="93"/>
      <c r="AZ93" s="4">
        <v>0</v>
      </c>
      <c r="BB93" s="4">
        <v>0</v>
      </c>
      <c r="BC93" s="4">
        <v>0</v>
      </c>
      <c r="BD93" s="4">
        <v>0</v>
      </c>
      <c r="BH93" s="4">
        <v>0</v>
      </c>
      <c r="BL93" s="4">
        <v>0</v>
      </c>
      <c r="BN93" s="4">
        <v>0</v>
      </c>
      <c r="BO93" s="4">
        <v>0</v>
      </c>
      <c r="BP93" s="4">
        <v>0</v>
      </c>
      <c r="BQ93" s="93">
        <v>0</v>
      </c>
      <c r="BR93" s="4">
        <v>0</v>
      </c>
      <c r="BS93" s="4">
        <v>0</v>
      </c>
      <c r="BT93" s="4">
        <v>0</v>
      </c>
      <c r="BU93" s="4">
        <v>0</v>
      </c>
      <c r="BW93" s="4">
        <v>0</v>
      </c>
      <c r="BY93" s="4">
        <v>0</v>
      </c>
      <c r="CA93" s="4">
        <v>0</v>
      </c>
      <c r="CC93" s="93"/>
      <c r="CE93" s="4">
        <v>0</v>
      </c>
      <c r="CF93" s="4">
        <v>0</v>
      </c>
      <c r="CH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93"/>
      <c r="CS93" s="4">
        <v>0</v>
      </c>
      <c r="CW93" s="4">
        <v>0</v>
      </c>
      <c r="CY93" s="4">
        <v>0</v>
      </c>
      <c r="DA93" s="93"/>
      <c r="DD93" s="4">
        <v>0</v>
      </c>
      <c r="DF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93"/>
      <c r="DU93" s="4">
        <v>0</v>
      </c>
      <c r="DW93" s="4">
        <v>0</v>
      </c>
      <c r="DY93" s="93"/>
      <c r="EG93" s="4">
        <v>0</v>
      </c>
      <c r="EI93" s="4">
        <v>0</v>
      </c>
      <c r="EK93" s="93">
        <v>0</v>
      </c>
      <c r="EM93" s="4">
        <v>0</v>
      </c>
      <c r="EN93" s="4">
        <v>0</v>
      </c>
      <c r="EO93" s="4">
        <v>0</v>
      </c>
      <c r="EP93" s="4">
        <v>0</v>
      </c>
      <c r="EQ93" s="4">
        <v>0</v>
      </c>
      <c r="ER93" s="4">
        <v>0</v>
      </c>
      <c r="ES93" s="4">
        <v>0</v>
      </c>
      <c r="ET93" s="4">
        <v>0</v>
      </c>
      <c r="EU93" s="4">
        <v>0</v>
      </c>
      <c r="EV93" s="4">
        <v>0</v>
      </c>
      <c r="EW93" s="93">
        <v>0</v>
      </c>
      <c r="EX93" s="4">
        <v>0</v>
      </c>
      <c r="EY93" s="4">
        <v>0</v>
      </c>
      <c r="EZ93" s="4">
        <v>0</v>
      </c>
      <c r="FA93" s="4">
        <v>0</v>
      </c>
      <c r="FB93" s="4">
        <v>0</v>
      </c>
      <c r="FC93" s="4">
        <v>0</v>
      </c>
      <c r="FD93" s="4">
        <v>0</v>
      </c>
      <c r="FE93" s="4">
        <v>0</v>
      </c>
      <c r="FF93" s="4">
        <v>0</v>
      </c>
      <c r="FG93" s="4">
        <v>0</v>
      </c>
      <c r="FH93" s="4">
        <v>0</v>
      </c>
      <c r="FI93" s="93">
        <v>0</v>
      </c>
      <c r="FJ93" s="4">
        <v>0</v>
      </c>
      <c r="FK93" s="4">
        <v>0</v>
      </c>
      <c r="FL93" s="4">
        <v>0</v>
      </c>
      <c r="FM93" s="4">
        <v>0</v>
      </c>
      <c r="FN93" s="4">
        <v>0</v>
      </c>
      <c r="FO93" s="4">
        <v>0</v>
      </c>
      <c r="FQ93" s="4">
        <v>0</v>
      </c>
      <c r="FS93" s="4">
        <v>0</v>
      </c>
      <c r="FU93" s="93">
        <v>0</v>
      </c>
      <c r="FV93" s="4">
        <v>0</v>
      </c>
      <c r="FW93" s="4">
        <v>0</v>
      </c>
      <c r="FX93" s="4">
        <v>0</v>
      </c>
      <c r="FY93" s="4">
        <v>0</v>
      </c>
      <c r="FZ93" s="4">
        <v>0</v>
      </c>
      <c r="GA93" s="4">
        <v>0</v>
      </c>
      <c r="GB93" s="4">
        <v>0</v>
      </c>
      <c r="GC93" s="4">
        <v>0</v>
      </c>
      <c r="GE93" s="4">
        <v>0</v>
      </c>
      <c r="GG93" s="93">
        <v>0</v>
      </c>
      <c r="GH93" s="4">
        <v>0</v>
      </c>
      <c r="GI93" s="4">
        <v>0</v>
      </c>
      <c r="GJ93" s="4">
        <v>0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Q93" s="4">
        <v>0</v>
      </c>
      <c r="GR93" s="4">
        <v>0</v>
      </c>
      <c r="GS93" s="93">
        <v>0</v>
      </c>
      <c r="GT93" s="4">
        <v>0</v>
      </c>
      <c r="GU93" s="4">
        <v>0</v>
      </c>
      <c r="GV93" s="4">
        <v>0</v>
      </c>
      <c r="GW93" s="4">
        <v>0</v>
      </c>
      <c r="GX93" s="4">
        <v>0</v>
      </c>
      <c r="GY93" s="4">
        <v>0</v>
      </c>
      <c r="GZ93" s="4">
        <v>0</v>
      </c>
      <c r="HA93" s="160">
        <v>0</v>
      </c>
      <c r="HB93" s="160">
        <v>0</v>
      </c>
      <c r="HC93" s="160">
        <v>0</v>
      </c>
      <c r="HD93" s="4">
        <v>0</v>
      </c>
      <c r="HE93" s="93">
        <v>0</v>
      </c>
      <c r="HF93" s="4">
        <v>0</v>
      </c>
      <c r="HG93" s="4">
        <v>0</v>
      </c>
      <c r="HH93" s="4">
        <v>0</v>
      </c>
      <c r="HI93" s="4">
        <v>0</v>
      </c>
      <c r="HJ93" s="4">
        <v>0</v>
      </c>
      <c r="HK93" s="4">
        <v>0</v>
      </c>
      <c r="HL93" s="4">
        <v>0</v>
      </c>
      <c r="HM93" s="4">
        <v>0</v>
      </c>
      <c r="HN93" s="4">
        <v>0</v>
      </c>
      <c r="HO93" s="4">
        <v>0</v>
      </c>
      <c r="HP93" s="4">
        <v>0</v>
      </c>
      <c r="HQ93" s="4">
        <v>0</v>
      </c>
      <c r="HR93" s="93">
        <v>0</v>
      </c>
      <c r="HS93" s="4">
        <v>0</v>
      </c>
      <c r="HT93" s="4">
        <v>0</v>
      </c>
      <c r="HU93" s="4">
        <v>0</v>
      </c>
      <c r="HV93" s="4">
        <v>0</v>
      </c>
      <c r="HW93" s="4">
        <v>0</v>
      </c>
      <c r="HX93" s="176">
        <v>0</v>
      </c>
      <c r="HY93" s="4">
        <v>0</v>
      </c>
      <c r="HZ93" s="176">
        <v>0</v>
      </c>
      <c r="IA93" s="4">
        <v>0</v>
      </c>
      <c r="IB93" s="176">
        <v>0</v>
      </c>
      <c r="IC93" s="4">
        <v>0</v>
      </c>
      <c r="ID93" s="176">
        <v>0</v>
      </c>
      <c r="IE93" s="4">
        <v>0</v>
      </c>
      <c r="IF93" s="4">
        <v>0</v>
      </c>
      <c r="IG93" s="5">
        <v>0</v>
      </c>
      <c r="IH93" s="3">
        <v>0</v>
      </c>
      <c r="II93" s="3">
        <v>0</v>
      </c>
      <c r="IJ93" s="3">
        <v>0</v>
      </c>
      <c r="IK93" s="3">
        <v>0</v>
      </c>
      <c r="IL93" s="3">
        <v>0</v>
      </c>
      <c r="IM93" s="3">
        <v>0</v>
      </c>
      <c r="IN93" s="3">
        <v>0</v>
      </c>
      <c r="IO93" s="3">
        <v>0</v>
      </c>
      <c r="IP93" s="3">
        <v>0</v>
      </c>
      <c r="IQ93" s="3"/>
      <c r="IR93" s="3">
        <v>0</v>
      </c>
      <c r="IS93" s="3"/>
      <c r="IT93" s="3">
        <v>0</v>
      </c>
      <c r="IU93" s="3"/>
      <c r="IV93" s="93">
        <v>0</v>
      </c>
      <c r="IW93" s="4">
        <v>0</v>
      </c>
      <c r="IX93" s="4">
        <v>0</v>
      </c>
      <c r="IY93" s="4">
        <v>0</v>
      </c>
      <c r="IZ93" s="4">
        <v>0</v>
      </c>
      <c r="JA93" s="4">
        <v>0</v>
      </c>
      <c r="JB93" s="4">
        <v>0</v>
      </c>
      <c r="JC93" s="4">
        <v>0</v>
      </c>
      <c r="JD93" s="4">
        <v>0</v>
      </c>
      <c r="JE93" s="4">
        <v>0</v>
      </c>
      <c r="JG93" s="4">
        <v>0</v>
      </c>
      <c r="JI93" s="4">
        <v>0</v>
      </c>
      <c r="JK93" s="93">
        <v>0</v>
      </c>
      <c r="JL93" s="4">
        <v>0</v>
      </c>
      <c r="JM93" s="4">
        <v>0</v>
      </c>
      <c r="JN93" s="4">
        <v>0</v>
      </c>
      <c r="JO93" s="4">
        <v>0</v>
      </c>
      <c r="JP93" s="4">
        <v>0</v>
      </c>
      <c r="JQ93" s="4">
        <v>0</v>
      </c>
      <c r="JR93" s="4">
        <v>0</v>
      </c>
      <c r="JS93" s="4">
        <v>0</v>
      </c>
      <c r="JT93" s="4">
        <v>0</v>
      </c>
      <c r="JV93" s="4">
        <v>0</v>
      </c>
      <c r="JW93" s="4">
        <v>0</v>
      </c>
      <c r="JX93" s="4">
        <v>0</v>
      </c>
      <c r="JY93" s="4">
        <v>0</v>
      </c>
      <c r="JZ93" s="93">
        <v>0</v>
      </c>
      <c r="KA93" s="4">
        <v>0</v>
      </c>
      <c r="KB93" s="4">
        <v>0</v>
      </c>
      <c r="KC93" s="4">
        <v>0</v>
      </c>
      <c r="KD93" s="4">
        <v>0</v>
      </c>
      <c r="KE93" s="4">
        <v>0</v>
      </c>
      <c r="KF93" s="4">
        <v>0</v>
      </c>
      <c r="KG93" s="4">
        <v>0</v>
      </c>
      <c r="KH93" s="4">
        <v>0</v>
      </c>
      <c r="KI93" s="4">
        <v>0</v>
      </c>
      <c r="KJ93" s="4">
        <v>0</v>
      </c>
      <c r="KK93" s="4">
        <v>0</v>
      </c>
      <c r="KM93" s="4">
        <v>0</v>
      </c>
      <c r="KN93" s="4">
        <v>0</v>
      </c>
      <c r="KO93" s="4">
        <v>0</v>
      </c>
      <c r="KP93" s="4">
        <v>0</v>
      </c>
      <c r="KQ93" s="4">
        <v>0</v>
      </c>
      <c r="KR93" s="4">
        <v>0</v>
      </c>
      <c r="KS93" s="4">
        <v>0</v>
      </c>
      <c r="KT93" s="4">
        <v>0</v>
      </c>
      <c r="KU93" s="4">
        <v>0</v>
      </c>
      <c r="KV93" s="4">
        <v>0</v>
      </c>
      <c r="KW93" s="4">
        <v>0</v>
      </c>
      <c r="KX93" s="4">
        <v>0</v>
      </c>
      <c r="KY93" s="4">
        <v>0</v>
      </c>
      <c r="KZ93" s="4">
        <v>0</v>
      </c>
      <c r="LA93" s="4">
        <v>0</v>
      </c>
      <c r="LB93" s="4">
        <v>0</v>
      </c>
      <c r="LC93" s="4">
        <v>0</v>
      </c>
      <c r="LD93" s="4">
        <v>0</v>
      </c>
      <c r="LE93" s="4">
        <v>0</v>
      </c>
      <c r="LF93" s="4">
        <v>0</v>
      </c>
      <c r="LG93" s="4">
        <v>0</v>
      </c>
      <c r="LH93" s="4">
        <v>0</v>
      </c>
      <c r="LI93" s="4">
        <v>0</v>
      </c>
      <c r="LJ93" s="4">
        <v>0</v>
      </c>
      <c r="LK93" s="4">
        <v>0</v>
      </c>
      <c r="LL93" s="4">
        <v>0</v>
      </c>
      <c r="LM93" s="4">
        <v>0</v>
      </c>
      <c r="LO93" s="4">
        <v>0</v>
      </c>
      <c r="LQ93" s="4">
        <v>0</v>
      </c>
      <c r="MI93" s="115">
        <f t="shared" si="1"/>
        <v>-84</v>
      </c>
      <c r="MJ93" s="3"/>
      <c r="MK93" s="3"/>
      <c r="ML93" s="176"/>
      <c r="MM93" s="176"/>
      <c r="MN93" s="176"/>
      <c r="MO93" s="176"/>
      <c r="MP93" s="176"/>
      <c r="MQ93" s="176"/>
      <c r="MR93" s="176"/>
      <c r="MS93" s="176"/>
      <c r="MT93" s="176"/>
    </row>
    <row r="94" spans="1:358" s="4" customFormat="1">
      <c r="A94" s="1">
        <v>85</v>
      </c>
      <c r="B94" t="s">
        <v>126</v>
      </c>
      <c r="C94" s="93"/>
      <c r="E94" s="4">
        <v>0</v>
      </c>
      <c r="F94" s="4">
        <v>0</v>
      </c>
      <c r="I94" s="93"/>
      <c r="J94" s="4">
        <v>0</v>
      </c>
      <c r="K94" s="4">
        <v>0</v>
      </c>
      <c r="L94" s="4">
        <v>0</v>
      </c>
      <c r="O94" s="93"/>
      <c r="Q94" s="4">
        <v>0</v>
      </c>
      <c r="R94" s="4">
        <v>0</v>
      </c>
      <c r="S94" s="4">
        <v>0</v>
      </c>
      <c r="U94" s="4">
        <v>0</v>
      </c>
      <c r="V94" s="4">
        <v>0</v>
      </c>
      <c r="W94" s="93"/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L94" s="4">
        <v>0</v>
      </c>
      <c r="AO94" s="93"/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W94" s="93"/>
      <c r="AZ94" s="4">
        <v>0</v>
      </c>
      <c r="BB94" s="4">
        <v>0</v>
      </c>
      <c r="BC94" s="4">
        <v>0</v>
      </c>
      <c r="BD94" s="4">
        <v>0</v>
      </c>
      <c r="BH94" s="4">
        <v>0</v>
      </c>
      <c r="BL94" s="4">
        <v>0</v>
      </c>
      <c r="BN94" s="4">
        <v>0</v>
      </c>
      <c r="BO94" s="4">
        <v>0</v>
      </c>
      <c r="BP94" s="4">
        <v>0</v>
      </c>
      <c r="BQ94" s="93">
        <v>0</v>
      </c>
      <c r="BR94" s="4">
        <v>0</v>
      </c>
      <c r="BS94" s="4">
        <v>0</v>
      </c>
      <c r="BT94" s="4">
        <v>0</v>
      </c>
      <c r="BU94" s="4">
        <v>0</v>
      </c>
      <c r="BW94" s="4">
        <v>0</v>
      </c>
      <c r="BY94" s="4">
        <v>0</v>
      </c>
      <c r="CA94" s="4">
        <v>0</v>
      </c>
      <c r="CC94" s="93"/>
      <c r="CE94" s="4">
        <v>0</v>
      </c>
      <c r="CF94" s="4">
        <v>0</v>
      </c>
      <c r="CH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93"/>
      <c r="CS94" s="4">
        <v>0</v>
      </c>
      <c r="CW94" s="4">
        <v>0</v>
      </c>
      <c r="CY94" s="4">
        <v>0</v>
      </c>
      <c r="DA94" s="93"/>
      <c r="DD94" s="4">
        <v>0</v>
      </c>
      <c r="DF94" s="4">
        <v>0</v>
      </c>
      <c r="DH94" s="4">
        <v>0</v>
      </c>
      <c r="DI94" s="4">
        <v>0</v>
      </c>
      <c r="DJ94" s="4">
        <v>0</v>
      </c>
      <c r="DK94" s="4">
        <v>0</v>
      </c>
      <c r="DL94" s="4">
        <v>0</v>
      </c>
      <c r="DM94" s="93"/>
      <c r="DU94" s="4">
        <v>0</v>
      </c>
      <c r="DW94" s="4">
        <v>0</v>
      </c>
      <c r="DY94" s="93"/>
      <c r="EG94" s="4">
        <v>0</v>
      </c>
      <c r="EI94" s="4">
        <v>0</v>
      </c>
      <c r="EK94" s="93">
        <v>0</v>
      </c>
      <c r="EM94" s="4">
        <v>0</v>
      </c>
      <c r="EN94" s="4">
        <v>0</v>
      </c>
      <c r="EO94" s="4">
        <v>0</v>
      </c>
      <c r="EP94" s="4">
        <v>0</v>
      </c>
      <c r="EQ94" s="4">
        <v>0</v>
      </c>
      <c r="ER94" s="4">
        <v>0</v>
      </c>
      <c r="ES94" s="4">
        <v>0</v>
      </c>
      <c r="ET94" s="4">
        <v>0</v>
      </c>
      <c r="EU94" s="4">
        <v>0</v>
      </c>
      <c r="EV94" s="4">
        <v>0</v>
      </c>
      <c r="EW94" s="93">
        <v>0</v>
      </c>
      <c r="EX94" s="4">
        <v>0</v>
      </c>
      <c r="EY94" s="4">
        <v>0</v>
      </c>
      <c r="EZ94" s="4">
        <v>0</v>
      </c>
      <c r="FA94" s="4">
        <v>0</v>
      </c>
      <c r="FB94" s="4">
        <v>0</v>
      </c>
      <c r="FC94" s="4">
        <v>0</v>
      </c>
      <c r="FD94" s="4">
        <v>0</v>
      </c>
      <c r="FE94" s="4">
        <v>0</v>
      </c>
      <c r="FF94" s="4">
        <v>0</v>
      </c>
      <c r="FG94" s="4">
        <v>0</v>
      </c>
      <c r="FH94" s="4">
        <v>0</v>
      </c>
      <c r="FI94" s="93">
        <v>0</v>
      </c>
      <c r="FJ94" s="4">
        <v>0</v>
      </c>
      <c r="FK94" s="4">
        <v>0</v>
      </c>
      <c r="FL94" s="4">
        <v>0</v>
      </c>
      <c r="FM94" s="4">
        <v>0</v>
      </c>
      <c r="FN94" s="4">
        <v>0</v>
      </c>
      <c r="FO94" s="4">
        <v>0</v>
      </c>
      <c r="FQ94" s="4">
        <v>0</v>
      </c>
      <c r="FS94" s="4">
        <v>0</v>
      </c>
      <c r="FU94" s="93">
        <v>0</v>
      </c>
      <c r="FV94" s="4">
        <v>0</v>
      </c>
      <c r="FW94" s="4">
        <v>0</v>
      </c>
      <c r="FX94" s="4">
        <v>0</v>
      </c>
      <c r="FY94" s="4">
        <v>0</v>
      </c>
      <c r="FZ94" s="4">
        <v>0</v>
      </c>
      <c r="GA94" s="4">
        <v>0</v>
      </c>
      <c r="GB94" s="4">
        <v>0</v>
      </c>
      <c r="GC94" s="4">
        <v>0</v>
      </c>
      <c r="GE94" s="4">
        <v>0</v>
      </c>
      <c r="GG94" s="93">
        <v>0</v>
      </c>
      <c r="GH94" s="4">
        <v>0</v>
      </c>
      <c r="GI94" s="4">
        <v>0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0</v>
      </c>
      <c r="GR94" s="4">
        <v>0</v>
      </c>
      <c r="GS94" s="93">
        <v>0</v>
      </c>
      <c r="GT94" s="4">
        <v>0</v>
      </c>
      <c r="GU94" s="4">
        <v>0</v>
      </c>
      <c r="GV94" s="4">
        <v>0</v>
      </c>
      <c r="GW94" s="4">
        <v>0</v>
      </c>
      <c r="GX94" s="4">
        <v>0</v>
      </c>
      <c r="GY94" s="4">
        <v>0</v>
      </c>
      <c r="GZ94" s="4">
        <v>0</v>
      </c>
      <c r="HA94" s="160">
        <v>0</v>
      </c>
      <c r="HB94" s="160">
        <v>0</v>
      </c>
      <c r="HC94" s="160">
        <v>0</v>
      </c>
      <c r="HD94" s="4">
        <v>0</v>
      </c>
      <c r="HE94" s="93">
        <v>0</v>
      </c>
      <c r="HF94" s="4">
        <v>0</v>
      </c>
      <c r="HG94" s="4">
        <v>0</v>
      </c>
      <c r="HH94" s="4">
        <v>0</v>
      </c>
      <c r="HI94" s="4">
        <v>0</v>
      </c>
      <c r="HJ94" s="4">
        <v>0</v>
      </c>
      <c r="HK94" s="4">
        <v>0</v>
      </c>
      <c r="HL94" s="4">
        <v>0</v>
      </c>
      <c r="HM94" s="4">
        <v>0</v>
      </c>
      <c r="HN94" s="4">
        <v>0</v>
      </c>
      <c r="HO94" s="4">
        <v>0</v>
      </c>
      <c r="HP94" s="4">
        <v>0</v>
      </c>
      <c r="HQ94" s="4">
        <v>0</v>
      </c>
      <c r="HR94" s="93">
        <v>0</v>
      </c>
      <c r="HS94" s="4">
        <v>0</v>
      </c>
      <c r="HT94" s="4">
        <v>0</v>
      </c>
      <c r="HU94" s="4">
        <v>0</v>
      </c>
      <c r="HV94" s="4">
        <v>0</v>
      </c>
      <c r="HW94" s="4">
        <v>0</v>
      </c>
      <c r="HX94" s="176">
        <v>0</v>
      </c>
      <c r="HY94" s="4">
        <v>0</v>
      </c>
      <c r="HZ94" s="176">
        <v>0</v>
      </c>
      <c r="IA94" s="4">
        <v>0</v>
      </c>
      <c r="IB94" s="176">
        <v>0</v>
      </c>
      <c r="IC94" s="4">
        <v>0</v>
      </c>
      <c r="ID94" s="176">
        <v>0</v>
      </c>
      <c r="IE94" s="4">
        <v>0</v>
      </c>
      <c r="IF94" s="4">
        <v>0</v>
      </c>
      <c r="IG94" s="5">
        <v>0</v>
      </c>
      <c r="IH94" s="3">
        <v>0</v>
      </c>
      <c r="II94" s="3">
        <v>0</v>
      </c>
      <c r="IJ94" s="3">
        <v>0</v>
      </c>
      <c r="IK94" s="3">
        <v>0</v>
      </c>
      <c r="IL94" s="3">
        <v>0</v>
      </c>
      <c r="IM94" s="3">
        <v>0</v>
      </c>
      <c r="IN94" s="3">
        <v>0</v>
      </c>
      <c r="IO94" s="3">
        <v>0</v>
      </c>
      <c r="IP94" s="3">
        <v>0</v>
      </c>
      <c r="IQ94" s="3"/>
      <c r="IR94" s="3">
        <v>0</v>
      </c>
      <c r="IS94" s="3"/>
      <c r="IT94" s="3">
        <v>0</v>
      </c>
      <c r="IU94" s="3"/>
      <c r="IV94" s="93">
        <v>0</v>
      </c>
      <c r="IW94" s="4">
        <v>0</v>
      </c>
      <c r="IX94" s="4">
        <v>0</v>
      </c>
      <c r="IY94" s="4">
        <v>0</v>
      </c>
      <c r="IZ94" s="4">
        <v>0</v>
      </c>
      <c r="JA94" s="4">
        <v>0</v>
      </c>
      <c r="JB94" s="4">
        <v>0</v>
      </c>
      <c r="JC94" s="4">
        <v>0</v>
      </c>
      <c r="JD94" s="4">
        <v>0</v>
      </c>
      <c r="JE94" s="4">
        <v>0</v>
      </c>
      <c r="JG94" s="4">
        <v>0</v>
      </c>
      <c r="JI94" s="4">
        <v>0</v>
      </c>
      <c r="JK94" s="93">
        <v>0</v>
      </c>
      <c r="JL94" s="4">
        <v>0</v>
      </c>
      <c r="JM94" s="4">
        <v>0</v>
      </c>
      <c r="JN94" s="4">
        <v>0</v>
      </c>
      <c r="JO94" s="4">
        <v>0</v>
      </c>
      <c r="JP94" s="4">
        <v>0</v>
      </c>
      <c r="JQ94" s="4">
        <v>0</v>
      </c>
      <c r="JR94" s="4">
        <v>0</v>
      </c>
      <c r="JS94" s="4">
        <v>0</v>
      </c>
      <c r="JT94" s="4">
        <v>0</v>
      </c>
      <c r="JV94" s="4">
        <v>0</v>
      </c>
      <c r="JW94" s="4">
        <v>0</v>
      </c>
      <c r="JX94" s="4">
        <v>0</v>
      </c>
      <c r="JY94" s="4">
        <v>0</v>
      </c>
      <c r="JZ94" s="93">
        <v>0</v>
      </c>
      <c r="KA94" s="4">
        <v>0</v>
      </c>
      <c r="KB94" s="4">
        <v>0</v>
      </c>
      <c r="KC94" s="4">
        <v>0</v>
      </c>
      <c r="KD94" s="4">
        <v>0</v>
      </c>
      <c r="KE94" s="4">
        <v>0</v>
      </c>
      <c r="KF94" s="4">
        <v>0</v>
      </c>
      <c r="KG94" s="4">
        <v>0</v>
      </c>
      <c r="KH94" s="4">
        <v>0</v>
      </c>
      <c r="KI94" s="4">
        <v>0</v>
      </c>
      <c r="KJ94" s="4">
        <v>0</v>
      </c>
      <c r="KK94" s="4">
        <v>0</v>
      </c>
      <c r="KM94" s="4">
        <v>0</v>
      </c>
      <c r="KN94" s="4">
        <v>0</v>
      </c>
      <c r="KO94" s="4">
        <v>0</v>
      </c>
      <c r="KP94" s="4">
        <v>0</v>
      </c>
      <c r="KQ94" s="4">
        <v>0</v>
      </c>
      <c r="KR94" s="4">
        <v>0</v>
      </c>
      <c r="KS94" s="4">
        <v>0</v>
      </c>
      <c r="KT94" s="4">
        <v>0</v>
      </c>
      <c r="KU94" s="4">
        <v>0</v>
      </c>
      <c r="KV94" s="4">
        <v>0</v>
      </c>
      <c r="KW94" s="4">
        <v>0</v>
      </c>
      <c r="KX94" s="4">
        <v>0</v>
      </c>
      <c r="KY94" s="4">
        <v>0</v>
      </c>
      <c r="KZ94" s="4">
        <v>0</v>
      </c>
      <c r="LA94" s="4">
        <v>0</v>
      </c>
      <c r="LB94" s="4">
        <v>0</v>
      </c>
      <c r="LC94" s="4">
        <v>0</v>
      </c>
      <c r="LD94" s="4">
        <v>0</v>
      </c>
      <c r="LE94" s="4">
        <v>0</v>
      </c>
      <c r="LF94" s="4">
        <v>0</v>
      </c>
      <c r="LG94" s="4">
        <v>0</v>
      </c>
      <c r="LH94" s="4">
        <v>0</v>
      </c>
      <c r="LI94" s="4">
        <v>0</v>
      </c>
      <c r="LJ94" s="4">
        <v>0</v>
      </c>
      <c r="LK94" s="4">
        <v>0</v>
      </c>
      <c r="LL94" s="4">
        <v>0</v>
      </c>
      <c r="LM94" s="4">
        <v>0</v>
      </c>
      <c r="LO94" s="4">
        <v>0</v>
      </c>
      <c r="LQ94" s="4">
        <v>0</v>
      </c>
      <c r="MI94" s="115">
        <f t="shared" si="1"/>
        <v>-85</v>
      </c>
      <c r="MJ94" s="3"/>
      <c r="MK94" s="3"/>
      <c r="ML94" s="176"/>
      <c r="MM94" s="176"/>
      <c r="MN94" s="176"/>
      <c r="MO94" s="176"/>
      <c r="MP94" s="176"/>
      <c r="MQ94" s="176"/>
      <c r="MR94" s="176"/>
      <c r="MS94" s="176"/>
      <c r="MT94" s="176"/>
    </row>
    <row r="95" spans="1:358" s="4" customFormat="1">
      <c r="A95" s="1">
        <v>86</v>
      </c>
      <c r="B95" t="s">
        <v>127</v>
      </c>
      <c r="C95" s="93">
        <v>2.1</v>
      </c>
      <c r="D95" s="4">
        <v>10643</v>
      </c>
      <c r="E95" s="4">
        <v>0</v>
      </c>
      <c r="F95" s="4">
        <v>9032</v>
      </c>
      <c r="G95" s="4">
        <v>0</v>
      </c>
      <c r="I95" s="93">
        <v>3.24</v>
      </c>
      <c r="J95" s="4">
        <v>17590</v>
      </c>
      <c r="K95" s="4">
        <v>0</v>
      </c>
      <c r="L95" s="4">
        <v>8005</v>
      </c>
      <c r="M95" s="4">
        <v>0</v>
      </c>
      <c r="O95" s="93">
        <v>6.91</v>
      </c>
      <c r="P95" s="4">
        <v>0</v>
      </c>
      <c r="Q95" s="4">
        <v>32838</v>
      </c>
      <c r="R95" s="4">
        <v>0</v>
      </c>
      <c r="S95" s="4">
        <v>5608</v>
      </c>
      <c r="U95" s="4">
        <v>4049</v>
      </c>
      <c r="V95" s="4">
        <v>0</v>
      </c>
      <c r="W95" s="93">
        <v>12.67</v>
      </c>
      <c r="X95" s="4">
        <v>0</v>
      </c>
      <c r="Y95" s="4">
        <v>74689</v>
      </c>
      <c r="Z95" s="4">
        <v>0</v>
      </c>
      <c r="AA95" s="4">
        <v>0</v>
      </c>
      <c r="AB95" s="4">
        <v>0</v>
      </c>
      <c r="AC95" s="4">
        <v>41851</v>
      </c>
      <c r="AD95" s="4">
        <v>0</v>
      </c>
      <c r="AE95" s="4">
        <v>0</v>
      </c>
      <c r="AF95" s="4">
        <v>13.57</v>
      </c>
      <c r="AG95" s="4">
        <v>0</v>
      </c>
      <c r="AH95" s="4">
        <v>86495</v>
      </c>
      <c r="AJ95" s="4">
        <v>0</v>
      </c>
      <c r="AL95" s="4">
        <v>36917</v>
      </c>
      <c r="AN95" s="4">
        <v>0</v>
      </c>
      <c r="AO95" s="93">
        <v>17</v>
      </c>
      <c r="AP95" s="4">
        <v>0</v>
      </c>
      <c r="AQ95" s="4">
        <v>121506</v>
      </c>
      <c r="AR95" s="4">
        <v>0</v>
      </c>
      <c r="AS95" s="4">
        <v>0</v>
      </c>
      <c r="AT95" s="4">
        <v>0</v>
      </c>
      <c r="AU95" s="4">
        <v>58836</v>
      </c>
      <c r="AW95" s="93">
        <v>21</v>
      </c>
      <c r="AY95" s="4">
        <v>163257</v>
      </c>
      <c r="AZ95" s="4">
        <v>0</v>
      </c>
      <c r="BA95" s="4">
        <v>0</v>
      </c>
      <c r="BB95" s="4">
        <v>0</v>
      </c>
      <c r="BC95" s="4">
        <v>60072</v>
      </c>
      <c r="BD95" s="4">
        <v>88</v>
      </c>
      <c r="BE95" s="4">
        <v>27.67</v>
      </c>
      <c r="BF95" s="4">
        <v>0</v>
      </c>
      <c r="BG95" s="4">
        <v>207032</v>
      </c>
      <c r="BH95" s="4">
        <v>0</v>
      </c>
      <c r="BI95" s="4">
        <v>32</v>
      </c>
      <c r="BJ95" s="4">
        <v>0</v>
      </c>
      <c r="BK95" s="4">
        <v>243072</v>
      </c>
      <c r="BL95" s="4">
        <v>1218</v>
      </c>
      <c r="BM95" s="4">
        <v>0</v>
      </c>
      <c r="BN95" s="4">
        <v>0</v>
      </c>
      <c r="BO95" s="4">
        <v>24165.421135944474</v>
      </c>
      <c r="BP95" s="4">
        <v>388.53211930671387</v>
      </c>
      <c r="BQ95" s="93">
        <v>26.596797052154191</v>
      </c>
      <c r="BR95" s="4">
        <v>0</v>
      </c>
      <c r="BS95" s="4">
        <v>213974.6538765484</v>
      </c>
      <c r="BT95" s="4">
        <v>0</v>
      </c>
      <c r="BU95" s="4">
        <v>19834.835337058397</v>
      </c>
      <c r="BW95" s="4">
        <v>0</v>
      </c>
      <c r="BY95" s="4">
        <v>19834.835337058397</v>
      </c>
      <c r="CA95" s="4">
        <v>39134</v>
      </c>
      <c r="CC95" s="93">
        <v>33.208333333333329</v>
      </c>
      <c r="CD95" s="4">
        <v>0</v>
      </c>
      <c r="CE95" s="4">
        <v>253124.76073117493</v>
      </c>
      <c r="CF95" s="4">
        <v>0</v>
      </c>
      <c r="CG95" s="4">
        <v>24160.174730204919</v>
      </c>
      <c r="CH95" s="4">
        <v>0</v>
      </c>
      <c r="CI95" s="4">
        <v>19092.566994058445</v>
      </c>
      <c r="CJ95" s="4">
        <v>0</v>
      </c>
      <c r="CK95" s="4">
        <v>24160.174730204919</v>
      </c>
      <c r="CL95" s="4">
        <v>0</v>
      </c>
      <c r="CM95" s="4">
        <v>52348.106854626531</v>
      </c>
      <c r="CN95" s="4">
        <v>0</v>
      </c>
      <c r="CO95" s="93">
        <v>34.605193296830926</v>
      </c>
      <c r="CP95" s="4">
        <v>0</v>
      </c>
      <c r="CQ95" s="4">
        <v>289907.12818054156</v>
      </c>
      <c r="CS95" s="4">
        <v>27220.157376460316</v>
      </c>
      <c r="CU95" s="4">
        <v>10181.765112856379</v>
      </c>
      <c r="CW95" s="4">
        <v>27220.157376460316</v>
      </c>
      <c r="CY95" s="4">
        <v>59541.367449366633</v>
      </c>
      <c r="DA95" s="93">
        <v>38</v>
      </c>
      <c r="DB95" s="4">
        <v>0</v>
      </c>
      <c r="DC95" s="4">
        <v>334350</v>
      </c>
      <c r="DD95" s="4">
        <v>0</v>
      </c>
      <c r="DE95" s="4">
        <v>31942</v>
      </c>
      <c r="DF95" s="4">
        <v>0</v>
      </c>
      <c r="DG95" s="4">
        <v>0</v>
      </c>
      <c r="DH95" s="4">
        <v>0</v>
      </c>
      <c r="DI95" s="4">
        <v>31942</v>
      </c>
      <c r="DJ95" s="4">
        <v>0</v>
      </c>
      <c r="DK95" s="4">
        <v>81685</v>
      </c>
      <c r="DL95" s="4">
        <v>0</v>
      </c>
      <c r="DM95" s="93">
        <v>42</v>
      </c>
      <c r="DN95" s="4">
        <v>0</v>
      </c>
      <c r="DO95" s="4">
        <v>376154</v>
      </c>
      <c r="DQ95" s="4">
        <v>36343</v>
      </c>
      <c r="DS95" s="4">
        <v>10242</v>
      </c>
      <c r="DU95" s="4">
        <v>36343</v>
      </c>
      <c r="DW95" s="4">
        <v>83182.670071421715</v>
      </c>
      <c r="DY95" s="93">
        <v>47.795068476951464</v>
      </c>
      <c r="DZ95" s="4">
        <v>0</v>
      </c>
      <c r="EA95" s="4">
        <v>448580</v>
      </c>
      <c r="EC95" s="4">
        <v>41579</v>
      </c>
      <c r="EE95" s="4">
        <v>10129</v>
      </c>
      <c r="EG95" s="4">
        <v>41579</v>
      </c>
      <c r="EI95" s="4">
        <v>115285.54872778337</v>
      </c>
      <c r="EK95" s="93">
        <v>54.559027777777779</v>
      </c>
      <c r="EL95" s="4">
        <v>0</v>
      </c>
      <c r="EM95" s="4">
        <v>474608</v>
      </c>
      <c r="EN95" s="4">
        <v>0</v>
      </c>
      <c r="EO95" s="4">
        <v>44915</v>
      </c>
      <c r="EP95" s="4">
        <v>0</v>
      </c>
      <c r="EQ95" s="4">
        <v>42266</v>
      </c>
      <c r="ER95" s="4">
        <v>0</v>
      </c>
      <c r="ES95" s="4">
        <v>44915</v>
      </c>
      <c r="ET95" s="4">
        <v>0</v>
      </c>
      <c r="EU95" s="4">
        <v>86205.200000000012</v>
      </c>
      <c r="EV95" s="4">
        <v>0</v>
      </c>
      <c r="EW95" s="93">
        <v>51.423208191126285</v>
      </c>
      <c r="EX95" s="4">
        <v>0</v>
      </c>
      <c r="EY95" s="4">
        <v>469537</v>
      </c>
      <c r="EZ95" s="4">
        <v>0</v>
      </c>
      <c r="FA95" s="4">
        <v>45923</v>
      </c>
      <c r="FB95" s="4">
        <v>0</v>
      </c>
      <c r="FC95" s="4">
        <v>0</v>
      </c>
      <c r="FD95" s="4">
        <v>0</v>
      </c>
      <c r="FE95" s="4">
        <v>45923</v>
      </c>
      <c r="FF95" s="4">
        <v>0</v>
      </c>
      <c r="FG95" s="4">
        <v>35477.4</v>
      </c>
      <c r="FH95" s="4">
        <v>0</v>
      </c>
      <c r="FI95" s="93">
        <v>58.162535921646828</v>
      </c>
      <c r="FJ95" s="4">
        <v>0</v>
      </c>
      <c r="FK95" s="4">
        <v>527159</v>
      </c>
      <c r="FL95" s="4">
        <v>0</v>
      </c>
      <c r="FM95" s="4">
        <v>49885</v>
      </c>
      <c r="FN95" s="4">
        <v>0</v>
      </c>
      <c r="FO95" s="4">
        <v>19476</v>
      </c>
      <c r="FQ95" s="4">
        <v>49885</v>
      </c>
      <c r="FS95" s="4">
        <v>61375.046955829908</v>
      </c>
      <c r="FU95" s="93">
        <v>58.239660330732491</v>
      </c>
      <c r="FV95" s="4">
        <v>0</v>
      </c>
      <c r="FW95" s="4">
        <v>549873</v>
      </c>
      <c r="FX95" s="4">
        <v>0</v>
      </c>
      <c r="FY95" s="4">
        <v>50964</v>
      </c>
      <c r="FZ95" s="4">
        <v>0</v>
      </c>
      <c r="GA95" s="4">
        <v>11225</v>
      </c>
      <c r="GB95" s="4">
        <v>0</v>
      </c>
      <c r="GC95" s="4">
        <v>50964</v>
      </c>
      <c r="GE95" s="4">
        <v>42474.294852020852</v>
      </c>
      <c r="GG95" s="93">
        <v>74.60522924174802</v>
      </c>
      <c r="GH95" s="4">
        <v>0</v>
      </c>
      <c r="GI95" s="4">
        <v>718098</v>
      </c>
      <c r="GJ95" s="4">
        <v>0</v>
      </c>
      <c r="GK95" s="4">
        <v>65044</v>
      </c>
      <c r="GL95" s="4">
        <v>0</v>
      </c>
      <c r="GM95" s="4">
        <v>17504</v>
      </c>
      <c r="GN95" s="4">
        <v>0</v>
      </c>
      <c r="GO95" s="4">
        <v>65044</v>
      </c>
      <c r="GP95" s="4">
        <v>0</v>
      </c>
      <c r="GQ95" s="4">
        <v>161846.66284455245</v>
      </c>
      <c r="GR95" s="4">
        <v>-141.47435146567295</v>
      </c>
      <c r="GS95" s="93">
        <v>93.793835972562206</v>
      </c>
      <c r="GT95" s="4">
        <v>0</v>
      </c>
      <c r="GU95" s="4">
        <v>932825</v>
      </c>
      <c r="GV95" s="4">
        <v>0</v>
      </c>
      <c r="GW95" s="4">
        <v>81882</v>
      </c>
      <c r="GX95" s="4">
        <v>0</v>
      </c>
      <c r="GY95" s="4">
        <v>21674</v>
      </c>
      <c r="GZ95" s="4">
        <v>0</v>
      </c>
      <c r="HA95" s="160">
        <v>81882</v>
      </c>
      <c r="HB95" s="160">
        <v>0</v>
      </c>
      <c r="HC95" s="160">
        <v>190357.32531041148</v>
      </c>
      <c r="HD95" s="4">
        <v>-140</v>
      </c>
      <c r="HE95" s="93">
        <v>102</v>
      </c>
      <c r="HF95" s="4">
        <v>0</v>
      </c>
      <c r="HG95" s="4">
        <v>0</v>
      </c>
      <c r="HH95" s="4">
        <v>1024866</v>
      </c>
      <c r="HI95" s="4">
        <v>0</v>
      </c>
      <c r="HJ95" s="4">
        <v>89579</v>
      </c>
      <c r="HK95" s="4">
        <v>0</v>
      </c>
      <c r="HL95" s="4">
        <v>17641</v>
      </c>
      <c r="HM95" s="4">
        <v>0</v>
      </c>
      <c r="HN95" s="4">
        <v>89579</v>
      </c>
      <c r="HO95" s="4">
        <v>0</v>
      </c>
      <c r="HP95" s="4">
        <v>80791</v>
      </c>
      <c r="HQ95" s="4">
        <v>-1403.6563383580651</v>
      </c>
      <c r="HR95" s="93">
        <v>104.99000000000001</v>
      </c>
      <c r="HS95" s="4">
        <v>0</v>
      </c>
      <c r="HT95" s="4">
        <v>0</v>
      </c>
      <c r="HU95" s="4">
        <v>1060670</v>
      </c>
      <c r="HV95" s="4">
        <v>0</v>
      </c>
      <c r="HW95" s="4">
        <v>0</v>
      </c>
      <c r="HX95" s="176">
        <v>0</v>
      </c>
      <c r="HY95" s="4">
        <v>91058</v>
      </c>
      <c r="HZ95" s="176">
        <v>0</v>
      </c>
      <c r="IA95" s="4">
        <v>34833</v>
      </c>
      <c r="IB95" s="176">
        <v>0</v>
      </c>
      <c r="IC95" s="4">
        <v>91058</v>
      </c>
      <c r="ID95" s="176">
        <v>0</v>
      </c>
      <c r="IE95" s="4">
        <v>22669.904165941818</v>
      </c>
      <c r="IF95" s="4">
        <v>122.28079687405989</v>
      </c>
      <c r="IG95" s="5">
        <v>114.04</v>
      </c>
      <c r="IH95" s="3">
        <v>0</v>
      </c>
      <c r="II95" s="3">
        <v>0</v>
      </c>
      <c r="IJ95" s="3">
        <v>1270427</v>
      </c>
      <c r="IK95" s="3">
        <v>0</v>
      </c>
      <c r="IL95" s="3">
        <v>0</v>
      </c>
      <c r="IM95" s="3">
        <v>0</v>
      </c>
      <c r="IN95" s="3">
        <v>99095</v>
      </c>
      <c r="IO95" s="3">
        <v>0</v>
      </c>
      <c r="IP95" s="3">
        <v>37987</v>
      </c>
      <c r="IQ95" s="3"/>
      <c r="IR95" s="3">
        <v>101772</v>
      </c>
      <c r="IS95" s="3"/>
      <c r="IT95" s="3">
        <v>172188.05631946522</v>
      </c>
      <c r="IU95" s="3"/>
      <c r="IV95" s="93">
        <v>114.31</v>
      </c>
      <c r="IW95" s="4">
        <v>0</v>
      </c>
      <c r="IX95" s="4">
        <v>0</v>
      </c>
      <c r="IY95" s="4">
        <v>1303637</v>
      </c>
      <c r="IZ95" s="4">
        <v>0</v>
      </c>
      <c r="JA95" s="4">
        <v>0</v>
      </c>
      <c r="JB95" s="4">
        <v>0</v>
      </c>
      <c r="JC95" s="4">
        <v>106282</v>
      </c>
      <c r="JD95" s="4">
        <v>0</v>
      </c>
      <c r="JE95" s="4">
        <v>12451</v>
      </c>
      <c r="JG95" s="4">
        <v>106282</v>
      </c>
      <c r="JI95" s="4">
        <v>86411.558204352303</v>
      </c>
      <c r="JK95" s="93">
        <v>123.02999999999999</v>
      </c>
      <c r="JL95" s="4">
        <v>0</v>
      </c>
      <c r="JM95" s="4">
        <v>0</v>
      </c>
      <c r="JN95" s="4">
        <v>1434350</v>
      </c>
      <c r="JO95" s="4">
        <v>0</v>
      </c>
      <c r="JP95" s="4">
        <v>0</v>
      </c>
      <c r="JQ95" s="4">
        <v>0</v>
      </c>
      <c r="JR95" s="4">
        <v>113526</v>
      </c>
      <c r="JS95" s="4">
        <v>0</v>
      </c>
      <c r="JT95" s="4">
        <v>25316</v>
      </c>
      <c r="JV95" s="4">
        <v>113526</v>
      </c>
      <c r="JW95" s="4">
        <v>0</v>
      </c>
      <c r="JX95" s="4">
        <v>135831.7465149239</v>
      </c>
      <c r="JY95" s="4">
        <v>-6.510429884394398</v>
      </c>
      <c r="JZ95" s="93">
        <v>117.76</v>
      </c>
      <c r="KA95" s="4">
        <v>0</v>
      </c>
      <c r="KB95" s="4">
        <v>0</v>
      </c>
      <c r="KC95" s="4">
        <v>1452562</v>
      </c>
      <c r="KD95" s="4">
        <v>0</v>
      </c>
      <c r="KE95" s="4">
        <v>0</v>
      </c>
      <c r="KF95" s="4">
        <v>0</v>
      </c>
      <c r="KG95" s="4">
        <v>109520</v>
      </c>
      <c r="KH95" s="4">
        <v>0</v>
      </c>
      <c r="KI95" s="4">
        <v>13317</v>
      </c>
      <c r="KJ95" s="4">
        <v>0</v>
      </c>
      <c r="KK95" s="4">
        <v>109520</v>
      </c>
      <c r="KM95" s="4">
        <v>101052.11545763408</v>
      </c>
      <c r="KN95" s="4">
        <v>-35.560586143517867</v>
      </c>
      <c r="KO95" s="4">
        <v>118.67</v>
      </c>
      <c r="KP95" s="4">
        <v>0</v>
      </c>
      <c r="KQ95" s="4">
        <v>0</v>
      </c>
      <c r="KR95" s="4">
        <v>1518769</v>
      </c>
      <c r="KS95" s="4">
        <v>0</v>
      </c>
      <c r="KT95" s="4">
        <v>0</v>
      </c>
      <c r="KU95" s="4">
        <v>0</v>
      </c>
      <c r="KV95" s="4">
        <v>128025</v>
      </c>
      <c r="KW95" s="4">
        <v>0</v>
      </c>
      <c r="KX95" s="4">
        <v>13934</v>
      </c>
      <c r="KY95" s="4">
        <v>0</v>
      </c>
      <c r="KZ95" s="4">
        <v>128025</v>
      </c>
      <c r="LA95" s="4">
        <v>0</v>
      </c>
      <c r="LB95" s="4">
        <v>127292.43141385648</v>
      </c>
      <c r="LC95" s="4">
        <v>0</v>
      </c>
      <c r="LD95" s="4">
        <v>119</v>
      </c>
      <c r="LE95" s="4">
        <v>0</v>
      </c>
      <c r="LF95" s="4">
        <v>0</v>
      </c>
      <c r="LG95" s="4">
        <v>1614703</v>
      </c>
      <c r="LH95" s="4">
        <v>0</v>
      </c>
      <c r="LI95" s="4">
        <v>0</v>
      </c>
      <c r="LJ95" s="4">
        <v>0</v>
      </c>
      <c r="LK95" s="4">
        <v>141372</v>
      </c>
      <c r="LL95" s="4">
        <v>0</v>
      </c>
      <c r="LM95" s="4">
        <v>0</v>
      </c>
      <c r="LO95" s="4">
        <v>141372</v>
      </c>
      <c r="LQ95" s="4">
        <v>142943</v>
      </c>
      <c r="MI95" s="115">
        <f t="shared" si="1"/>
        <v>-86</v>
      </c>
      <c r="MJ95" s="3"/>
      <c r="MK95" s="3"/>
      <c r="ML95" s="176"/>
      <c r="MM95" s="176"/>
      <c r="MN95" s="176"/>
      <c r="MO95" s="176"/>
      <c r="MP95" s="176"/>
      <c r="MQ95" s="176"/>
      <c r="MR95" s="176"/>
      <c r="MS95" s="176"/>
      <c r="MT95" s="176"/>
    </row>
    <row r="96" spans="1:358" s="4" customFormat="1">
      <c r="A96" s="1">
        <v>87</v>
      </c>
      <c r="B96" t="s">
        <v>128</v>
      </c>
      <c r="C96" s="93"/>
      <c r="E96" s="4">
        <v>0</v>
      </c>
      <c r="F96" s="4">
        <v>0</v>
      </c>
      <c r="I96" s="93"/>
      <c r="J96" s="4">
        <v>0</v>
      </c>
      <c r="K96" s="4">
        <v>0</v>
      </c>
      <c r="L96" s="4">
        <v>0</v>
      </c>
      <c r="O96" s="93">
        <v>1</v>
      </c>
      <c r="P96" s="4">
        <v>0</v>
      </c>
      <c r="Q96" s="4">
        <v>5924</v>
      </c>
      <c r="R96" s="4">
        <v>0</v>
      </c>
      <c r="S96" s="4">
        <v>0</v>
      </c>
      <c r="U96" s="4">
        <v>0</v>
      </c>
      <c r="V96" s="4">
        <v>0</v>
      </c>
      <c r="W96" s="93">
        <v>2</v>
      </c>
      <c r="X96" s="4">
        <v>0</v>
      </c>
      <c r="Y96" s="4">
        <v>10910</v>
      </c>
      <c r="Z96" s="4">
        <v>0</v>
      </c>
      <c r="AA96" s="4">
        <v>0</v>
      </c>
      <c r="AB96" s="4">
        <v>0</v>
      </c>
      <c r="AC96" s="4">
        <v>4986</v>
      </c>
      <c r="AD96" s="4">
        <v>0</v>
      </c>
      <c r="AE96" s="4">
        <v>0</v>
      </c>
      <c r="AF96" s="4">
        <v>5</v>
      </c>
      <c r="AG96" s="4">
        <v>0</v>
      </c>
      <c r="AH96" s="4">
        <v>32250</v>
      </c>
      <c r="AJ96" s="4">
        <v>0</v>
      </c>
      <c r="AL96" s="4">
        <v>24332</v>
      </c>
      <c r="AN96" s="4">
        <v>0</v>
      </c>
      <c r="AO96" s="93">
        <v>6.77</v>
      </c>
      <c r="AP96" s="4">
        <v>0</v>
      </c>
      <c r="AQ96" s="4">
        <v>46991</v>
      </c>
      <c r="AR96" s="4">
        <v>0</v>
      </c>
      <c r="AS96" s="4">
        <v>0</v>
      </c>
      <c r="AT96" s="4">
        <v>0</v>
      </c>
      <c r="AU96" s="4">
        <v>29540</v>
      </c>
      <c r="AW96" s="93">
        <v>8</v>
      </c>
      <c r="AY96" s="4">
        <v>59432</v>
      </c>
      <c r="AZ96" s="4">
        <v>0</v>
      </c>
      <c r="BA96" s="4">
        <v>0</v>
      </c>
      <c r="BB96" s="4">
        <v>0</v>
      </c>
      <c r="BC96" s="4">
        <v>26548</v>
      </c>
      <c r="BD96" s="4">
        <v>39</v>
      </c>
      <c r="BE96" s="4">
        <v>6.72</v>
      </c>
      <c r="BF96" s="4">
        <v>0</v>
      </c>
      <c r="BG96" s="4">
        <v>55003</v>
      </c>
      <c r="BH96" s="4">
        <v>0</v>
      </c>
      <c r="BI96" s="4">
        <v>11</v>
      </c>
      <c r="BJ96" s="4">
        <v>0</v>
      </c>
      <c r="BK96" s="4">
        <v>87681</v>
      </c>
      <c r="BL96" s="4">
        <v>0</v>
      </c>
      <c r="BM96" s="4">
        <v>0</v>
      </c>
      <c r="BN96" s="4">
        <v>0</v>
      </c>
      <c r="BO96" s="4">
        <v>11517.370124337171</v>
      </c>
      <c r="BP96" s="4">
        <v>7.5013901402817282</v>
      </c>
      <c r="BQ96" s="93">
        <v>9</v>
      </c>
      <c r="BR96" s="4">
        <v>0</v>
      </c>
      <c r="BS96" s="4">
        <v>70964.957598428213</v>
      </c>
      <c r="BT96" s="4">
        <v>0</v>
      </c>
      <c r="BU96" s="4">
        <v>6681.0400264650971</v>
      </c>
      <c r="BW96" s="4">
        <v>0</v>
      </c>
      <c r="BY96" s="4">
        <v>6681.0400264650971</v>
      </c>
      <c r="CA96" s="4">
        <v>19606.8</v>
      </c>
      <c r="CC96" s="93">
        <v>12.26829268292683</v>
      </c>
      <c r="CD96" s="4">
        <v>0</v>
      </c>
      <c r="CE96" s="4">
        <v>99592.735350977775</v>
      </c>
      <c r="CF96" s="4">
        <v>0</v>
      </c>
      <c r="CG96" s="4">
        <v>9474.5571450727857</v>
      </c>
      <c r="CH96" s="4">
        <v>0</v>
      </c>
      <c r="CI96" s="4">
        <v>0</v>
      </c>
      <c r="CJ96" s="4">
        <v>0</v>
      </c>
      <c r="CK96" s="4">
        <v>9474.5571450727857</v>
      </c>
      <c r="CL96" s="4">
        <v>0</v>
      </c>
      <c r="CM96" s="4">
        <v>41698.777752549562</v>
      </c>
      <c r="CN96" s="4">
        <v>0</v>
      </c>
      <c r="CO96" s="93">
        <v>12.255102040816327</v>
      </c>
      <c r="CP96" s="4">
        <v>0</v>
      </c>
      <c r="CQ96" s="4">
        <v>101323.77797612938</v>
      </c>
      <c r="CS96" s="4">
        <v>9915.8932542812836</v>
      </c>
      <c r="CU96" s="4">
        <v>0</v>
      </c>
      <c r="CW96" s="4">
        <v>9915.8932542812836</v>
      </c>
      <c r="CY96" s="4">
        <v>18908.042625151604</v>
      </c>
      <c r="DA96" s="93">
        <v>9.6588628762541795</v>
      </c>
      <c r="DB96" s="4">
        <v>0</v>
      </c>
      <c r="DC96" s="4">
        <v>88380</v>
      </c>
      <c r="DD96" s="4">
        <v>0</v>
      </c>
      <c r="DE96" s="4">
        <v>8046</v>
      </c>
      <c r="DF96" s="4">
        <v>0</v>
      </c>
      <c r="DG96" s="4">
        <v>0</v>
      </c>
      <c r="DH96" s="4">
        <v>0</v>
      </c>
      <c r="DI96" s="4">
        <v>8046</v>
      </c>
      <c r="DJ96" s="4">
        <v>0</v>
      </c>
      <c r="DK96" s="4">
        <v>12490</v>
      </c>
      <c r="DL96" s="4">
        <v>0</v>
      </c>
      <c r="DM96" s="93">
        <v>10</v>
      </c>
      <c r="DN96" s="4">
        <v>0</v>
      </c>
      <c r="DO96" s="4">
        <v>98530</v>
      </c>
      <c r="DQ96" s="4">
        <v>8780</v>
      </c>
      <c r="DS96" s="4">
        <v>0</v>
      </c>
      <c r="DU96" s="4">
        <v>8780</v>
      </c>
      <c r="DW96" s="4">
        <v>10842.417050060641</v>
      </c>
      <c r="DY96" s="93">
        <v>9.0443686006825939</v>
      </c>
      <c r="DZ96" s="4">
        <v>0</v>
      </c>
      <c r="EA96" s="4">
        <v>98098</v>
      </c>
      <c r="EC96" s="4">
        <v>7988</v>
      </c>
      <c r="EE96" s="4">
        <v>0</v>
      </c>
      <c r="EG96" s="4">
        <v>7988</v>
      </c>
      <c r="EI96" s="4">
        <v>6090</v>
      </c>
      <c r="EK96" s="93">
        <v>7.9491525423728815</v>
      </c>
      <c r="EL96" s="4">
        <v>0</v>
      </c>
      <c r="EM96" s="4">
        <v>82487</v>
      </c>
      <c r="EN96" s="4">
        <v>0</v>
      </c>
      <c r="EO96" s="4">
        <v>7043</v>
      </c>
      <c r="EP96" s="4">
        <v>0</v>
      </c>
      <c r="EQ96" s="4">
        <v>0</v>
      </c>
      <c r="ER96" s="4">
        <v>0</v>
      </c>
      <c r="ES96" s="4">
        <v>7043</v>
      </c>
      <c r="ET96" s="4">
        <v>0</v>
      </c>
      <c r="EU96" s="4">
        <v>4060</v>
      </c>
      <c r="EV96" s="4">
        <v>0</v>
      </c>
      <c r="EW96" s="93">
        <v>4</v>
      </c>
      <c r="EX96" s="4">
        <v>0</v>
      </c>
      <c r="EY96" s="4">
        <v>39978</v>
      </c>
      <c r="EZ96" s="4">
        <v>0</v>
      </c>
      <c r="FA96" s="4">
        <v>3572</v>
      </c>
      <c r="FB96" s="4">
        <v>0</v>
      </c>
      <c r="FC96" s="4">
        <v>0</v>
      </c>
      <c r="FD96" s="4">
        <v>0</v>
      </c>
      <c r="FE96" s="4">
        <v>3572</v>
      </c>
      <c r="FF96" s="4">
        <v>0</v>
      </c>
      <c r="FG96" s="4">
        <v>0</v>
      </c>
      <c r="FH96" s="4">
        <v>0</v>
      </c>
      <c r="FI96" s="93">
        <v>3.3539518900343643</v>
      </c>
      <c r="FJ96" s="4">
        <v>0</v>
      </c>
      <c r="FK96" s="4">
        <v>34288</v>
      </c>
      <c r="FL96" s="4">
        <v>0</v>
      </c>
      <c r="FM96" s="4">
        <v>2996</v>
      </c>
      <c r="FN96" s="4">
        <v>0</v>
      </c>
      <c r="FO96" s="4">
        <v>0</v>
      </c>
      <c r="FQ96" s="4">
        <v>2996</v>
      </c>
      <c r="FS96" s="4">
        <v>0</v>
      </c>
      <c r="FU96" s="93">
        <v>2.4982698961937717</v>
      </c>
      <c r="FV96" s="4">
        <v>0</v>
      </c>
      <c r="FW96" s="4">
        <v>28597</v>
      </c>
      <c r="FX96" s="4">
        <v>0</v>
      </c>
      <c r="FY96" s="4">
        <v>2231</v>
      </c>
      <c r="FZ96" s="4">
        <v>0</v>
      </c>
      <c r="GA96" s="4">
        <v>0</v>
      </c>
      <c r="GB96" s="4">
        <v>0</v>
      </c>
      <c r="GC96" s="4">
        <v>2231</v>
      </c>
      <c r="GE96" s="4">
        <v>0</v>
      </c>
      <c r="GG96" s="93">
        <v>4.4899328859060406</v>
      </c>
      <c r="GH96" s="4">
        <v>0</v>
      </c>
      <c r="GI96" s="4">
        <v>41911</v>
      </c>
      <c r="GJ96" s="4">
        <v>0</v>
      </c>
      <c r="GK96" s="4">
        <v>3033</v>
      </c>
      <c r="GL96" s="4">
        <v>0</v>
      </c>
      <c r="GM96" s="4">
        <v>11099</v>
      </c>
      <c r="GN96" s="4">
        <v>0</v>
      </c>
      <c r="GO96" s="4">
        <v>3033</v>
      </c>
      <c r="GP96" s="4">
        <v>0</v>
      </c>
      <c r="GQ96" s="4">
        <v>12809.192861419953</v>
      </c>
      <c r="GR96" s="4">
        <v>-11.196846576991447</v>
      </c>
      <c r="GS96" s="93">
        <v>7.574829931972789</v>
      </c>
      <c r="GT96" s="4">
        <v>0</v>
      </c>
      <c r="GU96" s="4">
        <v>99857</v>
      </c>
      <c r="GV96" s="4">
        <v>0</v>
      </c>
      <c r="GW96" s="4">
        <v>6759</v>
      </c>
      <c r="GX96" s="4">
        <v>0</v>
      </c>
      <c r="GY96" s="4">
        <v>0</v>
      </c>
      <c r="GZ96" s="4">
        <v>0</v>
      </c>
      <c r="HA96" s="160">
        <v>6759</v>
      </c>
      <c r="HB96" s="160">
        <v>0</v>
      </c>
      <c r="HC96" s="160">
        <v>51396.606760827453</v>
      </c>
      <c r="HD96" s="4">
        <v>-38</v>
      </c>
      <c r="HE96" s="93">
        <v>8</v>
      </c>
      <c r="HF96" s="4">
        <v>0</v>
      </c>
      <c r="HG96" s="4">
        <v>0</v>
      </c>
      <c r="HH96" s="4">
        <v>96316</v>
      </c>
      <c r="HI96" s="4">
        <v>0</v>
      </c>
      <c r="HJ96" s="4">
        <v>6990</v>
      </c>
      <c r="HK96" s="4">
        <v>0</v>
      </c>
      <c r="HL96" s="4">
        <v>0</v>
      </c>
      <c r="HM96" s="4">
        <v>0</v>
      </c>
      <c r="HN96" s="4">
        <v>6990</v>
      </c>
      <c r="HO96" s="4">
        <v>0</v>
      </c>
      <c r="HP96" s="4">
        <v>0</v>
      </c>
      <c r="HQ96" s="4">
        <v>0</v>
      </c>
      <c r="HR96" s="93">
        <v>10</v>
      </c>
      <c r="HS96" s="4">
        <v>0</v>
      </c>
      <c r="HT96" s="4">
        <v>0</v>
      </c>
      <c r="HU96" s="4">
        <v>117748</v>
      </c>
      <c r="HV96" s="4">
        <v>0</v>
      </c>
      <c r="HW96" s="4">
        <v>0</v>
      </c>
      <c r="HX96" s="176">
        <v>0</v>
      </c>
      <c r="HY96" s="4">
        <v>8025</v>
      </c>
      <c r="HZ96" s="176">
        <v>0</v>
      </c>
      <c r="IA96" s="4">
        <v>14388</v>
      </c>
      <c r="IB96" s="176">
        <v>0</v>
      </c>
      <c r="IC96" s="4">
        <v>8025</v>
      </c>
      <c r="ID96" s="176">
        <v>0</v>
      </c>
      <c r="IE96" s="4">
        <v>14123.736404012272</v>
      </c>
      <c r="IF96" s="4">
        <v>76.183019111147587</v>
      </c>
      <c r="IG96" s="5">
        <v>11.89</v>
      </c>
      <c r="IH96" s="3">
        <v>0</v>
      </c>
      <c r="II96" s="3">
        <v>0</v>
      </c>
      <c r="IJ96" s="3">
        <v>153594</v>
      </c>
      <c r="IK96" s="3">
        <v>0</v>
      </c>
      <c r="IL96" s="3">
        <v>0</v>
      </c>
      <c r="IM96" s="3">
        <v>0</v>
      </c>
      <c r="IN96" s="3">
        <v>9726</v>
      </c>
      <c r="IO96" s="3">
        <v>0</v>
      </c>
      <c r="IP96" s="3">
        <v>14737</v>
      </c>
      <c r="IQ96" s="3"/>
      <c r="IR96" s="3">
        <v>10619</v>
      </c>
      <c r="IS96" s="3"/>
      <c r="IT96" s="3">
        <v>29471.088567333099</v>
      </c>
      <c r="IU96" s="3"/>
      <c r="IV96" s="93">
        <v>10.199999999999999</v>
      </c>
      <c r="IW96" s="4">
        <v>0</v>
      </c>
      <c r="IX96" s="4">
        <v>0</v>
      </c>
      <c r="IY96" s="4">
        <v>157259</v>
      </c>
      <c r="IZ96" s="4">
        <v>0</v>
      </c>
      <c r="JA96" s="4">
        <v>0</v>
      </c>
      <c r="JB96" s="4">
        <v>0</v>
      </c>
      <c r="JC96" s="4">
        <v>9380</v>
      </c>
      <c r="JD96" s="4">
        <v>0</v>
      </c>
      <c r="JE96" s="4">
        <v>2939</v>
      </c>
      <c r="JG96" s="4">
        <v>9380</v>
      </c>
      <c r="JI96" s="4">
        <v>6579.4326788516337</v>
      </c>
      <c r="JK96" s="93">
        <v>9.77</v>
      </c>
      <c r="JL96" s="4">
        <v>0</v>
      </c>
      <c r="JM96" s="4">
        <v>0</v>
      </c>
      <c r="JN96" s="4">
        <v>171833</v>
      </c>
      <c r="JO96" s="4">
        <v>0</v>
      </c>
      <c r="JP96" s="4">
        <v>0</v>
      </c>
      <c r="JQ96" s="4">
        <v>0</v>
      </c>
      <c r="JR96" s="4">
        <v>9150</v>
      </c>
      <c r="JS96" s="4">
        <v>0</v>
      </c>
      <c r="JT96" s="4">
        <v>0</v>
      </c>
      <c r="JV96" s="4">
        <v>9150</v>
      </c>
      <c r="JW96" s="4">
        <v>0</v>
      </c>
      <c r="JX96" s="4">
        <v>15138.896295609637</v>
      </c>
      <c r="JY96" s="4">
        <v>-0.71848014231363777</v>
      </c>
      <c r="JZ96" s="93">
        <v>18.84</v>
      </c>
      <c r="KA96" s="4">
        <v>0</v>
      </c>
      <c r="KB96" s="4">
        <v>0</v>
      </c>
      <c r="KC96" s="4">
        <v>305375</v>
      </c>
      <c r="KD96" s="4">
        <v>0</v>
      </c>
      <c r="KE96" s="4">
        <v>0</v>
      </c>
      <c r="KF96" s="4">
        <v>0</v>
      </c>
      <c r="KG96" s="4">
        <v>16730</v>
      </c>
      <c r="KH96" s="4">
        <v>0</v>
      </c>
      <c r="KI96" s="4">
        <v>17844</v>
      </c>
      <c r="KJ96" s="4">
        <v>0</v>
      </c>
      <c r="KK96" s="4">
        <v>16730</v>
      </c>
      <c r="KM96" s="4">
        <v>142773.33574683013</v>
      </c>
      <c r="KN96" s="4">
        <v>-3.9244067514664494</v>
      </c>
      <c r="KO96" s="4">
        <v>16.399999999999999</v>
      </c>
      <c r="KP96" s="4">
        <v>0</v>
      </c>
      <c r="KQ96" s="4">
        <v>0</v>
      </c>
      <c r="KR96" s="4">
        <v>282024</v>
      </c>
      <c r="KS96" s="4">
        <v>0</v>
      </c>
      <c r="KT96" s="4">
        <v>0</v>
      </c>
      <c r="KU96" s="4">
        <v>0</v>
      </c>
      <c r="KV96" s="4">
        <v>17843</v>
      </c>
      <c r="KW96" s="4">
        <v>0</v>
      </c>
      <c r="KX96" s="4">
        <v>0</v>
      </c>
      <c r="KY96" s="4">
        <v>0</v>
      </c>
      <c r="KZ96" s="4">
        <v>17843</v>
      </c>
      <c r="LA96" s="4">
        <v>0</v>
      </c>
      <c r="LB96" s="4">
        <v>85717.691593248528</v>
      </c>
      <c r="LC96" s="4">
        <v>0</v>
      </c>
      <c r="LD96" s="4">
        <v>16</v>
      </c>
      <c r="LE96" s="4">
        <v>0</v>
      </c>
      <c r="LF96" s="4">
        <v>0</v>
      </c>
      <c r="LG96" s="4">
        <v>309622</v>
      </c>
      <c r="LH96" s="4">
        <v>0</v>
      </c>
      <c r="LI96" s="4">
        <v>0</v>
      </c>
      <c r="LJ96" s="4">
        <v>0</v>
      </c>
      <c r="LK96" s="4">
        <v>18987</v>
      </c>
      <c r="LL96" s="4">
        <v>0</v>
      </c>
      <c r="LM96" s="4">
        <v>0</v>
      </c>
      <c r="LO96" s="4">
        <v>18987</v>
      </c>
      <c r="LQ96" s="4">
        <v>81014.8</v>
      </c>
      <c r="MI96" s="115">
        <f t="shared" si="1"/>
        <v>-87</v>
      </c>
      <c r="MJ96" s="3"/>
      <c r="MK96" s="3"/>
      <c r="ML96" s="176"/>
      <c r="MM96" s="176"/>
      <c r="MN96" s="176"/>
      <c r="MO96" s="176"/>
      <c r="MP96" s="176"/>
      <c r="MQ96" s="176"/>
      <c r="MR96" s="176"/>
      <c r="MS96" s="176"/>
      <c r="MT96" s="176"/>
    </row>
    <row r="97" spans="1:358" s="4" customFormat="1">
      <c r="A97" s="1">
        <v>88</v>
      </c>
      <c r="B97" t="s">
        <v>129</v>
      </c>
      <c r="C97" s="93"/>
      <c r="E97" s="4">
        <v>0</v>
      </c>
      <c r="F97" s="4">
        <v>0</v>
      </c>
      <c r="I97" s="93"/>
      <c r="J97" s="4">
        <v>0</v>
      </c>
      <c r="K97" s="4">
        <v>0</v>
      </c>
      <c r="L97" s="4">
        <v>0</v>
      </c>
      <c r="O97" s="93"/>
      <c r="Q97" s="4">
        <v>0</v>
      </c>
      <c r="R97" s="4">
        <v>0</v>
      </c>
      <c r="S97" s="4">
        <v>0</v>
      </c>
      <c r="U97" s="4">
        <v>0</v>
      </c>
      <c r="V97" s="4">
        <v>0</v>
      </c>
      <c r="W97" s="93">
        <v>7.76</v>
      </c>
      <c r="X97" s="4">
        <v>0</v>
      </c>
      <c r="Y97" s="4">
        <v>30204</v>
      </c>
      <c r="Z97" s="4">
        <v>0</v>
      </c>
      <c r="AA97" s="4">
        <v>10488</v>
      </c>
      <c r="AB97" s="4">
        <v>0</v>
      </c>
      <c r="AC97" s="4">
        <v>30204</v>
      </c>
      <c r="AD97" s="4">
        <v>0</v>
      </c>
      <c r="AE97" s="4">
        <v>0</v>
      </c>
      <c r="AF97" s="4">
        <v>10.74</v>
      </c>
      <c r="AG97" s="4">
        <v>0</v>
      </c>
      <c r="AH97" s="4">
        <v>48978</v>
      </c>
      <c r="AJ97" s="4">
        <v>10393</v>
      </c>
      <c r="AL97" s="4">
        <v>36896</v>
      </c>
      <c r="AN97" s="4">
        <v>0</v>
      </c>
      <c r="AO97" s="93">
        <v>8</v>
      </c>
      <c r="AP97" s="4">
        <v>0</v>
      </c>
      <c r="AQ97" s="4">
        <v>47432</v>
      </c>
      <c r="AR97" s="4">
        <v>0</v>
      </c>
      <c r="AS97" s="4">
        <v>0</v>
      </c>
      <c r="AT97" s="4">
        <v>0</v>
      </c>
      <c r="AU97" s="4">
        <v>23345</v>
      </c>
      <c r="AW97" s="93">
        <v>15.56</v>
      </c>
      <c r="AY97" s="4">
        <v>94636</v>
      </c>
      <c r="AZ97" s="4">
        <v>0</v>
      </c>
      <c r="BA97" s="4">
        <v>0</v>
      </c>
      <c r="BB97" s="4">
        <v>0</v>
      </c>
      <c r="BC97" s="4">
        <v>48707</v>
      </c>
      <c r="BD97" s="4">
        <v>72</v>
      </c>
      <c r="BE97" s="4">
        <v>16.010000000000002</v>
      </c>
      <c r="BF97" s="4">
        <v>0</v>
      </c>
      <c r="BG97" s="4">
        <v>98766</v>
      </c>
      <c r="BH97" s="4">
        <v>0</v>
      </c>
      <c r="BI97" s="4">
        <v>23</v>
      </c>
      <c r="BJ97" s="4">
        <v>0</v>
      </c>
      <c r="BK97" s="4">
        <v>154744</v>
      </c>
      <c r="BL97" s="4">
        <v>0</v>
      </c>
      <c r="BM97" s="4">
        <v>0</v>
      </c>
      <c r="BN97" s="4">
        <v>0</v>
      </c>
      <c r="BO97" s="4">
        <v>23655.290317411465</v>
      </c>
      <c r="BP97" s="4">
        <v>15.40695138186129</v>
      </c>
      <c r="BQ97" s="93">
        <v>17.666666666666664</v>
      </c>
      <c r="BR97" s="4">
        <v>0</v>
      </c>
      <c r="BS97" s="4">
        <v>126515.26488424274</v>
      </c>
      <c r="BT97" s="4">
        <v>0</v>
      </c>
      <c r="BU97" s="4">
        <v>13214.666666666668</v>
      </c>
      <c r="BW97" s="4">
        <v>0</v>
      </c>
      <c r="BY97" s="4">
        <v>13214.666666666668</v>
      </c>
      <c r="CA97" s="4">
        <v>35238.800000000003</v>
      </c>
      <c r="CC97" s="93">
        <v>18</v>
      </c>
      <c r="CD97" s="4">
        <v>0</v>
      </c>
      <c r="CE97" s="4">
        <v>136800</v>
      </c>
      <c r="CF97" s="4">
        <v>0</v>
      </c>
      <c r="CG97" s="4">
        <v>13968</v>
      </c>
      <c r="CH97" s="4">
        <v>0</v>
      </c>
      <c r="CI97" s="4">
        <v>0</v>
      </c>
      <c r="CJ97" s="4">
        <v>0</v>
      </c>
      <c r="CK97" s="4">
        <v>13968</v>
      </c>
      <c r="CL97" s="4">
        <v>0</v>
      </c>
      <c r="CM97" s="4">
        <v>32675.735115757256</v>
      </c>
      <c r="CN97" s="4">
        <v>0</v>
      </c>
      <c r="CO97" s="93">
        <v>14.33916083916084</v>
      </c>
      <c r="CP97" s="4">
        <v>0</v>
      </c>
      <c r="CQ97" s="4">
        <v>118240.72027972028</v>
      </c>
      <c r="CS97" s="4">
        <v>11629.05944055944</v>
      </c>
      <c r="CU97" s="4">
        <v>0</v>
      </c>
      <c r="CW97" s="4">
        <v>11629.05944055944</v>
      </c>
      <c r="CY97" s="4">
        <v>6171</v>
      </c>
      <c r="DA97" s="93">
        <v>17</v>
      </c>
      <c r="DB97" s="4">
        <v>0</v>
      </c>
      <c r="DC97" s="4">
        <v>154309</v>
      </c>
      <c r="DD97" s="4">
        <v>0</v>
      </c>
      <c r="DE97" s="4">
        <v>14433</v>
      </c>
      <c r="DF97" s="4">
        <v>0</v>
      </c>
      <c r="DG97" s="4">
        <v>0</v>
      </c>
      <c r="DH97" s="4">
        <v>0</v>
      </c>
      <c r="DI97" s="4">
        <v>14433</v>
      </c>
      <c r="DJ97" s="4">
        <v>0</v>
      </c>
      <c r="DK97" s="4">
        <v>40182</v>
      </c>
      <c r="DL97" s="4">
        <v>0</v>
      </c>
      <c r="DM97" s="93">
        <v>14.379477228093146</v>
      </c>
      <c r="DN97" s="4">
        <v>0</v>
      </c>
      <c r="DO97" s="4">
        <v>138379</v>
      </c>
      <c r="DQ97" s="4">
        <v>12842</v>
      </c>
      <c r="DS97" s="4">
        <v>0</v>
      </c>
      <c r="DU97" s="4">
        <v>12842</v>
      </c>
      <c r="DW97" s="4">
        <v>21640.967832167833</v>
      </c>
      <c r="DY97" s="93">
        <v>12</v>
      </c>
      <c r="DZ97" s="4">
        <v>0</v>
      </c>
      <c r="EA97" s="4">
        <v>118878</v>
      </c>
      <c r="EC97" s="4">
        <v>10716</v>
      </c>
      <c r="EE97" s="4">
        <v>0</v>
      </c>
      <c r="EG97" s="4">
        <v>10716</v>
      </c>
      <c r="EI97" s="4">
        <v>14427.31188811189</v>
      </c>
      <c r="EK97" s="93">
        <v>10.965034965034965</v>
      </c>
      <c r="EL97" s="4">
        <v>0</v>
      </c>
      <c r="EM97" s="4">
        <v>104456</v>
      </c>
      <c r="EN97" s="4">
        <v>0</v>
      </c>
      <c r="EO97" s="4">
        <v>9792</v>
      </c>
      <c r="EP97" s="4">
        <v>0</v>
      </c>
      <c r="EQ97" s="4">
        <v>0</v>
      </c>
      <c r="ER97" s="4">
        <v>0</v>
      </c>
      <c r="ES97" s="4">
        <v>9792</v>
      </c>
      <c r="ET97" s="4">
        <v>0</v>
      </c>
      <c r="EU97" s="4">
        <v>0</v>
      </c>
      <c r="EV97" s="4">
        <v>0</v>
      </c>
      <c r="EW97" s="93">
        <v>11</v>
      </c>
      <c r="EX97" s="4">
        <v>0</v>
      </c>
      <c r="EY97" s="4">
        <v>104834</v>
      </c>
      <c r="EZ97" s="4">
        <v>0</v>
      </c>
      <c r="FA97" s="4">
        <v>9793</v>
      </c>
      <c r="FB97" s="4">
        <v>0</v>
      </c>
      <c r="FC97" s="4">
        <v>0</v>
      </c>
      <c r="FD97" s="4">
        <v>0</v>
      </c>
      <c r="FE97" s="4">
        <v>9793</v>
      </c>
      <c r="FF97" s="4">
        <v>0</v>
      </c>
      <c r="FG97" s="4">
        <v>378</v>
      </c>
      <c r="FH97" s="4">
        <v>0</v>
      </c>
      <c r="FI97" s="93">
        <v>8</v>
      </c>
      <c r="FJ97" s="4">
        <v>0</v>
      </c>
      <c r="FK97" s="4">
        <v>78176</v>
      </c>
      <c r="FL97" s="4">
        <v>0</v>
      </c>
      <c r="FM97" s="4">
        <v>7064</v>
      </c>
      <c r="FN97" s="4">
        <v>0</v>
      </c>
      <c r="FO97" s="4">
        <v>0</v>
      </c>
      <c r="FQ97" s="4">
        <v>7064</v>
      </c>
      <c r="FS97" s="4">
        <v>90.441796025603495</v>
      </c>
      <c r="FU97" s="93">
        <v>13.9967845659164</v>
      </c>
      <c r="FV97" s="4">
        <v>0</v>
      </c>
      <c r="FW97" s="4">
        <v>142414</v>
      </c>
      <c r="FX97" s="4">
        <v>0</v>
      </c>
      <c r="FY97" s="4">
        <v>12499</v>
      </c>
      <c r="FZ97" s="4">
        <v>0</v>
      </c>
      <c r="GA97" s="4">
        <v>0</v>
      </c>
      <c r="GB97" s="4">
        <v>0</v>
      </c>
      <c r="GC97" s="4">
        <v>12499</v>
      </c>
      <c r="GE97" s="4">
        <v>62633.435493739613</v>
      </c>
      <c r="GG97" s="93">
        <v>14.442906574394463</v>
      </c>
      <c r="GH97" s="4">
        <v>0</v>
      </c>
      <c r="GI97" s="4">
        <v>159055</v>
      </c>
      <c r="GJ97" s="4">
        <v>0</v>
      </c>
      <c r="GK97" s="4">
        <v>12898</v>
      </c>
      <c r="GL97" s="4">
        <v>0</v>
      </c>
      <c r="GM97" s="4">
        <v>0</v>
      </c>
      <c r="GN97" s="4">
        <v>0</v>
      </c>
      <c r="GO97" s="4">
        <v>12898</v>
      </c>
      <c r="GP97" s="4">
        <v>0</v>
      </c>
      <c r="GQ97" s="4">
        <v>16010.047950044273</v>
      </c>
      <c r="GR97" s="4">
        <v>-13.994796746861539</v>
      </c>
      <c r="GS97" s="93">
        <v>12</v>
      </c>
      <c r="GT97" s="4">
        <v>0</v>
      </c>
      <c r="GU97" s="4">
        <v>136824</v>
      </c>
      <c r="GV97" s="4">
        <v>0</v>
      </c>
      <c r="GW97" s="4">
        <v>10716</v>
      </c>
      <c r="GX97" s="4">
        <v>0</v>
      </c>
      <c r="GY97" s="4">
        <v>0</v>
      </c>
      <c r="GZ97" s="4">
        <v>0</v>
      </c>
      <c r="HA97" s="160">
        <v>10716</v>
      </c>
      <c r="HB97" s="160">
        <v>0</v>
      </c>
      <c r="HC97" s="160">
        <v>-13.994796746861539</v>
      </c>
      <c r="HD97" s="4">
        <v>0</v>
      </c>
      <c r="HE97" s="93">
        <v>12</v>
      </c>
      <c r="HF97" s="4">
        <v>0</v>
      </c>
      <c r="HG97" s="4">
        <v>0</v>
      </c>
      <c r="HH97" s="4">
        <v>138794</v>
      </c>
      <c r="HI97" s="4">
        <v>0</v>
      </c>
      <c r="HJ97" s="4">
        <v>10409</v>
      </c>
      <c r="HK97" s="4">
        <v>0</v>
      </c>
      <c r="HL97" s="4">
        <v>0</v>
      </c>
      <c r="HM97" s="4">
        <v>0</v>
      </c>
      <c r="HN97" s="4">
        <v>10409</v>
      </c>
      <c r="HO97" s="4">
        <v>0</v>
      </c>
      <c r="HP97" s="4">
        <v>1729</v>
      </c>
      <c r="HQ97" s="4">
        <v>-30.043165399826194</v>
      </c>
      <c r="HR97" s="93">
        <v>19.18</v>
      </c>
      <c r="HS97" s="4">
        <v>0</v>
      </c>
      <c r="HT97" s="4">
        <v>0</v>
      </c>
      <c r="HU97" s="4">
        <v>235234</v>
      </c>
      <c r="HV97" s="4">
        <v>0</v>
      </c>
      <c r="HW97" s="4">
        <v>0</v>
      </c>
      <c r="HX97" s="176">
        <v>0</v>
      </c>
      <c r="HY97" s="4">
        <v>16234</v>
      </c>
      <c r="HZ97" s="176">
        <v>0</v>
      </c>
      <c r="IA97" s="4">
        <v>13860</v>
      </c>
      <c r="IB97" s="176">
        <v>0</v>
      </c>
      <c r="IC97" s="4">
        <v>16234</v>
      </c>
      <c r="ID97" s="176">
        <v>0</v>
      </c>
      <c r="IE97" s="4">
        <v>63534.379295170504</v>
      </c>
      <c r="IF97" s="4">
        <v>342.70257484300237</v>
      </c>
      <c r="IG97" s="5">
        <v>24.62</v>
      </c>
      <c r="IH97" s="3">
        <v>0</v>
      </c>
      <c r="II97" s="3">
        <v>0</v>
      </c>
      <c r="IJ97" s="3">
        <v>346619</v>
      </c>
      <c r="IK97" s="3">
        <v>0</v>
      </c>
      <c r="IL97" s="3">
        <v>0</v>
      </c>
      <c r="IM97" s="3">
        <v>0</v>
      </c>
      <c r="IN97" s="3">
        <v>21984</v>
      </c>
      <c r="IO97" s="3">
        <v>0</v>
      </c>
      <c r="IP97" s="3">
        <v>0</v>
      </c>
      <c r="IQ97" s="3"/>
      <c r="IR97" s="3">
        <v>21984</v>
      </c>
      <c r="IS97" s="3"/>
      <c r="IT97" s="3">
        <v>91663.054449003335</v>
      </c>
      <c r="IU97" s="3"/>
      <c r="IV97" s="93">
        <v>24.75</v>
      </c>
      <c r="IW97" s="4">
        <v>0</v>
      </c>
      <c r="IX97" s="4">
        <v>0</v>
      </c>
      <c r="IY97" s="4">
        <v>364458</v>
      </c>
      <c r="IZ97" s="4">
        <v>0</v>
      </c>
      <c r="JA97" s="4">
        <v>0</v>
      </c>
      <c r="JB97" s="4">
        <v>0</v>
      </c>
      <c r="JC97" s="4">
        <v>23215</v>
      </c>
      <c r="JD97" s="4">
        <v>0</v>
      </c>
      <c r="JE97" s="4">
        <v>0</v>
      </c>
      <c r="JG97" s="4">
        <v>23215</v>
      </c>
      <c r="JI97" s="4">
        <v>25809.86881213139</v>
      </c>
      <c r="JK97" s="93">
        <v>17.829999999999998</v>
      </c>
      <c r="JL97" s="4">
        <v>0</v>
      </c>
      <c r="JM97" s="4">
        <v>0</v>
      </c>
      <c r="JN97" s="4">
        <v>267034</v>
      </c>
      <c r="JO97" s="4">
        <v>0</v>
      </c>
      <c r="JP97" s="4">
        <v>0</v>
      </c>
      <c r="JQ97" s="4">
        <v>0</v>
      </c>
      <c r="JR97" s="4">
        <v>16618</v>
      </c>
      <c r="JS97" s="4">
        <v>0</v>
      </c>
      <c r="JT97" s="4">
        <v>0</v>
      </c>
      <c r="JV97" s="4">
        <v>16618</v>
      </c>
      <c r="JW97" s="4">
        <v>0</v>
      </c>
      <c r="JX97" s="4">
        <v>2749.5729924639331</v>
      </c>
      <c r="JY97" s="4">
        <v>-3.4971261278974453</v>
      </c>
      <c r="JZ97" s="93">
        <v>13.9</v>
      </c>
      <c r="KA97" s="4">
        <v>0</v>
      </c>
      <c r="KB97" s="4">
        <v>0</v>
      </c>
      <c r="KC97" s="4">
        <v>232947</v>
      </c>
      <c r="KD97" s="4">
        <v>0</v>
      </c>
      <c r="KE97" s="4">
        <v>0</v>
      </c>
      <c r="KF97" s="4">
        <v>0</v>
      </c>
      <c r="KG97" s="4">
        <v>13038</v>
      </c>
      <c r="KH97" s="4">
        <v>0</v>
      </c>
      <c r="KI97" s="4">
        <v>0</v>
      </c>
      <c r="KJ97" s="4">
        <v>0</v>
      </c>
      <c r="KK97" s="4">
        <v>13038</v>
      </c>
      <c r="KM97" s="4">
        <v>2370.1082640389768</v>
      </c>
      <c r="KN97" s="4">
        <v>-19.101634935685524</v>
      </c>
      <c r="KO97" s="4">
        <v>20.47</v>
      </c>
      <c r="KP97" s="4">
        <v>0</v>
      </c>
      <c r="KQ97" s="4">
        <v>0</v>
      </c>
      <c r="KR97" s="4">
        <v>353397</v>
      </c>
      <c r="KS97" s="4">
        <v>0</v>
      </c>
      <c r="KT97" s="4">
        <v>0</v>
      </c>
      <c r="KU97" s="4">
        <v>0</v>
      </c>
      <c r="KV97" s="4">
        <v>22271</v>
      </c>
      <c r="KW97" s="4">
        <v>0</v>
      </c>
      <c r="KX97" s="4">
        <v>0</v>
      </c>
      <c r="KY97" s="4">
        <v>0</v>
      </c>
      <c r="KZ97" s="4">
        <v>22271</v>
      </c>
      <c r="LA97" s="4">
        <v>0</v>
      </c>
      <c r="LB97" s="4">
        <v>120430.89836506432</v>
      </c>
      <c r="LC97" s="4">
        <v>0</v>
      </c>
      <c r="LD97" s="4">
        <v>25</v>
      </c>
      <c r="LE97" s="4">
        <v>0</v>
      </c>
      <c r="LF97" s="4">
        <v>0</v>
      </c>
      <c r="LG97" s="4">
        <v>445872</v>
      </c>
      <c r="LH97" s="4">
        <v>0</v>
      </c>
      <c r="LI97" s="4">
        <v>0</v>
      </c>
      <c r="LJ97" s="4">
        <v>0</v>
      </c>
      <c r="LK97" s="4">
        <v>29700</v>
      </c>
      <c r="LL97" s="4">
        <v>0</v>
      </c>
      <c r="LM97" s="4">
        <v>0</v>
      </c>
      <c r="LO97" s="4">
        <v>29700</v>
      </c>
      <c r="LQ97" s="4">
        <v>164745</v>
      </c>
      <c r="MI97" s="115">
        <f t="shared" si="1"/>
        <v>-88</v>
      </c>
      <c r="MJ97" s="3"/>
      <c r="MK97" s="3"/>
      <c r="ML97" s="176"/>
      <c r="MM97" s="176"/>
      <c r="MN97" s="176"/>
      <c r="MO97" s="176"/>
      <c r="MP97" s="176"/>
      <c r="MQ97" s="176"/>
      <c r="MR97" s="176"/>
      <c r="MS97" s="176"/>
      <c r="MT97" s="176"/>
    </row>
    <row r="98" spans="1:358" s="4" customFormat="1">
      <c r="A98" s="1">
        <v>89</v>
      </c>
      <c r="B98" t="s">
        <v>130</v>
      </c>
      <c r="C98" s="93"/>
      <c r="E98" s="4">
        <v>0</v>
      </c>
      <c r="F98" s="4">
        <v>0</v>
      </c>
      <c r="I98" s="93">
        <v>10.42</v>
      </c>
      <c r="J98" s="4">
        <v>78213</v>
      </c>
      <c r="K98" s="4">
        <v>0</v>
      </c>
      <c r="L98" s="4">
        <v>0</v>
      </c>
      <c r="M98" s="4">
        <v>39107</v>
      </c>
      <c r="O98" s="93">
        <v>14.47</v>
      </c>
      <c r="P98" s="4">
        <v>0</v>
      </c>
      <c r="Q98" s="4">
        <v>113337</v>
      </c>
      <c r="R98" s="4">
        <v>0</v>
      </c>
      <c r="S98" s="4">
        <v>8414</v>
      </c>
      <c r="U98" s="4">
        <v>0</v>
      </c>
      <c r="V98" s="4">
        <v>45340</v>
      </c>
      <c r="W98" s="93">
        <v>25</v>
      </c>
      <c r="X98" s="4">
        <v>0</v>
      </c>
      <c r="Y98" s="4">
        <v>248791</v>
      </c>
      <c r="Z98" s="4">
        <v>0</v>
      </c>
      <c r="AA98" s="4">
        <v>21634</v>
      </c>
      <c r="AB98" s="4">
        <v>0</v>
      </c>
      <c r="AC98" s="4">
        <v>135454</v>
      </c>
      <c r="AD98" s="4">
        <v>0</v>
      </c>
      <c r="AE98" s="4">
        <v>99521</v>
      </c>
      <c r="AF98" s="4">
        <v>27.34</v>
      </c>
      <c r="AG98" s="4">
        <v>64559</v>
      </c>
      <c r="AH98" s="4">
        <v>238614</v>
      </c>
      <c r="AJ98" s="4">
        <v>11510</v>
      </c>
      <c r="AL98" s="4">
        <v>81272</v>
      </c>
      <c r="AN98" s="4">
        <v>0</v>
      </c>
      <c r="AO98" s="93">
        <v>28</v>
      </c>
      <c r="AP98" s="4">
        <v>0</v>
      </c>
      <c r="AQ98" s="4">
        <v>305284</v>
      </c>
      <c r="AR98" s="4">
        <v>0</v>
      </c>
      <c r="AS98" s="4">
        <v>0</v>
      </c>
      <c r="AT98" s="4">
        <v>0</v>
      </c>
      <c r="AU98" s="4">
        <v>120851</v>
      </c>
      <c r="AW98" s="93">
        <v>27</v>
      </c>
      <c r="AY98" s="4">
        <v>335583</v>
      </c>
      <c r="AZ98" s="4">
        <v>-12429</v>
      </c>
      <c r="BA98" s="4">
        <v>0</v>
      </c>
      <c r="BB98" s="4">
        <v>0</v>
      </c>
      <c r="BC98" s="4">
        <v>62584</v>
      </c>
      <c r="BD98" s="4">
        <v>-10990</v>
      </c>
      <c r="BE98" s="4">
        <v>28.59</v>
      </c>
      <c r="BF98" s="4">
        <v>0</v>
      </c>
      <c r="BG98" s="4">
        <v>405263</v>
      </c>
      <c r="BH98" s="4">
        <v>0</v>
      </c>
      <c r="BI98" s="4">
        <v>29.72</v>
      </c>
      <c r="BJ98" s="4">
        <v>0</v>
      </c>
      <c r="BK98" s="4">
        <v>417268</v>
      </c>
      <c r="BL98" s="4">
        <v>0</v>
      </c>
      <c r="BM98" s="4">
        <v>0</v>
      </c>
      <c r="BN98" s="4">
        <v>0</v>
      </c>
      <c r="BO98" s="4">
        <v>21687.503047984497</v>
      </c>
      <c r="BP98" s="4">
        <v>14.125309838549583</v>
      </c>
      <c r="BQ98" s="93">
        <v>27</v>
      </c>
      <c r="BR98" s="4">
        <v>0</v>
      </c>
      <c r="BS98" s="4">
        <v>360085.53821437323</v>
      </c>
      <c r="BT98" s="4">
        <v>0</v>
      </c>
      <c r="BU98" s="4">
        <v>20196</v>
      </c>
      <c r="BW98" s="4">
        <v>0</v>
      </c>
      <c r="BY98" s="4">
        <v>20196</v>
      </c>
      <c r="CA98" s="4">
        <v>37560.800000000003</v>
      </c>
      <c r="CC98" s="93">
        <v>22.445614035087718</v>
      </c>
      <c r="CD98" s="4">
        <v>0</v>
      </c>
      <c r="CE98" s="4">
        <v>314778.7228070175</v>
      </c>
      <c r="CF98" s="4">
        <v>0</v>
      </c>
      <c r="CG98" s="4">
        <v>16641.796491228069</v>
      </c>
      <c r="CH98" s="4">
        <v>0</v>
      </c>
      <c r="CI98" s="4">
        <v>15454</v>
      </c>
      <c r="CJ98" s="4">
        <v>0</v>
      </c>
      <c r="CK98" s="4">
        <v>16641.796491228069</v>
      </c>
      <c r="CL98" s="4">
        <v>0</v>
      </c>
      <c r="CM98" s="4">
        <v>9774</v>
      </c>
      <c r="CN98" s="4">
        <v>0</v>
      </c>
      <c r="CO98" s="93">
        <v>24</v>
      </c>
      <c r="CP98" s="4">
        <v>0</v>
      </c>
      <c r="CQ98" s="4">
        <v>367344</v>
      </c>
      <c r="CS98" s="4">
        <v>19464</v>
      </c>
      <c r="CU98" s="4">
        <v>0</v>
      </c>
      <c r="CW98" s="4">
        <v>19464</v>
      </c>
      <c r="CY98" s="4">
        <v>52565.277192982496</v>
      </c>
      <c r="DA98" s="93">
        <v>27.695804195804197</v>
      </c>
      <c r="DB98" s="4">
        <v>0</v>
      </c>
      <c r="DC98" s="4">
        <v>492099</v>
      </c>
      <c r="DD98" s="4">
        <v>0</v>
      </c>
      <c r="DE98" s="4">
        <v>23514</v>
      </c>
      <c r="DF98" s="4">
        <v>0</v>
      </c>
      <c r="DG98" s="4">
        <v>0</v>
      </c>
      <c r="DH98" s="4">
        <v>0</v>
      </c>
      <c r="DI98" s="4">
        <v>23514</v>
      </c>
      <c r="DJ98" s="4">
        <v>0</v>
      </c>
      <c r="DK98" s="4">
        <v>156294</v>
      </c>
      <c r="DL98" s="4">
        <v>0</v>
      </c>
      <c r="DM98" s="93">
        <v>32</v>
      </c>
      <c r="DN98" s="4">
        <v>0</v>
      </c>
      <c r="DO98" s="4">
        <v>545216</v>
      </c>
      <c r="DQ98" s="4">
        <v>28576</v>
      </c>
      <c r="DS98" s="4">
        <v>0</v>
      </c>
      <c r="DU98" s="4">
        <v>28576</v>
      </c>
      <c r="DW98" s="4">
        <v>148996.11087719299</v>
      </c>
      <c r="DY98" s="93">
        <v>29.98947368421053</v>
      </c>
      <c r="DZ98" s="4">
        <v>0</v>
      </c>
      <c r="EA98" s="4">
        <v>525462</v>
      </c>
      <c r="EC98" s="4">
        <v>25682</v>
      </c>
      <c r="EE98" s="4">
        <v>19012</v>
      </c>
      <c r="EG98" s="4">
        <v>25682</v>
      </c>
      <c r="EI98" s="4">
        <v>81772.2</v>
      </c>
      <c r="EK98" s="93">
        <v>36</v>
      </c>
      <c r="EL98" s="4">
        <v>0</v>
      </c>
      <c r="EM98" s="4">
        <v>675324</v>
      </c>
      <c r="EN98" s="4">
        <v>-6753</v>
      </c>
      <c r="EO98" s="4">
        <v>31392</v>
      </c>
      <c r="EP98" s="4">
        <v>-318</v>
      </c>
      <c r="EQ98" s="4">
        <v>0</v>
      </c>
      <c r="ER98" s="4">
        <v>0</v>
      </c>
      <c r="ES98" s="4">
        <v>31392</v>
      </c>
      <c r="ET98" s="4">
        <v>-318</v>
      </c>
      <c r="EU98" s="4">
        <v>171108.8</v>
      </c>
      <c r="EV98" s="4">
        <v>0</v>
      </c>
      <c r="EW98" s="93">
        <v>35.436619718309856</v>
      </c>
      <c r="EX98" s="4">
        <v>0</v>
      </c>
      <c r="EY98" s="4">
        <v>706748</v>
      </c>
      <c r="EZ98" s="4">
        <v>0</v>
      </c>
      <c r="FA98" s="4">
        <v>31645</v>
      </c>
      <c r="FB98" s="4">
        <v>0</v>
      </c>
      <c r="FC98" s="4">
        <v>0</v>
      </c>
      <c r="FD98" s="4">
        <v>0</v>
      </c>
      <c r="FE98" s="4">
        <v>31645</v>
      </c>
      <c r="FF98" s="4">
        <v>0</v>
      </c>
      <c r="FG98" s="4">
        <v>62136.5</v>
      </c>
      <c r="FH98" s="4">
        <v>0</v>
      </c>
      <c r="FI98" s="93">
        <v>33.354166666666671</v>
      </c>
      <c r="FJ98" s="4">
        <v>0</v>
      </c>
      <c r="FK98" s="4">
        <v>635931</v>
      </c>
      <c r="FL98" s="4">
        <v>0</v>
      </c>
      <c r="FM98" s="4">
        <v>29520</v>
      </c>
      <c r="FN98" s="4">
        <v>0</v>
      </c>
      <c r="FO98" s="4">
        <v>0</v>
      </c>
      <c r="FQ98" s="4">
        <v>29520</v>
      </c>
      <c r="FS98" s="4">
        <v>41759.465570731889</v>
      </c>
      <c r="FU98" s="93">
        <v>30.927083333333332</v>
      </c>
      <c r="FV98" s="4">
        <v>0</v>
      </c>
      <c r="FW98" s="4">
        <v>665335</v>
      </c>
      <c r="FX98" s="4">
        <v>0</v>
      </c>
      <c r="FY98" s="4">
        <v>27618</v>
      </c>
      <c r="FZ98" s="4">
        <v>0</v>
      </c>
      <c r="GA98" s="4">
        <v>0</v>
      </c>
      <c r="GB98" s="4">
        <v>0</v>
      </c>
      <c r="GC98" s="4">
        <v>27618</v>
      </c>
      <c r="GE98" s="4">
        <v>71108.287203437343</v>
      </c>
      <c r="GG98" s="93">
        <v>29.862542955326461</v>
      </c>
      <c r="GH98" s="4">
        <v>0</v>
      </c>
      <c r="GI98" s="4">
        <v>682897</v>
      </c>
      <c r="GJ98" s="4">
        <v>0</v>
      </c>
      <c r="GK98" s="4">
        <v>26667</v>
      </c>
      <c r="GL98" s="4">
        <v>0</v>
      </c>
      <c r="GM98" s="4">
        <v>0</v>
      </c>
      <c r="GN98" s="4">
        <v>0</v>
      </c>
      <c r="GO98" s="4">
        <v>26667</v>
      </c>
      <c r="GP98" s="4">
        <v>0</v>
      </c>
      <c r="GQ98" s="4">
        <v>16896.127762675169</v>
      </c>
      <c r="GR98" s="4">
        <v>-14.769342014802533</v>
      </c>
      <c r="GS98" s="93">
        <v>36.892361111111114</v>
      </c>
      <c r="GT98" s="4">
        <v>0</v>
      </c>
      <c r="GU98" s="4">
        <v>837272</v>
      </c>
      <c r="GV98" s="4">
        <v>0</v>
      </c>
      <c r="GW98" s="4">
        <v>32945</v>
      </c>
      <c r="GX98" s="4">
        <v>0</v>
      </c>
      <c r="GY98" s="4">
        <v>0</v>
      </c>
      <c r="GZ98" s="4">
        <v>0</v>
      </c>
      <c r="HA98" s="160">
        <v>32945</v>
      </c>
      <c r="HB98" s="160">
        <v>0</v>
      </c>
      <c r="HC98" s="160">
        <v>136941.70188797626</v>
      </c>
      <c r="HD98" s="4">
        <v>-101</v>
      </c>
      <c r="HE98" s="93">
        <v>39</v>
      </c>
      <c r="HF98" s="4">
        <v>0</v>
      </c>
      <c r="HG98" s="4">
        <v>0</v>
      </c>
      <c r="HH98" s="4">
        <v>901171</v>
      </c>
      <c r="HI98" s="4">
        <v>0</v>
      </c>
      <c r="HJ98" s="4">
        <v>34046</v>
      </c>
      <c r="HK98" s="4">
        <v>0</v>
      </c>
      <c r="HL98" s="4">
        <v>24530</v>
      </c>
      <c r="HM98" s="4">
        <v>0</v>
      </c>
      <c r="HN98" s="4">
        <v>34046</v>
      </c>
      <c r="HO98" s="4">
        <v>0</v>
      </c>
      <c r="HP98" s="4">
        <v>56088</v>
      </c>
      <c r="HQ98" s="4">
        <v>-974.48133293577848</v>
      </c>
      <c r="HR98" s="93">
        <v>43.19</v>
      </c>
      <c r="HS98" s="4">
        <v>0</v>
      </c>
      <c r="HT98" s="4">
        <v>0</v>
      </c>
      <c r="HU98" s="4">
        <v>970385</v>
      </c>
      <c r="HV98" s="4">
        <v>12510</v>
      </c>
      <c r="HW98" s="4">
        <v>0</v>
      </c>
      <c r="HX98" s="176">
        <v>0</v>
      </c>
      <c r="HY98" s="4">
        <v>34095</v>
      </c>
      <c r="HZ98" s="176">
        <v>440</v>
      </c>
      <c r="IA98" s="4">
        <v>102524</v>
      </c>
      <c r="IB98" s="176">
        <v>-12950</v>
      </c>
      <c r="IC98" s="4">
        <v>34095</v>
      </c>
      <c r="ID98" s="176">
        <v>0</v>
      </c>
      <c r="IE98" s="4">
        <v>44969.996920039666</v>
      </c>
      <c r="IF98" s="4">
        <v>0</v>
      </c>
      <c r="IG98" s="5">
        <v>42</v>
      </c>
      <c r="IH98" s="3">
        <v>0</v>
      </c>
      <c r="II98" s="3">
        <v>0</v>
      </c>
      <c r="IJ98" s="3">
        <v>1015641</v>
      </c>
      <c r="IK98" s="3">
        <v>0</v>
      </c>
      <c r="IL98" s="3">
        <v>0</v>
      </c>
      <c r="IM98" s="3">
        <v>0</v>
      </c>
      <c r="IN98" s="3">
        <v>32813</v>
      </c>
      <c r="IO98" s="3">
        <v>0</v>
      </c>
      <c r="IP98" s="3">
        <v>150100</v>
      </c>
      <c r="IQ98" s="3"/>
      <c r="IR98" s="3">
        <v>37506</v>
      </c>
      <c r="IS98" s="3"/>
      <c r="IT98" s="3">
        <v>47392.078072617318</v>
      </c>
      <c r="IU98" s="3"/>
      <c r="IV98" s="93">
        <v>31.810000000000002</v>
      </c>
      <c r="IW98" s="4">
        <v>0</v>
      </c>
      <c r="IX98" s="4">
        <v>0</v>
      </c>
      <c r="IY98" s="4">
        <v>818853</v>
      </c>
      <c r="IZ98" s="4">
        <v>0</v>
      </c>
      <c r="JA98" s="4">
        <v>0</v>
      </c>
      <c r="JB98" s="4">
        <v>0</v>
      </c>
      <c r="JC98" s="4">
        <v>29837</v>
      </c>
      <c r="JD98" s="4">
        <v>0</v>
      </c>
      <c r="JE98" s="4">
        <v>0</v>
      </c>
      <c r="JG98" s="4">
        <v>29837</v>
      </c>
      <c r="JI98" s="4">
        <v>5687.6915773454602</v>
      </c>
      <c r="JK98" s="93">
        <v>25.55</v>
      </c>
      <c r="JL98" s="4">
        <v>0</v>
      </c>
      <c r="JM98" s="4">
        <v>0</v>
      </c>
      <c r="JN98" s="4">
        <v>679016</v>
      </c>
      <c r="JO98" s="4">
        <v>0</v>
      </c>
      <c r="JP98" s="4">
        <v>0</v>
      </c>
      <c r="JQ98" s="4">
        <v>0</v>
      </c>
      <c r="JR98" s="4">
        <v>23966</v>
      </c>
      <c r="JS98" s="4">
        <v>0</v>
      </c>
      <c r="JT98" s="4">
        <v>0</v>
      </c>
      <c r="JV98" s="4">
        <v>23966</v>
      </c>
      <c r="JW98" s="4">
        <v>0</v>
      </c>
      <c r="JX98" s="4">
        <v>0</v>
      </c>
      <c r="JY98" s="4">
        <v>0</v>
      </c>
      <c r="JZ98" s="93">
        <v>24.5</v>
      </c>
      <c r="KA98" s="4">
        <v>0</v>
      </c>
      <c r="KB98" s="4">
        <v>0</v>
      </c>
      <c r="KC98" s="4">
        <v>700749</v>
      </c>
      <c r="KD98" s="4">
        <v>0</v>
      </c>
      <c r="KE98" s="4">
        <v>0</v>
      </c>
      <c r="KF98" s="4">
        <v>0</v>
      </c>
      <c r="KG98" s="4">
        <v>22981</v>
      </c>
      <c r="KH98" s="4">
        <v>0</v>
      </c>
      <c r="KI98" s="4">
        <v>0</v>
      </c>
      <c r="KJ98" s="4">
        <v>0</v>
      </c>
      <c r="KK98" s="4">
        <v>22981</v>
      </c>
      <c r="KM98" s="4">
        <v>21733</v>
      </c>
      <c r="KN98" s="4">
        <v>0</v>
      </c>
      <c r="KO98" s="4">
        <v>27</v>
      </c>
      <c r="KP98" s="4">
        <v>0</v>
      </c>
      <c r="KQ98" s="4">
        <v>0</v>
      </c>
      <c r="KR98" s="4">
        <v>792802</v>
      </c>
      <c r="KS98" s="4">
        <v>0</v>
      </c>
      <c r="KT98" s="4">
        <v>0</v>
      </c>
      <c r="KU98" s="4">
        <v>0</v>
      </c>
      <c r="KV98" s="4">
        <v>29348</v>
      </c>
      <c r="KW98" s="4">
        <v>0</v>
      </c>
      <c r="KX98" s="4">
        <v>0</v>
      </c>
      <c r="KY98" s="4">
        <v>0</v>
      </c>
      <c r="KZ98" s="4">
        <v>29348</v>
      </c>
      <c r="LA98" s="4">
        <v>0</v>
      </c>
      <c r="LB98" s="4">
        <v>105092.8</v>
      </c>
      <c r="LC98" s="4">
        <v>0</v>
      </c>
      <c r="LD98" s="4">
        <v>34</v>
      </c>
      <c r="LE98" s="4">
        <v>0</v>
      </c>
      <c r="LF98" s="4">
        <v>0</v>
      </c>
      <c r="LG98" s="4">
        <v>959888</v>
      </c>
      <c r="LH98" s="4">
        <v>0</v>
      </c>
      <c r="LI98" s="4">
        <v>0</v>
      </c>
      <c r="LJ98" s="4">
        <v>0</v>
      </c>
      <c r="LK98" s="4">
        <v>40392</v>
      </c>
      <c r="LL98" s="4">
        <v>0</v>
      </c>
      <c r="LM98" s="4">
        <v>0</v>
      </c>
      <c r="LO98" s="4">
        <v>40392</v>
      </c>
      <c r="LQ98" s="4">
        <v>231011</v>
      </c>
      <c r="MI98" s="115">
        <f t="shared" si="1"/>
        <v>-89</v>
      </c>
      <c r="MJ98" s="3"/>
      <c r="MK98" s="3"/>
      <c r="ML98" s="176"/>
      <c r="MM98" s="176"/>
      <c r="MN98" s="176"/>
      <c r="MO98" s="176"/>
      <c r="MP98" s="176"/>
      <c r="MQ98" s="176"/>
      <c r="MR98" s="176"/>
      <c r="MS98" s="176"/>
      <c r="MT98" s="176"/>
    </row>
    <row r="99" spans="1:358" s="4" customFormat="1">
      <c r="A99" s="1">
        <v>90</v>
      </c>
      <c r="B99" t="s">
        <v>131</v>
      </c>
      <c r="C99" s="93"/>
      <c r="E99" s="4">
        <v>0</v>
      </c>
      <c r="F99" s="4">
        <v>0</v>
      </c>
      <c r="I99" s="93"/>
      <c r="J99" s="4">
        <v>0</v>
      </c>
      <c r="K99" s="4">
        <v>0</v>
      </c>
      <c r="L99" s="4">
        <v>0</v>
      </c>
      <c r="O99" s="93"/>
      <c r="Q99" s="4">
        <v>0</v>
      </c>
      <c r="R99" s="4">
        <v>0</v>
      </c>
      <c r="S99" s="4">
        <v>0</v>
      </c>
      <c r="U99" s="4">
        <v>0</v>
      </c>
      <c r="V99" s="4">
        <v>0</v>
      </c>
      <c r="W99" s="93"/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L99" s="4">
        <v>0</v>
      </c>
      <c r="AO99" s="93"/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W99" s="93"/>
      <c r="AZ99" s="4">
        <v>0</v>
      </c>
      <c r="BB99" s="4">
        <v>0</v>
      </c>
      <c r="BC99" s="4">
        <v>0</v>
      </c>
      <c r="BD99" s="4">
        <v>0</v>
      </c>
      <c r="BH99" s="4">
        <v>0</v>
      </c>
      <c r="BL99" s="4">
        <v>0</v>
      </c>
      <c r="BN99" s="4">
        <v>0</v>
      </c>
      <c r="BO99" s="4">
        <v>0</v>
      </c>
      <c r="BP99" s="4">
        <v>0</v>
      </c>
      <c r="BQ99" s="93">
        <v>0</v>
      </c>
      <c r="BR99" s="4">
        <v>0</v>
      </c>
      <c r="BS99" s="4">
        <v>0</v>
      </c>
      <c r="BT99" s="4">
        <v>0</v>
      </c>
      <c r="BU99" s="4">
        <v>0</v>
      </c>
      <c r="BW99" s="4">
        <v>0</v>
      </c>
      <c r="BY99" s="4">
        <v>0</v>
      </c>
      <c r="CA99" s="4">
        <v>0</v>
      </c>
      <c r="CC99" s="93"/>
      <c r="CE99" s="4">
        <v>0</v>
      </c>
      <c r="CF99" s="4">
        <v>0</v>
      </c>
      <c r="CH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93"/>
      <c r="CS99" s="4">
        <v>0</v>
      </c>
      <c r="CW99" s="4">
        <v>0</v>
      </c>
      <c r="CY99" s="4">
        <v>0</v>
      </c>
      <c r="DA99" s="93"/>
      <c r="DD99" s="4">
        <v>0</v>
      </c>
      <c r="DF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93"/>
      <c r="DU99" s="4">
        <v>0</v>
      </c>
      <c r="DW99" s="4">
        <v>0</v>
      </c>
      <c r="DY99" s="93"/>
      <c r="EG99" s="4">
        <v>0</v>
      </c>
      <c r="EI99" s="4">
        <v>0</v>
      </c>
      <c r="EK99" s="93">
        <v>0</v>
      </c>
      <c r="EM99" s="4">
        <v>0</v>
      </c>
      <c r="EN99" s="4">
        <v>0</v>
      </c>
      <c r="EO99" s="4">
        <v>0</v>
      </c>
      <c r="EP99" s="4">
        <v>0</v>
      </c>
      <c r="EQ99" s="4">
        <v>0</v>
      </c>
      <c r="ER99" s="4">
        <v>0</v>
      </c>
      <c r="ES99" s="4">
        <v>0</v>
      </c>
      <c r="ET99" s="4">
        <v>0</v>
      </c>
      <c r="EU99" s="4">
        <v>0</v>
      </c>
      <c r="EV99" s="4">
        <v>0</v>
      </c>
      <c r="EW99" s="93">
        <v>0</v>
      </c>
      <c r="EX99" s="4">
        <v>0</v>
      </c>
      <c r="EY99" s="4">
        <v>0</v>
      </c>
      <c r="EZ99" s="4">
        <v>0</v>
      </c>
      <c r="FA99" s="4">
        <v>0</v>
      </c>
      <c r="FB99" s="4">
        <v>0</v>
      </c>
      <c r="FC99" s="4">
        <v>0</v>
      </c>
      <c r="FD99" s="4">
        <v>0</v>
      </c>
      <c r="FE99" s="4">
        <v>0</v>
      </c>
      <c r="FF99" s="4">
        <v>0</v>
      </c>
      <c r="FG99" s="4">
        <v>0</v>
      </c>
      <c r="FH99" s="4">
        <v>0</v>
      </c>
      <c r="FI99" s="93">
        <v>0</v>
      </c>
      <c r="FJ99" s="4">
        <v>0</v>
      </c>
      <c r="FK99" s="4">
        <v>0</v>
      </c>
      <c r="FL99" s="4">
        <v>0</v>
      </c>
      <c r="FM99" s="4">
        <v>0</v>
      </c>
      <c r="FN99" s="4">
        <v>0</v>
      </c>
      <c r="FO99" s="4">
        <v>0</v>
      </c>
      <c r="FQ99" s="4">
        <v>0</v>
      </c>
      <c r="FS99" s="4">
        <v>0</v>
      </c>
      <c r="FU99" s="93">
        <v>0</v>
      </c>
      <c r="FV99" s="4">
        <v>0</v>
      </c>
      <c r="FW99" s="4">
        <v>0</v>
      </c>
      <c r="FX99" s="4">
        <v>0</v>
      </c>
      <c r="FY99" s="4">
        <v>0</v>
      </c>
      <c r="FZ99" s="4">
        <v>0</v>
      </c>
      <c r="GA99" s="4">
        <v>0</v>
      </c>
      <c r="GB99" s="4">
        <v>0</v>
      </c>
      <c r="GC99" s="4">
        <v>0</v>
      </c>
      <c r="GE99" s="4">
        <v>0</v>
      </c>
      <c r="GG99" s="93">
        <v>0</v>
      </c>
      <c r="GH99" s="4">
        <v>0</v>
      </c>
      <c r="GI99" s="4">
        <v>0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Q99" s="4">
        <v>0</v>
      </c>
      <c r="GR99" s="4">
        <v>0</v>
      </c>
      <c r="GS99" s="93">
        <v>0</v>
      </c>
      <c r="GT99" s="4">
        <v>0</v>
      </c>
      <c r="GU99" s="4">
        <v>0</v>
      </c>
      <c r="GV99" s="4">
        <v>0</v>
      </c>
      <c r="GW99" s="4">
        <v>0</v>
      </c>
      <c r="GX99" s="4">
        <v>0</v>
      </c>
      <c r="GY99" s="4">
        <v>0</v>
      </c>
      <c r="GZ99" s="4">
        <v>0</v>
      </c>
      <c r="HA99" s="160">
        <v>0</v>
      </c>
      <c r="HB99" s="160">
        <v>0</v>
      </c>
      <c r="HC99" s="160">
        <v>0</v>
      </c>
      <c r="HD99" s="4">
        <v>0</v>
      </c>
      <c r="HE99" s="93">
        <v>0</v>
      </c>
      <c r="HF99" s="4">
        <v>0</v>
      </c>
      <c r="HG99" s="4">
        <v>0</v>
      </c>
      <c r="HH99" s="4">
        <v>0</v>
      </c>
      <c r="HI99" s="4">
        <v>0</v>
      </c>
      <c r="HJ99" s="4">
        <v>0</v>
      </c>
      <c r="HK99" s="4">
        <v>0</v>
      </c>
      <c r="HL99" s="4">
        <v>0</v>
      </c>
      <c r="HM99" s="4">
        <v>0</v>
      </c>
      <c r="HN99" s="4">
        <v>0</v>
      </c>
      <c r="HO99" s="4">
        <v>0</v>
      </c>
      <c r="HP99" s="4">
        <v>0</v>
      </c>
      <c r="HQ99" s="4">
        <v>0</v>
      </c>
      <c r="HR99" s="93">
        <v>0</v>
      </c>
      <c r="HS99" s="4">
        <v>0</v>
      </c>
      <c r="HT99" s="4">
        <v>0</v>
      </c>
      <c r="HU99" s="4">
        <v>0</v>
      </c>
      <c r="HV99" s="4">
        <v>0</v>
      </c>
      <c r="HW99" s="4">
        <v>0</v>
      </c>
      <c r="HX99" s="176">
        <v>0</v>
      </c>
      <c r="HY99" s="4">
        <v>0</v>
      </c>
      <c r="HZ99" s="176">
        <v>0</v>
      </c>
      <c r="IA99" s="4">
        <v>0</v>
      </c>
      <c r="IB99" s="176">
        <v>0</v>
      </c>
      <c r="IC99" s="4">
        <v>0</v>
      </c>
      <c r="ID99" s="176">
        <v>0</v>
      </c>
      <c r="IE99" s="4">
        <v>0</v>
      </c>
      <c r="IF99" s="4">
        <v>0</v>
      </c>
      <c r="IG99" s="5">
        <v>0</v>
      </c>
      <c r="IH99" s="3">
        <v>0</v>
      </c>
      <c r="II99" s="3">
        <v>0</v>
      </c>
      <c r="IJ99" s="3">
        <v>0</v>
      </c>
      <c r="IK99" s="3">
        <v>0</v>
      </c>
      <c r="IL99" s="3">
        <v>0</v>
      </c>
      <c r="IM99" s="3">
        <v>0</v>
      </c>
      <c r="IN99" s="3">
        <v>0</v>
      </c>
      <c r="IO99" s="3">
        <v>0</v>
      </c>
      <c r="IP99" s="3">
        <v>0</v>
      </c>
      <c r="IQ99" s="3"/>
      <c r="IR99" s="3">
        <v>0</v>
      </c>
      <c r="IS99" s="3"/>
      <c r="IT99" s="3">
        <v>0</v>
      </c>
      <c r="IU99" s="3"/>
      <c r="IV99" s="93">
        <v>0</v>
      </c>
      <c r="IW99" s="4">
        <v>0</v>
      </c>
      <c r="IX99" s="4">
        <v>0</v>
      </c>
      <c r="IY99" s="4">
        <v>0</v>
      </c>
      <c r="IZ99" s="4">
        <v>0</v>
      </c>
      <c r="JA99" s="4">
        <v>0</v>
      </c>
      <c r="JB99" s="4">
        <v>0</v>
      </c>
      <c r="JC99" s="4">
        <v>0</v>
      </c>
      <c r="JD99" s="4">
        <v>0</v>
      </c>
      <c r="JE99" s="4">
        <v>0</v>
      </c>
      <c r="JG99" s="4">
        <v>0</v>
      </c>
      <c r="JI99" s="4">
        <v>0</v>
      </c>
      <c r="JK99" s="93">
        <v>0</v>
      </c>
      <c r="JL99" s="4">
        <v>0</v>
      </c>
      <c r="JM99" s="4">
        <v>0</v>
      </c>
      <c r="JN99" s="4">
        <v>0</v>
      </c>
      <c r="JO99" s="4">
        <v>0</v>
      </c>
      <c r="JP99" s="4">
        <v>0</v>
      </c>
      <c r="JQ99" s="4">
        <v>0</v>
      </c>
      <c r="JR99" s="4">
        <v>0</v>
      </c>
      <c r="JS99" s="4">
        <v>0</v>
      </c>
      <c r="JT99" s="4">
        <v>0</v>
      </c>
      <c r="JV99" s="4">
        <v>0</v>
      </c>
      <c r="JW99" s="4">
        <v>0</v>
      </c>
      <c r="JX99" s="4">
        <v>0</v>
      </c>
      <c r="JY99" s="4">
        <v>0</v>
      </c>
      <c r="JZ99" s="93">
        <v>0</v>
      </c>
      <c r="KA99" s="4">
        <v>0</v>
      </c>
      <c r="KB99" s="4">
        <v>0</v>
      </c>
      <c r="KC99" s="4">
        <v>0</v>
      </c>
      <c r="KD99" s="4">
        <v>0</v>
      </c>
      <c r="KE99" s="4">
        <v>0</v>
      </c>
      <c r="KF99" s="4">
        <v>0</v>
      </c>
      <c r="KG99" s="4">
        <v>0</v>
      </c>
      <c r="KH99" s="4">
        <v>0</v>
      </c>
      <c r="KI99" s="4">
        <v>0</v>
      </c>
      <c r="KJ99" s="4">
        <v>0</v>
      </c>
      <c r="KK99" s="4">
        <v>0</v>
      </c>
      <c r="KM99" s="4">
        <v>0</v>
      </c>
      <c r="KN99" s="4">
        <v>0</v>
      </c>
      <c r="KO99" s="4">
        <v>0</v>
      </c>
      <c r="KP99" s="4">
        <v>0</v>
      </c>
      <c r="KQ99" s="4">
        <v>0</v>
      </c>
      <c r="KR99" s="4">
        <v>0</v>
      </c>
      <c r="KS99" s="4">
        <v>0</v>
      </c>
      <c r="KT99" s="4">
        <v>0</v>
      </c>
      <c r="KU99" s="4">
        <v>0</v>
      </c>
      <c r="KV99" s="4">
        <v>0</v>
      </c>
      <c r="KW99" s="4">
        <v>0</v>
      </c>
      <c r="KX99" s="4">
        <v>0</v>
      </c>
      <c r="KY99" s="4">
        <v>0</v>
      </c>
      <c r="KZ99" s="4">
        <v>0</v>
      </c>
      <c r="LA99" s="4">
        <v>0</v>
      </c>
      <c r="LB99" s="4">
        <v>0</v>
      </c>
      <c r="LC99" s="4">
        <v>0</v>
      </c>
      <c r="LD99" s="4">
        <v>0</v>
      </c>
      <c r="LE99" s="4">
        <v>0</v>
      </c>
      <c r="LF99" s="4">
        <v>0</v>
      </c>
      <c r="LG99" s="4">
        <v>0</v>
      </c>
      <c r="LH99" s="4">
        <v>0</v>
      </c>
      <c r="LI99" s="4">
        <v>0</v>
      </c>
      <c r="LJ99" s="4">
        <v>0</v>
      </c>
      <c r="LK99" s="4">
        <v>0</v>
      </c>
      <c r="LL99" s="4">
        <v>0</v>
      </c>
      <c r="LM99" s="4">
        <v>0</v>
      </c>
      <c r="LO99" s="4">
        <v>0</v>
      </c>
      <c r="LQ99" s="4">
        <v>0</v>
      </c>
      <c r="MI99" s="115">
        <f t="shared" si="1"/>
        <v>-90</v>
      </c>
      <c r="MJ99" s="3"/>
      <c r="MK99" s="3"/>
      <c r="ML99" s="176"/>
      <c r="MM99" s="176"/>
      <c r="MN99" s="176"/>
      <c r="MO99" s="176"/>
      <c r="MP99" s="176"/>
      <c r="MQ99" s="176"/>
      <c r="MR99" s="176"/>
      <c r="MS99" s="176"/>
      <c r="MT99" s="176"/>
    </row>
    <row r="100" spans="1:358" s="4" customFormat="1">
      <c r="A100" s="1">
        <v>91</v>
      </c>
      <c r="B100" t="s">
        <v>132</v>
      </c>
      <c r="C100" s="93"/>
      <c r="E100" s="4">
        <v>0</v>
      </c>
      <c r="F100" s="4">
        <v>0</v>
      </c>
      <c r="I100" s="93"/>
      <c r="J100" s="4">
        <v>0</v>
      </c>
      <c r="K100" s="4">
        <v>0</v>
      </c>
      <c r="L100" s="4">
        <v>0</v>
      </c>
      <c r="O100" s="93"/>
      <c r="Q100" s="4">
        <v>0</v>
      </c>
      <c r="R100" s="4">
        <v>0</v>
      </c>
      <c r="S100" s="4">
        <v>0</v>
      </c>
      <c r="U100" s="4">
        <v>0</v>
      </c>
      <c r="V100" s="4">
        <v>0</v>
      </c>
      <c r="W100" s="93">
        <v>2</v>
      </c>
      <c r="X100" s="4">
        <v>0</v>
      </c>
      <c r="Y100" s="4">
        <v>11498</v>
      </c>
      <c r="Z100" s="4">
        <v>0</v>
      </c>
      <c r="AA100" s="4">
        <v>0</v>
      </c>
      <c r="AB100" s="4">
        <v>0</v>
      </c>
      <c r="AC100" s="4">
        <v>11498</v>
      </c>
      <c r="AD100" s="4">
        <v>0</v>
      </c>
      <c r="AE100" s="4">
        <v>4600</v>
      </c>
      <c r="AF100" s="4">
        <v>2</v>
      </c>
      <c r="AG100" s="4">
        <v>0</v>
      </c>
      <c r="AH100" s="4">
        <v>12900</v>
      </c>
      <c r="AJ100" s="4">
        <v>0</v>
      </c>
      <c r="AL100" s="4">
        <v>8301</v>
      </c>
      <c r="AN100" s="4">
        <v>0</v>
      </c>
      <c r="AO100" s="93">
        <v>1</v>
      </c>
      <c r="AP100" s="4">
        <v>0</v>
      </c>
      <c r="AQ100" s="4">
        <v>8049</v>
      </c>
      <c r="AR100" s="4">
        <v>0</v>
      </c>
      <c r="AS100" s="4">
        <v>0</v>
      </c>
      <c r="AT100" s="4">
        <v>0</v>
      </c>
      <c r="AU100" s="4">
        <v>5440</v>
      </c>
      <c r="AW100" s="93">
        <v>3</v>
      </c>
      <c r="AY100" s="4">
        <v>24465</v>
      </c>
      <c r="AZ100" s="4">
        <v>0</v>
      </c>
      <c r="BA100" s="4">
        <v>0</v>
      </c>
      <c r="BB100" s="4">
        <v>0</v>
      </c>
      <c r="BC100" s="4">
        <v>15113</v>
      </c>
      <c r="BD100" s="4">
        <v>22</v>
      </c>
      <c r="BE100" s="4">
        <v>2</v>
      </c>
      <c r="BF100" s="4">
        <v>0</v>
      </c>
      <c r="BG100" s="4">
        <v>16448</v>
      </c>
      <c r="BH100" s="4">
        <v>0</v>
      </c>
      <c r="BI100" s="4">
        <v>4.9000000000000004</v>
      </c>
      <c r="BJ100" s="4">
        <v>0</v>
      </c>
      <c r="BK100" s="4">
        <v>34394</v>
      </c>
      <c r="BL100" s="4">
        <v>0</v>
      </c>
      <c r="BM100" s="4">
        <v>8051</v>
      </c>
      <c r="BN100" s="4">
        <v>0</v>
      </c>
      <c r="BO100" s="4">
        <v>7497.6200241088018</v>
      </c>
      <c r="BP100" s="4">
        <v>4.8832825825038526</v>
      </c>
      <c r="BQ100" s="93">
        <v>5.529616724738676</v>
      </c>
      <c r="BR100" s="4">
        <v>0</v>
      </c>
      <c r="BS100" s="4">
        <v>53425.050086653944</v>
      </c>
      <c r="BT100" s="4">
        <v>0</v>
      </c>
      <c r="BU100" s="4">
        <v>3388.1533101045297</v>
      </c>
      <c r="BW100" s="4">
        <v>12542.607211438215</v>
      </c>
      <c r="BY100" s="4">
        <v>3388.1533101045297</v>
      </c>
      <c r="CA100" s="4">
        <v>29798.650086653943</v>
      </c>
      <c r="CC100" s="93">
        <v>6</v>
      </c>
      <c r="CD100" s="4">
        <v>0</v>
      </c>
      <c r="CE100" s="4">
        <v>74982</v>
      </c>
      <c r="CF100" s="4">
        <v>0</v>
      </c>
      <c r="CG100" s="4">
        <v>4656</v>
      </c>
      <c r="CH100" s="4">
        <v>0</v>
      </c>
      <c r="CI100" s="4">
        <v>0</v>
      </c>
      <c r="CJ100" s="4">
        <v>0</v>
      </c>
      <c r="CK100" s="4">
        <v>4656</v>
      </c>
      <c r="CL100" s="4">
        <v>0</v>
      </c>
      <c r="CM100" s="4">
        <v>40153.949913346056</v>
      </c>
      <c r="CN100" s="4">
        <v>0</v>
      </c>
      <c r="CO100" s="93">
        <v>8.6864111498257834</v>
      </c>
      <c r="CP100" s="4">
        <v>0</v>
      </c>
      <c r="CQ100" s="4">
        <v>100892.66550522648</v>
      </c>
      <c r="CS100" s="4">
        <v>7044.679442508711</v>
      </c>
      <c r="CU100" s="4">
        <v>0</v>
      </c>
      <c r="CW100" s="4">
        <v>7044.679442508711</v>
      </c>
      <c r="CY100" s="4">
        <v>46456.665505226483</v>
      </c>
      <c r="DA100" s="93">
        <v>14</v>
      </c>
      <c r="DB100" s="4">
        <v>0</v>
      </c>
      <c r="DC100" s="4">
        <v>178024</v>
      </c>
      <c r="DD100" s="4">
        <v>0</v>
      </c>
      <c r="DE100" s="4">
        <v>11886</v>
      </c>
      <c r="DF100" s="4">
        <v>0</v>
      </c>
      <c r="DG100" s="4">
        <v>0</v>
      </c>
      <c r="DH100" s="4">
        <v>0</v>
      </c>
      <c r="DI100" s="4">
        <v>11886</v>
      </c>
      <c r="DJ100" s="4">
        <v>0</v>
      </c>
      <c r="DK100" s="4">
        <v>101301</v>
      </c>
      <c r="DL100" s="4">
        <v>0</v>
      </c>
      <c r="DM100" s="93">
        <v>16</v>
      </c>
      <c r="DN100" s="4">
        <v>0</v>
      </c>
      <c r="DO100" s="4">
        <v>187695</v>
      </c>
      <c r="DQ100" s="4">
        <v>13095</v>
      </c>
      <c r="DS100" s="4">
        <v>13386</v>
      </c>
      <c r="DU100" s="4">
        <v>13095</v>
      </c>
      <c r="DW100" s="4">
        <v>66314.066898954698</v>
      </c>
      <c r="DY100" s="93">
        <v>13</v>
      </c>
      <c r="DZ100" s="4">
        <v>0</v>
      </c>
      <c r="EA100" s="4">
        <v>165659</v>
      </c>
      <c r="EC100" s="4">
        <v>11609</v>
      </c>
      <c r="EE100" s="4">
        <v>0</v>
      </c>
      <c r="EG100" s="4">
        <v>11609</v>
      </c>
      <c r="EI100" s="4">
        <v>36655.13379790941</v>
      </c>
      <c r="EK100" s="93">
        <v>16.162629757785467</v>
      </c>
      <c r="EL100" s="4">
        <v>0</v>
      </c>
      <c r="EM100" s="4">
        <v>212044</v>
      </c>
      <c r="EN100" s="4">
        <v>0</v>
      </c>
      <c r="EO100" s="4">
        <v>14419</v>
      </c>
      <c r="EP100" s="4">
        <v>0</v>
      </c>
      <c r="EQ100" s="4">
        <v>0</v>
      </c>
      <c r="ER100" s="4">
        <v>0</v>
      </c>
      <c r="ES100" s="4">
        <v>14419</v>
      </c>
      <c r="ET100" s="4">
        <v>0</v>
      </c>
      <c r="EU100" s="4">
        <v>50253.4</v>
      </c>
      <c r="EV100" s="4">
        <v>0</v>
      </c>
      <c r="EW100" s="93">
        <v>20.5</v>
      </c>
      <c r="EX100" s="4">
        <v>0</v>
      </c>
      <c r="EY100" s="4">
        <v>294394</v>
      </c>
      <c r="EZ100" s="4">
        <v>0</v>
      </c>
      <c r="FA100" s="4">
        <v>18307</v>
      </c>
      <c r="FB100" s="4">
        <v>0</v>
      </c>
      <c r="FC100" s="4">
        <v>0</v>
      </c>
      <c r="FD100" s="4">
        <v>0</v>
      </c>
      <c r="FE100" s="4">
        <v>18307</v>
      </c>
      <c r="FF100" s="4">
        <v>0</v>
      </c>
      <c r="FG100" s="4">
        <v>93946.25</v>
      </c>
      <c r="FH100" s="4">
        <v>0</v>
      </c>
      <c r="FI100" s="93">
        <v>16</v>
      </c>
      <c r="FJ100" s="4">
        <v>0</v>
      </c>
      <c r="FK100" s="4">
        <v>250374</v>
      </c>
      <c r="FL100" s="4">
        <v>0</v>
      </c>
      <c r="FM100" s="4">
        <v>14276</v>
      </c>
      <c r="FN100" s="4">
        <v>0</v>
      </c>
      <c r="FO100" s="4">
        <v>0</v>
      </c>
      <c r="FQ100" s="4">
        <v>14276</v>
      </c>
      <c r="FS100" s="4">
        <v>30801.652410994884</v>
      </c>
      <c r="FU100" s="93">
        <v>13.826989619377162</v>
      </c>
      <c r="FV100" s="4">
        <v>0</v>
      </c>
      <c r="FW100" s="4">
        <v>202695</v>
      </c>
      <c r="FX100" s="4">
        <v>0</v>
      </c>
      <c r="FY100" s="4">
        <v>12341</v>
      </c>
      <c r="FZ100" s="4">
        <v>0</v>
      </c>
      <c r="GA100" s="4">
        <v>0</v>
      </c>
      <c r="GB100" s="4">
        <v>0</v>
      </c>
      <c r="GC100" s="4">
        <v>12341</v>
      </c>
      <c r="GE100" s="4">
        <v>31333.755560123456</v>
      </c>
      <c r="GG100" s="93">
        <v>11.295918367346939</v>
      </c>
      <c r="GH100" s="4">
        <v>0</v>
      </c>
      <c r="GI100" s="4">
        <v>182461</v>
      </c>
      <c r="GJ100" s="4">
        <v>0</v>
      </c>
      <c r="GK100" s="4">
        <v>10080</v>
      </c>
      <c r="GL100" s="4">
        <v>0</v>
      </c>
      <c r="GM100" s="4">
        <v>0</v>
      </c>
      <c r="GN100" s="4">
        <v>0</v>
      </c>
      <c r="GO100" s="4">
        <v>10080</v>
      </c>
      <c r="GP100" s="4">
        <v>0</v>
      </c>
      <c r="GQ100" s="4">
        <v>0</v>
      </c>
      <c r="GR100" s="4">
        <v>0</v>
      </c>
      <c r="GS100" s="93">
        <v>10</v>
      </c>
      <c r="GT100" s="4">
        <v>0</v>
      </c>
      <c r="GU100" s="4">
        <v>167533</v>
      </c>
      <c r="GV100" s="4">
        <v>0</v>
      </c>
      <c r="GW100" s="4">
        <v>8924</v>
      </c>
      <c r="GX100" s="4">
        <v>0</v>
      </c>
      <c r="GY100" s="4">
        <v>0</v>
      </c>
      <c r="GZ100" s="4">
        <v>0</v>
      </c>
      <c r="HA100" s="160">
        <v>8924</v>
      </c>
      <c r="HB100" s="160">
        <v>0</v>
      </c>
      <c r="HC100" s="160">
        <v>0</v>
      </c>
      <c r="HD100" s="4">
        <v>0</v>
      </c>
      <c r="HE100" s="93">
        <v>8</v>
      </c>
      <c r="HF100" s="4">
        <v>0</v>
      </c>
      <c r="HG100" s="4">
        <v>0</v>
      </c>
      <c r="HH100" s="4">
        <v>171992</v>
      </c>
      <c r="HI100" s="4">
        <v>0</v>
      </c>
      <c r="HJ100" s="4">
        <v>7144</v>
      </c>
      <c r="HK100" s="4">
        <v>0</v>
      </c>
      <c r="HL100" s="4">
        <v>0</v>
      </c>
      <c r="HM100" s="4">
        <v>0</v>
      </c>
      <c r="HN100" s="4">
        <v>7144</v>
      </c>
      <c r="HO100" s="4">
        <v>0</v>
      </c>
      <c r="HP100" s="4">
        <v>3914</v>
      </c>
      <c r="HQ100" s="4">
        <v>-68.001256100418686</v>
      </c>
      <c r="HR100" s="93">
        <v>6.5</v>
      </c>
      <c r="HS100" s="4">
        <v>0</v>
      </c>
      <c r="HT100" s="4">
        <v>0</v>
      </c>
      <c r="HU100" s="4">
        <v>163952</v>
      </c>
      <c r="HV100" s="4">
        <v>0</v>
      </c>
      <c r="HW100" s="4">
        <v>0</v>
      </c>
      <c r="HX100" s="176">
        <v>0</v>
      </c>
      <c r="HY100" s="4">
        <v>5781</v>
      </c>
      <c r="HZ100" s="176">
        <v>0</v>
      </c>
      <c r="IA100" s="4">
        <v>0</v>
      </c>
      <c r="IB100" s="176">
        <v>0</v>
      </c>
      <c r="IC100" s="4">
        <v>5781</v>
      </c>
      <c r="ID100" s="176">
        <v>0</v>
      </c>
      <c r="IE100" s="4">
        <v>-44.812981350506021</v>
      </c>
      <c r="IF100" s="4">
        <v>-0.24171990449235636</v>
      </c>
      <c r="IG100" s="5">
        <v>6</v>
      </c>
      <c r="IH100" s="3">
        <v>0</v>
      </c>
      <c r="II100" s="3">
        <v>0</v>
      </c>
      <c r="IJ100" s="3">
        <v>156012</v>
      </c>
      <c r="IK100" s="3">
        <v>0</v>
      </c>
      <c r="IL100" s="3">
        <v>0</v>
      </c>
      <c r="IM100" s="3">
        <v>0</v>
      </c>
      <c r="IN100" s="3">
        <v>5359</v>
      </c>
      <c r="IO100" s="3">
        <v>0</v>
      </c>
      <c r="IP100" s="3">
        <v>0</v>
      </c>
      <c r="IQ100" s="3"/>
      <c r="IR100" s="3">
        <v>5359</v>
      </c>
      <c r="IS100" s="3"/>
      <c r="IT100" s="3">
        <v>-0.19831057344125186</v>
      </c>
      <c r="IU100" s="3"/>
      <c r="IV100" s="93">
        <v>2.54</v>
      </c>
      <c r="IW100" s="4">
        <v>0</v>
      </c>
      <c r="IX100" s="4">
        <v>0</v>
      </c>
      <c r="IY100" s="4">
        <v>64722</v>
      </c>
      <c r="IZ100" s="4">
        <v>0</v>
      </c>
      <c r="JA100" s="4">
        <v>0</v>
      </c>
      <c r="JB100" s="4">
        <v>0</v>
      </c>
      <c r="JC100" s="4">
        <v>2382</v>
      </c>
      <c r="JD100" s="4">
        <v>0</v>
      </c>
      <c r="JE100" s="4">
        <v>0</v>
      </c>
      <c r="JG100" s="4">
        <v>2382</v>
      </c>
      <c r="JI100" s="4">
        <v>-2.3799956113594922E-2</v>
      </c>
      <c r="JK100" s="93">
        <v>3.1100000000000003</v>
      </c>
      <c r="JL100" s="4">
        <v>0</v>
      </c>
      <c r="JM100" s="4">
        <v>0</v>
      </c>
      <c r="JN100" s="4">
        <v>77100</v>
      </c>
      <c r="JO100" s="4">
        <v>0</v>
      </c>
      <c r="JP100" s="4">
        <v>0</v>
      </c>
      <c r="JQ100" s="4">
        <v>0</v>
      </c>
      <c r="JR100" s="4">
        <v>2917</v>
      </c>
      <c r="JS100" s="4">
        <v>0</v>
      </c>
      <c r="JT100" s="4">
        <v>0</v>
      </c>
      <c r="JV100" s="4">
        <v>2917</v>
      </c>
      <c r="JW100" s="4">
        <v>0</v>
      </c>
      <c r="JX100" s="4">
        <v>12378</v>
      </c>
      <c r="JY100" s="4">
        <v>0</v>
      </c>
      <c r="JZ100" s="93">
        <v>2</v>
      </c>
      <c r="KA100" s="4">
        <v>0</v>
      </c>
      <c r="KB100" s="4">
        <v>0</v>
      </c>
      <c r="KC100" s="4">
        <v>59584</v>
      </c>
      <c r="KD100" s="4">
        <v>0</v>
      </c>
      <c r="KE100" s="4">
        <v>0</v>
      </c>
      <c r="KF100" s="4">
        <v>0</v>
      </c>
      <c r="KG100" s="4">
        <v>1876</v>
      </c>
      <c r="KH100" s="4">
        <v>0</v>
      </c>
      <c r="KI100" s="4">
        <v>0</v>
      </c>
      <c r="KJ100" s="4">
        <v>0</v>
      </c>
      <c r="KK100" s="4">
        <v>1876</v>
      </c>
      <c r="KM100" s="4">
        <v>7426.7999999999993</v>
      </c>
      <c r="KN100" s="4">
        <v>0</v>
      </c>
      <c r="KO100" s="4">
        <v>2</v>
      </c>
      <c r="KP100" s="4">
        <v>0</v>
      </c>
      <c r="KQ100" s="4">
        <v>0</v>
      </c>
      <c r="KR100" s="4">
        <v>43274</v>
      </c>
      <c r="KS100" s="4">
        <v>0</v>
      </c>
      <c r="KT100" s="4">
        <v>0</v>
      </c>
      <c r="KU100" s="4">
        <v>0</v>
      </c>
      <c r="KV100" s="4">
        <v>2176</v>
      </c>
      <c r="KW100" s="4">
        <v>0</v>
      </c>
      <c r="KX100" s="4">
        <v>0</v>
      </c>
      <c r="KY100" s="4">
        <v>0</v>
      </c>
      <c r="KZ100" s="4">
        <v>2176</v>
      </c>
      <c r="LA100" s="4">
        <v>0</v>
      </c>
      <c r="LB100" s="4">
        <v>4753.152</v>
      </c>
      <c r="LC100" s="4">
        <v>0</v>
      </c>
      <c r="LD100" s="4">
        <v>1</v>
      </c>
      <c r="LE100" s="4">
        <v>0</v>
      </c>
      <c r="LF100" s="4">
        <v>0</v>
      </c>
      <c r="LG100" s="4">
        <v>26103</v>
      </c>
      <c r="LH100" s="4">
        <v>0</v>
      </c>
      <c r="LI100" s="4">
        <v>0</v>
      </c>
      <c r="LJ100" s="4">
        <v>0</v>
      </c>
      <c r="LK100" s="4">
        <v>1188</v>
      </c>
      <c r="LL100" s="4">
        <v>0</v>
      </c>
      <c r="LM100" s="4">
        <v>0</v>
      </c>
      <c r="LO100" s="4">
        <v>1188</v>
      </c>
      <c r="LQ100" s="4">
        <v>0</v>
      </c>
      <c r="MI100" s="115">
        <f t="shared" si="1"/>
        <v>-91</v>
      </c>
      <c r="MJ100" s="3"/>
      <c r="MK100" s="3"/>
      <c r="ML100" s="176"/>
      <c r="MM100" s="176"/>
      <c r="MN100" s="176"/>
      <c r="MO100" s="176"/>
      <c r="MP100" s="176"/>
      <c r="MQ100" s="176"/>
      <c r="MR100" s="176"/>
      <c r="MS100" s="176"/>
      <c r="MT100" s="176"/>
    </row>
    <row r="101" spans="1:358" s="4" customFormat="1">
      <c r="A101" s="1">
        <v>92</v>
      </c>
      <c r="B101" t="s">
        <v>133</v>
      </c>
      <c r="C101" s="93"/>
      <c r="E101" s="4">
        <v>0</v>
      </c>
      <c r="F101" s="4">
        <v>0</v>
      </c>
      <c r="I101" s="93"/>
      <c r="J101" s="4">
        <v>0</v>
      </c>
      <c r="K101" s="4">
        <v>0</v>
      </c>
      <c r="L101" s="4">
        <v>0</v>
      </c>
      <c r="O101" s="93"/>
      <c r="Q101" s="4">
        <v>0</v>
      </c>
      <c r="R101" s="4">
        <v>0</v>
      </c>
      <c r="S101" s="4">
        <v>0</v>
      </c>
      <c r="U101" s="4">
        <v>0</v>
      </c>
      <c r="V101" s="4">
        <v>0</v>
      </c>
      <c r="W101" s="93"/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L101" s="4">
        <v>0</v>
      </c>
      <c r="AO101" s="93"/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W101" s="93"/>
      <c r="AZ101" s="4">
        <v>0</v>
      </c>
      <c r="BB101" s="4">
        <v>0</v>
      </c>
      <c r="BC101" s="4">
        <v>0</v>
      </c>
      <c r="BD101" s="4">
        <v>0</v>
      </c>
      <c r="BH101" s="4">
        <v>0</v>
      </c>
      <c r="BL101" s="4">
        <v>0</v>
      </c>
      <c r="BN101" s="4">
        <v>0</v>
      </c>
      <c r="BO101" s="4">
        <v>0</v>
      </c>
      <c r="BP101" s="4">
        <v>0</v>
      </c>
      <c r="BQ101" s="93">
        <v>0</v>
      </c>
      <c r="BR101" s="4">
        <v>0</v>
      </c>
      <c r="BS101" s="4">
        <v>0</v>
      </c>
      <c r="BT101" s="4">
        <v>0</v>
      </c>
      <c r="BU101" s="4">
        <v>0</v>
      </c>
      <c r="BW101" s="4">
        <v>0</v>
      </c>
      <c r="BY101" s="4">
        <v>0</v>
      </c>
      <c r="CA101" s="4">
        <v>0</v>
      </c>
      <c r="CC101" s="93"/>
      <c r="CE101" s="4">
        <v>0</v>
      </c>
      <c r="CF101" s="4">
        <v>0</v>
      </c>
      <c r="CH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93"/>
      <c r="CS101" s="4">
        <v>0</v>
      </c>
      <c r="CW101" s="4">
        <v>0</v>
      </c>
      <c r="CY101" s="4">
        <v>0</v>
      </c>
      <c r="DA101" s="93"/>
      <c r="DD101" s="4">
        <v>0</v>
      </c>
      <c r="DF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93"/>
      <c r="DU101" s="4">
        <v>0</v>
      </c>
      <c r="DW101" s="4">
        <v>0</v>
      </c>
      <c r="DY101" s="93"/>
      <c r="EG101" s="4">
        <v>0</v>
      </c>
      <c r="EI101" s="4">
        <v>0</v>
      </c>
      <c r="EK101" s="93">
        <v>0</v>
      </c>
      <c r="EM101" s="4">
        <v>0</v>
      </c>
      <c r="EN101" s="4">
        <v>0</v>
      </c>
      <c r="EO101" s="4">
        <v>0</v>
      </c>
      <c r="EP101" s="4">
        <v>0</v>
      </c>
      <c r="EQ101" s="4">
        <v>0</v>
      </c>
      <c r="ER101" s="4">
        <v>0</v>
      </c>
      <c r="ES101" s="4">
        <v>0</v>
      </c>
      <c r="ET101" s="4">
        <v>0</v>
      </c>
      <c r="EU101" s="4">
        <v>0</v>
      </c>
      <c r="EV101" s="4">
        <v>0</v>
      </c>
      <c r="EW101" s="93">
        <v>0</v>
      </c>
      <c r="EX101" s="4">
        <v>0</v>
      </c>
      <c r="EY101" s="4">
        <v>0</v>
      </c>
      <c r="EZ101" s="4">
        <v>0</v>
      </c>
      <c r="FA101" s="4">
        <v>0</v>
      </c>
      <c r="FB101" s="4">
        <v>0</v>
      </c>
      <c r="FC101" s="4">
        <v>0</v>
      </c>
      <c r="FD101" s="4">
        <v>0</v>
      </c>
      <c r="FE101" s="4">
        <v>0</v>
      </c>
      <c r="FF101" s="4">
        <v>0</v>
      </c>
      <c r="FG101" s="4">
        <v>0</v>
      </c>
      <c r="FH101" s="4">
        <v>0</v>
      </c>
      <c r="FI101" s="93">
        <v>0</v>
      </c>
      <c r="FJ101" s="4">
        <v>0</v>
      </c>
      <c r="FK101" s="4">
        <v>0</v>
      </c>
      <c r="FL101" s="4">
        <v>0</v>
      </c>
      <c r="FM101" s="4">
        <v>0</v>
      </c>
      <c r="FN101" s="4">
        <v>0</v>
      </c>
      <c r="FO101" s="4">
        <v>0</v>
      </c>
      <c r="FQ101" s="4">
        <v>0</v>
      </c>
      <c r="FS101" s="4">
        <v>0</v>
      </c>
      <c r="FU101" s="93">
        <v>0</v>
      </c>
      <c r="FV101" s="4">
        <v>0</v>
      </c>
      <c r="FW101" s="4">
        <v>0</v>
      </c>
      <c r="FX101" s="4">
        <v>0</v>
      </c>
      <c r="FY101" s="4">
        <v>0</v>
      </c>
      <c r="FZ101" s="4">
        <v>0</v>
      </c>
      <c r="GA101" s="4">
        <v>0</v>
      </c>
      <c r="GB101" s="4">
        <v>0</v>
      </c>
      <c r="GC101" s="4">
        <v>0</v>
      </c>
      <c r="GE101" s="4">
        <v>0</v>
      </c>
      <c r="GG101" s="93">
        <v>0</v>
      </c>
      <c r="GH101" s="4">
        <v>0</v>
      </c>
      <c r="GI101" s="4">
        <v>0</v>
      </c>
      <c r="GJ101" s="4">
        <v>0</v>
      </c>
      <c r="GK101" s="4">
        <v>0</v>
      </c>
      <c r="GL101" s="4">
        <v>0</v>
      </c>
      <c r="GM101" s="4">
        <v>0</v>
      </c>
      <c r="GN101" s="4">
        <v>0</v>
      </c>
      <c r="GO101" s="4">
        <v>0</v>
      </c>
      <c r="GP101" s="4">
        <v>0</v>
      </c>
      <c r="GQ101" s="4">
        <v>0</v>
      </c>
      <c r="GR101" s="4">
        <v>0</v>
      </c>
      <c r="GS101" s="93">
        <v>0</v>
      </c>
      <c r="GT101" s="4">
        <v>0</v>
      </c>
      <c r="GU101" s="4">
        <v>0</v>
      </c>
      <c r="GV101" s="4">
        <v>0</v>
      </c>
      <c r="GW101" s="4">
        <v>0</v>
      </c>
      <c r="GX101" s="4">
        <v>0</v>
      </c>
      <c r="GY101" s="4">
        <v>0</v>
      </c>
      <c r="GZ101" s="4">
        <v>0</v>
      </c>
      <c r="HA101" s="160">
        <v>0</v>
      </c>
      <c r="HB101" s="160">
        <v>0</v>
      </c>
      <c r="HC101" s="160">
        <v>0</v>
      </c>
      <c r="HD101" s="4">
        <v>0</v>
      </c>
      <c r="HE101" s="93">
        <v>0</v>
      </c>
      <c r="HF101" s="4">
        <v>0</v>
      </c>
      <c r="HG101" s="4">
        <v>0</v>
      </c>
      <c r="HH101" s="4">
        <v>0</v>
      </c>
      <c r="HI101" s="4">
        <v>0</v>
      </c>
      <c r="HJ101" s="4">
        <v>0</v>
      </c>
      <c r="HK101" s="4">
        <v>0</v>
      </c>
      <c r="HL101" s="4">
        <v>0</v>
      </c>
      <c r="HM101" s="4">
        <v>0</v>
      </c>
      <c r="HN101" s="4">
        <v>0</v>
      </c>
      <c r="HO101" s="4">
        <v>0</v>
      </c>
      <c r="HP101" s="4">
        <v>0</v>
      </c>
      <c r="HQ101" s="4">
        <v>0</v>
      </c>
      <c r="HR101" s="93">
        <v>0</v>
      </c>
      <c r="HS101" s="4">
        <v>0</v>
      </c>
      <c r="HT101" s="4">
        <v>0</v>
      </c>
      <c r="HU101" s="4">
        <v>0</v>
      </c>
      <c r="HV101" s="4">
        <v>0</v>
      </c>
      <c r="HW101" s="4">
        <v>0</v>
      </c>
      <c r="HX101" s="176">
        <v>0</v>
      </c>
      <c r="HY101" s="4">
        <v>0</v>
      </c>
      <c r="HZ101" s="176">
        <v>0</v>
      </c>
      <c r="IA101" s="4">
        <v>0</v>
      </c>
      <c r="IB101" s="176">
        <v>0</v>
      </c>
      <c r="IC101" s="4">
        <v>0</v>
      </c>
      <c r="ID101" s="176">
        <v>0</v>
      </c>
      <c r="IE101" s="4">
        <v>0</v>
      </c>
      <c r="IF101" s="4">
        <v>0</v>
      </c>
      <c r="IG101" s="5">
        <v>0</v>
      </c>
      <c r="IH101" s="3">
        <v>0</v>
      </c>
      <c r="II101" s="3">
        <v>0</v>
      </c>
      <c r="IJ101" s="3">
        <v>0</v>
      </c>
      <c r="IK101" s="3">
        <v>0</v>
      </c>
      <c r="IL101" s="3">
        <v>0</v>
      </c>
      <c r="IM101" s="3">
        <v>0</v>
      </c>
      <c r="IN101" s="3">
        <v>0</v>
      </c>
      <c r="IO101" s="3">
        <v>0</v>
      </c>
      <c r="IP101" s="3">
        <v>0</v>
      </c>
      <c r="IQ101" s="3"/>
      <c r="IR101" s="3">
        <v>0</v>
      </c>
      <c r="IS101" s="3"/>
      <c r="IT101" s="3">
        <v>0</v>
      </c>
      <c r="IU101" s="3"/>
      <c r="IV101" s="93">
        <v>0</v>
      </c>
      <c r="IW101" s="4">
        <v>0</v>
      </c>
      <c r="IX101" s="4">
        <v>0</v>
      </c>
      <c r="IY101" s="4">
        <v>0</v>
      </c>
      <c r="IZ101" s="4">
        <v>0</v>
      </c>
      <c r="JA101" s="4">
        <v>0</v>
      </c>
      <c r="JB101" s="4">
        <v>0</v>
      </c>
      <c r="JC101" s="4">
        <v>0</v>
      </c>
      <c r="JD101" s="4">
        <v>0</v>
      </c>
      <c r="JE101" s="4">
        <v>0</v>
      </c>
      <c r="JG101" s="4">
        <v>0</v>
      </c>
      <c r="JI101" s="4">
        <v>0</v>
      </c>
      <c r="JK101" s="93">
        <v>0</v>
      </c>
      <c r="JL101" s="4">
        <v>0</v>
      </c>
      <c r="JM101" s="4">
        <v>0</v>
      </c>
      <c r="JN101" s="4">
        <v>0</v>
      </c>
      <c r="JO101" s="4">
        <v>0</v>
      </c>
      <c r="JP101" s="4">
        <v>0</v>
      </c>
      <c r="JQ101" s="4">
        <v>0</v>
      </c>
      <c r="JR101" s="4">
        <v>0</v>
      </c>
      <c r="JS101" s="4">
        <v>0</v>
      </c>
      <c r="JT101" s="4">
        <v>0</v>
      </c>
      <c r="JV101" s="4">
        <v>0</v>
      </c>
      <c r="JW101" s="4">
        <v>0</v>
      </c>
      <c r="JX101" s="4">
        <v>0</v>
      </c>
      <c r="JY101" s="4">
        <v>0</v>
      </c>
      <c r="JZ101" s="93">
        <v>0</v>
      </c>
      <c r="KA101" s="4">
        <v>0</v>
      </c>
      <c r="KB101" s="4">
        <v>0</v>
      </c>
      <c r="KC101" s="4">
        <v>0</v>
      </c>
      <c r="KD101" s="4">
        <v>0</v>
      </c>
      <c r="KE101" s="4">
        <v>0</v>
      </c>
      <c r="KF101" s="4">
        <v>0</v>
      </c>
      <c r="KG101" s="4">
        <v>0</v>
      </c>
      <c r="KH101" s="4">
        <v>0</v>
      </c>
      <c r="KI101" s="4">
        <v>0</v>
      </c>
      <c r="KJ101" s="4">
        <v>0</v>
      </c>
      <c r="KK101" s="4">
        <v>0</v>
      </c>
      <c r="KM101" s="4">
        <v>0</v>
      </c>
      <c r="KN101" s="4">
        <v>0</v>
      </c>
      <c r="KO101" s="4">
        <v>0</v>
      </c>
      <c r="KP101" s="4">
        <v>0</v>
      </c>
      <c r="KQ101" s="4">
        <v>0</v>
      </c>
      <c r="KR101" s="4">
        <v>0</v>
      </c>
      <c r="KS101" s="4">
        <v>0</v>
      </c>
      <c r="KT101" s="4">
        <v>0</v>
      </c>
      <c r="KU101" s="4">
        <v>0</v>
      </c>
      <c r="KV101" s="4">
        <v>0</v>
      </c>
      <c r="KW101" s="4">
        <v>0</v>
      </c>
      <c r="KX101" s="4">
        <v>0</v>
      </c>
      <c r="KY101" s="4">
        <v>0</v>
      </c>
      <c r="KZ101" s="4">
        <v>0</v>
      </c>
      <c r="LA101" s="4">
        <v>0</v>
      </c>
      <c r="LB101" s="4">
        <v>0</v>
      </c>
      <c r="LC101" s="4">
        <v>0</v>
      </c>
      <c r="LD101" s="4">
        <v>0</v>
      </c>
      <c r="LE101" s="4">
        <v>0</v>
      </c>
      <c r="LF101" s="4">
        <v>0</v>
      </c>
      <c r="LG101" s="4">
        <v>0</v>
      </c>
      <c r="LH101" s="4">
        <v>0</v>
      </c>
      <c r="LI101" s="4">
        <v>0</v>
      </c>
      <c r="LJ101" s="4">
        <v>0</v>
      </c>
      <c r="LK101" s="4">
        <v>0</v>
      </c>
      <c r="LL101" s="4">
        <v>0</v>
      </c>
      <c r="LM101" s="4">
        <v>0</v>
      </c>
      <c r="LO101" s="4">
        <v>0</v>
      </c>
      <c r="LQ101" s="4">
        <v>0</v>
      </c>
      <c r="MI101" s="115">
        <f t="shared" si="1"/>
        <v>-92</v>
      </c>
      <c r="MJ101" s="3"/>
      <c r="MK101" s="3"/>
      <c r="ML101" s="176"/>
      <c r="MM101" s="176"/>
      <c r="MN101" s="176"/>
      <c r="MO101" s="176"/>
      <c r="MP101" s="176"/>
      <c r="MQ101" s="176"/>
      <c r="MR101" s="176"/>
      <c r="MS101" s="176"/>
      <c r="MT101" s="176"/>
    </row>
    <row r="102" spans="1:358" s="4" customFormat="1">
      <c r="A102" s="1">
        <v>93</v>
      </c>
      <c r="B102" t="s">
        <v>134</v>
      </c>
      <c r="C102" s="93"/>
      <c r="E102" s="4">
        <v>0</v>
      </c>
      <c r="F102" s="4">
        <v>0</v>
      </c>
      <c r="I102" s="93">
        <v>5</v>
      </c>
      <c r="J102" s="4">
        <v>23685</v>
      </c>
      <c r="K102" s="4">
        <v>0</v>
      </c>
      <c r="L102" s="4">
        <v>0</v>
      </c>
      <c r="M102" s="4">
        <v>0</v>
      </c>
      <c r="O102" s="93">
        <v>8.0500000000000007</v>
      </c>
      <c r="P102" s="4">
        <v>0</v>
      </c>
      <c r="Q102" s="4">
        <v>41639</v>
      </c>
      <c r="R102" s="4">
        <v>0</v>
      </c>
      <c r="S102" s="4">
        <v>0</v>
      </c>
      <c r="U102" s="4">
        <v>23685</v>
      </c>
      <c r="V102" s="4">
        <v>0</v>
      </c>
      <c r="W102" s="93">
        <v>66.900000000000006</v>
      </c>
      <c r="X102" s="4">
        <v>0</v>
      </c>
      <c r="Y102" s="4">
        <v>297325</v>
      </c>
      <c r="Z102" s="4">
        <v>0</v>
      </c>
      <c r="AA102" s="4">
        <v>78119</v>
      </c>
      <c r="AB102" s="4">
        <v>0</v>
      </c>
      <c r="AC102" s="4">
        <v>255686</v>
      </c>
      <c r="AD102" s="4">
        <v>0</v>
      </c>
      <c r="AE102" s="4">
        <v>0</v>
      </c>
      <c r="AF102" s="4">
        <v>106.73</v>
      </c>
      <c r="AG102" s="4">
        <v>0</v>
      </c>
      <c r="AH102" s="4">
        <v>612772</v>
      </c>
      <c r="AJ102" s="4">
        <v>29424</v>
      </c>
      <c r="AL102" s="4">
        <v>468859</v>
      </c>
      <c r="AN102" s="4">
        <v>0</v>
      </c>
      <c r="AO102" s="93">
        <v>139.62</v>
      </c>
      <c r="AP102" s="4">
        <v>0</v>
      </c>
      <c r="AQ102" s="4">
        <v>909667</v>
      </c>
      <c r="AR102" s="4">
        <v>0</v>
      </c>
      <c r="AS102" s="4">
        <v>13220</v>
      </c>
      <c r="AT102" s="4">
        <v>0</v>
      </c>
      <c r="AU102" s="4">
        <v>588438</v>
      </c>
      <c r="AW102" s="93">
        <v>180.27</v>
      </c>
      <c r="AY102" s="4">
        <v>1223547</v>
      </c>
      <c r="AZ102" s="4">
        <v>0</v>
      </c>
      <c r="BA102" s="4">
        <v>45915</v>
      </c>
      <c r="BB102" s="4">
        <v>0</v>
      </c>
      <c r="BC102" s="4">
        <v>550333</v>
      </c>
      <c r="BD102" s="4">
        <v>805</v>
      </c>
      <c r="BE102" s="4">
        <v>187.27</v>
      </c>
      <c r="BF102" s="4">
        <v>0</v>
      </c>
      <c r="BG102" s="4">
        <v>1458482</v>
      </c>
      <c r="BH102" s="4">
        <v>0</v>
      </c>
      <c r="BI102" s="4">
        <v>248.17</v>
      </c>
      <c r="BJ102" s="4">
        <v>0</v>
      </c>
      <c r="BK102" s="4">
        <v>1816951</v>
      </c>
      <c r="BL102" s="4">
        <v>0</v>
      </c>
      <c r="BM102" s="4">
        <v>14539</v>
      </c>
      <c r="BN102" s="4">
        <v>0</v>
      </c>
      <c r="BO102" s="4">
        <v>191163.55631874345</v>
      </c>
      <c r="BP102" s="4">
        <v>124.50693179693189</v>
      </c>
      <c r="BQ102" s="93">
        <v>275.6786673592668</v>
      </c>
      <c r="BR102" s="4">
        <v>0</v>
      </c>
      <c r="BS102" s="4">
        <v>2089979.467625808</v>
      </c>
      <c r="BT102" s="4">
        <v>0</v>
      </c>
      <c r="BU102" s="4">
        <v>204825.78604187438</v>
      </c>
      <c r="BW102" s="4">
        <v>14973.198051948053</v>
      </c>
      <c r="BY102" s="4">
        <v>204825.78604187438</v>
      </c>
      <c r="CA102" s="4">
        <v>582083.86762580799</v>
      </c>
      <c r="CC102" s="93">
        <v>283.68140288346666</v>
      </c>
      <c r="CD102" s="4">
        <v>0</v>
      </c>
      <c r="CE102" s="4">
        <v>2156905.9127252293</v>
      </c>
      <c r="CF102" s="4">
        <v>10750.433108103927</v>
      </c>
      <c r="CG102" s="4">
        <v>217840.22809702886</v>
      </c>
      <c r="CH102" s="4">
        <v>997.86150978590013</v>
      </c>
      <c r="CI102" s="4">
        <v>26263.114864864867</v>
      </c>
      <c r="CJ102" s="4">
        <v>373.88513513513317</v>
      </c>
      <c r="CK102" s="4">
        <v>217840.22809702886</v>
      </c>
      <c r="CL102" s="4">
        <v>1029.3209692453675</v>
      </c>
      <c r="CM102" s="4">
        <v>374131.44509942131</v>
      </c>
      <c r="CN102" s="4">
        <v>0</v>
      </c>
      <c r="CO102" s="93">
        <v>327.793981870572</v>
      </c>
      <c r="CP102" s="4">
        <v>0</v>
      </c>
      <c r="CQ102" s="4">
        <v>2601618.3067139247</v>
      </c>
      <c r="CS102" s="4">
        <v>262566.81560969143</v>
      </c>
      <c r="CU102" s="4">
        <v>36609.796160273203</v>
      </c>
      <c r="CW102" s="4">
        <v>263564.6771194773</v>
      </c>
      <c r="CY102" s="4">
        <v>604829.82709679939</v>
      </c>
      <c r="DA102" s="93">
        <v>335.49174621072092</v>
      </c>
      <c r="DB102" s="4">
        <v>0</v>
      </c>
      <c r="DC102" s="4">
        <v>2857646</v>
      </c>
      <c r="DD102" s="4">
        <v>0</v>
      </c>
      <c r="DE102" s="4">
        <v>278041</v>
      </c>
      <c r="DF102" s="4">
        <v>0</v>
      </c>
      <c r="DG102" s="4">
        <v>83415</v>
      </c>
      <c r="DH102" s="4">
        <v>0</v>
      </c>
      <c r="DI102" s="4">
        <v>278041</v>
      </c>
      <c r="DJ102" s="4">
        <v>0</v>
      </c>
      <c r="DK102" s="4">
        <v>545326</v>
      </c>
      <c r="DL102" s="4">
        <v>0</v>
      </c>
      <c r="DM102" s="93">
        <v>380.84795538944184</v>
      </c>
      <c r="DN102" s="4">
        <v>0</v>
      </c>
      <c r="DO102" s="4">
        <v>3353652</v>
      </c>
      <c r="DQ102" s="4">
        <v>335459</v>
      </c>
      <c r="DS102" s="4">
        <v>45338</v>
      </c>
      <c r="DU102" s="4">
        <v>335459</v>
      </c>
      <c r="DW102" s="4">
        <v>825357.48694550258</v>
      </c>
      <c r="DY102" s="93">
        <v>398.3156131942776</v>
      </c>
      <c r="DZ102" s="4">
        <v>0</v>
      </c>
      <c r="EA102" s="4">
        <v>3794976</v>
      </c>
      <c r="EC102" s="4">
        <v>348549</v>
      </c>
      <c r="EE102" s="4">
        <v>82512</v>
      </c>
      <c r="EG102" s="4">
        <v>348549</v>
      </c>
      <c r="EI102" s="4">
        <v>837038.50407118851</v>
      </c>
      <c r="EK102" s="93">
        <v>418.71931671621235</v>
      </c>
      <c r="EL102" s="4">
        <v>0</v>
      </c>
      <c r="EM102" s="4">
        <v>3945146</v>
      </c>
      <c r="EN102" s="4">
        <v>-37437</v>
      </c>
      <c r="EO102" s="4">
        <v>369419</v>
      </c>
      <c r="EP102" s="4">
        <v>-3572</v>
      </c>
      <c r="EQ102" s="4">
        <v>53436</v>
      </c>
      <c r="ER102" s="4">
        <v>0</v>
      </c>
      <c r="ES102" s="4">
        <v>369419</v>
      </c>
      <c r="ET102" s="4">
        <v>-3572</v>
      </c>
      <c r="EU102" s="4">
        <v>613366.80000000005</v>
      </c>
      <c r="EV102" s="4">
        <v>0</v>
      </c>
      <c r="EW102" s="93">
        <v>440.76708034981999</v>
      </c>
      <c r="EX102" s="4">
        <v>0</v>
      </c>
      <c r="EY102" s="4">
        <v>4289605</v>
      </c>
      <c r="EZ102" s="4">
        <v>10167</v>
      </c>
      <c r="FA102" s="4">
        <v>381925</v>
      </c>
      <c r="FB102" s="4">
        <v>893</v>
      </c>
      <c r="FC102" s="4">
        <v>110355</v>
      </c>
      <c r="FD102" s="4">
        <v>0</v>
      </c>
      <c r="FE102" s="4">
        <v>381925</v>
      </c>
      <c r="FF102" s="4">
        <v>893</v>
      </c>
      <c r="FG102" s="4">
        <v>521094.1</v>
      </c>
      <c r="FH102" s="4">
        <v>0</v>
      </c>
      <c r="FI102" s="93">
        <v>475.72742994288723</v>
      </c>
      <c r="FJ102" s="4">
        <v>0</v>
      </c>
      <c r="FK102" s="4">
        <v>4817749</v>
      </c>
      <c r="FL102" s="4">
        <v>0</v>
      </c>
      <c r="FM102" s="4">
        <v>420843</v>
      </c>
      <c r="FN102" s="4">
        <v>0</v>
      </c>
      <c r="FO102" s="4">
        <v>47614</v>
      </c>
      <c r="FQ102" s="4">
        <v>420843</v>
      </c>
      <c r="FS102" s="4">
        <v>660412.69397125486</v>
      </c>
      <c r="FU102" s="93">
        <v>505.75494705046492</v>
      </c>
      <c r="FV102" s="4">
        <v>0</v>
      </c>
      <c r="FW102" s="4">
        <v>5313979</v>
      </c>
      <c r="FX102" s="4">
        <v>0</v>
      </c>
      <c r="FY102" s="4">
        <v>446994</v>
      </c>
      <c r="FZ102" s="4">
        <v>0</v>
      </c>
      <c r="GA102" s="4">
        <v>60047</v>
      </c>
      <c r="GB102" s="4">
        <v>0</v>
      </c>
      <c r="GC102" s="4">
        <v>446994</v>
      </c>
      <c r="GE102" s="4">
        <v>724640.59023229952</v>
      </c>
      <c r="GG102" s="93">
        <v>541.34622696207418</v>
      </c>
      <c r="GH102" s="4">
        <v>0</v>
      </c>
      <c r="GI102" s="4">
        <v>5788883</v>
      </c>
      <c r="GJ102" s="4">
        <v>0</v>
      </c>
      <c r="GK102" s="4">
        <v>477997</v>
      </c>
      <c r="GL102" s="4">
        <v>0</v>
      </c>
      <c r="GM102" s="4">
        <v>61395</v>
      </c>
      <c r="GN102" s="4">
        <v>0</v>
      </c>
      <c r="GO102" s="4">
        <v>477997</v>
      </c>
      <c r="GP102" s="4">
        <v>0</v>
      </c>
      <c r="GQ102" s="4">
        <v>456897.77126782195</v>
      </c>
      <c r="GR102" s="4">
        <v>-399.38615193025908</v>
      </c>
      <c r="GS102" s="93">
        <v>564.75239105097569</v>
      </c>
      <c r="GT102" s="4">
        <v>0</v>
      </c>
      <c r="GU102" s="4">
        <v>6134281</v>
      </c>
      <c r="GV102" s="4">
        <v>0</v>
      </c>
      <c r="GW102" s="4">
        <v>492847</v>
      </c>
      <c r="GX102" s="4">
        <v>0</v>
      </c>
      <c r="GY102" s="4">
        <v>143750</v>
      </c>
      <c r="GZ102" s="4">
        <v>0</v>
      </c>
      <c r="HA102" s="160">
        <v>492847</v>
      </c>
      <c r="HB102" s="160">
        <v>0</v>
      </c>
      <c r="HC102" s="160">
        <v>306026.4680984111</v>
      </c>
      <c r="HD102" s="4">
        <v>-225</v>
      </c>
      <c r="HE102" s="93">
        <v>692</v>
      </c>
      <c r="HF102" s="4">
        <v>0</v>
      </c>
      <c r="HG102" s="4">
        <v>0</v>
      </c>
      <c r="HH102" s="4">
        <v>8036719</v>
      </c>
      <c r="HI102" s="4">
        <v>61</v>
      </c>
      <c r="HJ102" s="4">
        <v>610675</v>
      </c>
      <c r="HK102" s="4">
        <v>4</v>
      </c>
      <c r="HL102" s="4">
        <v>104312</v>
      </c>
      <c r="HM102" s="4">
        <v>0</v>
      </c>
      <c r="HN102" s="4">
        <v>610675</v>
      </c>
      <c r="HO102" s="4">
        <v>4</v>
      </c>
      <c r="HP102" s="4">
        <v>1669899</v>
      </c>
      <c r="HQ102" s="4">
        <v>-28960.208505486837</v>
      </c>
      <c r="HR102" s="93">
        <v>790.67999999999984</v>
      </c>
      <c r="HS102" s="4">
        <v>0</v>
      </c>
      <c r="HT102" s="4">
        <v>0</v>
      </c>
      <c r="HU102" s="4">
        <v>8394172</v>
      </c>
      <c r="HV102" s="4">
        <v>12079</v>
      </c>
      <c r="HW102" s="4">
        <v>0</v>
      </c>
      <c r="HX102" s="176">
        <v>0</v>
      </c>
      <c r="HY102" s="4">
        <v>645930</v>
      </c>
      <c r="HZ102" s="176">
        <v>1190</v>
      </c>
      <c r="IA102" s="4">
        <v>826120</v>
      </c>
      <c r="IB102" s="176">
        <v>-71175</v>
      </c>
      <c r="IC102" s="4">
        <v>645934</v>
      </c>
      <c r="ID102" s="176">
        <v>-4185</v>
      </c>
      <c r="IE102" s="4">
        <v>216517.69063117364</v>
      </c>
      <c r="IF102" s="4">
        <v>0</v>
      </c>
      <c r="IG102" s="5">
        <v>742.68999999999971</v>
      </c>
      <c r="IH102" s="3">
        <v>0</v>
      </c>
      <c r="II102" s="3">
        <v>0</v>
      </c>
      <c r="IJ102" s="3">
        <v>9033015</v>
      </c>
      <c r="IK102" s="3">
        <v>0</v>
      </c>
      <c r="IL102" s="3">
        <v>0</v>
      </c>
      <c r="IM102" s="3">
        <v>0</v>
      </c>
      <c r="IN102" s="3">
        <v>654318</v>
      </c>
      <c r="IO102" s="3">
        <v>0</v>
      </c>
      <c r="IP102" s="3">
        <v>106436</v>
      </c>
      <c r="IQ102" s="3"/>
      <c r="IR102" s="3">
        <v>657247</v>
      </c>
      <c r="IS102" s="3"/>
      <c r="IT102" s="3">
        <v>533975.96036460518</v>
      </c>
      <c r="IU102" s="3"/>
      <c r="IV102" s="93">
        <v>645.2600000000001</v>
      </c>
      <c r="IW102" s="4">
        <v>0</v>
      </c>
      <c r="IX102" s="4">
        <v>0</v>
      </c>
      <c r="IY102" s="4">
        <v>8120845</v>
      </c>
      <c r="IZ102" s="4">
        <v>0</v>
      </c>
      <c r="JA102" s="4">
        <v>0</v>
      </c>
      <c r="JB102" s="4">
        <v>0</v>
      </c>
      <c r="JC102" s="4">
        <v>600451</v>
      </c>
      <c r="JD102" s="4">
        <v>0</v>
      </c>
      <c r="JE102" s="4">
        <v>13700</v>
      </c>
      <c r="JG102" s="4">
        <v>600451</v>
      </c>
      <c r="JI102" s="4">
        <v>219469.23113600805</v>
      </c>
      <c r="JK102" s="93">
        <v>648.94999999999993</v>
      </c>
      <c r="JL102" s="4">
        <v>0</v>
      </c>
      <c r="JM102" s="4">
        <v>0</v>
      </c>
      <c r="JN102" s="4">
        <v>7983779</v>
      </c>
      <c r="JO102" s="4">
        <v>0</v>
      </c>
      <c r="JP102" s="4">
        <v>0</v>
      </c>
      <c r="JQ102" s="4">
        <v>0</v>
      </c>
      <c r="JR102" s="4">
        <v>600084</v>
      </c>
      <c r="JS102" s="4">
        <v>0</v>
      </c>
      <c r="JT102" s="4">
        <v>60441</v>
      </c>
      <c r="JV102" s="4">
        <v>600084</v>
      </c>
      <c r="JW102" s="4">
        <v>0</v>
      </c>
      <c r="JX102" s="4">
        <v>0</v>
      </c>
      <c r="JY102" s="4">
        <v>0</v>
      </c>
      <c r="JZ102" s="93">
        <v>682.14</v>
      </c>
      <c r="KA102" s="4">
        <v>0</v>
      </c>
      <c r="KB102" s="4">
        <v>0</v>
      </c>
      <c r="KC102" s="4">
        <v>9402190</v>
      </c>
      <c r="KD102" s="4">
        <v>8880</v>
      </c>
      <c r="KE102" s="4">
        <v>0</v>
      </c>
      <c r="KF102" s="4">
        <v>0</v>
      </c>
      <c r="KG102" s="4">
        <v>623627</v>
      </c>
      <c r="KH102" s="4">
        <v>610</v>
      </c>
      <c r="KI102" s="4">
        <v>263130</v>
      </c>
      <c r="KJ102" s="4">
        <v>0</v>
      </c>
      <c r="KK102" s="4">
        <v>623627</v>
      </c>
      <c r="KM102" s="4">
        <v>1418411</v>
      </c>
      <c r="KN102" s="4">
        <v>0</v>
      </c>
      <c r="KO102" s="4">
        <v>711.07</v>
      </c>
      <c r="KP102" s="4">
        <v>0</v>
      </c>
      <c r="KQ102" s="4">
        <v>0</v>
      </c>
      <c r="KR102" s="4">
        <v>10884919</v>
      </c>
      <c r="KS102" s="4">
        <v>0</v>
      </c>
      <c r="KT102" s="4">
        <v>0</v>
      </c>
      <c r="KU102" s="4">
        <v>0</v>
      </c>
      <c r="KV102" s="4">
        <v>763827</v>
      </c>
      <c r="KW102" s="4">
        <v>0</v>
      </c>
      <c r="KX102" s="4">
        <v>146295</v>
      </c>
      <c r="KY102" s="4">
        <v>0</v>
      </c>
      <c r="KZ102" s="4">
        <v>764437</v>
      </c>
      <c r="LA102" s="4">
        <v>0</v>
      </c>
      <c r="LB102" s="4">
        <v>2342655.6</v>
      </c>
      <c r="LC102" s="4">
        <v>0</v>
      </c>
      <c r="LD102" s="4">
        <v>765</v>
      </c>
      <c r="LE102" s="4">
        <v>0</v>
      </c>
      <c r="LF102" s="4">
        <v>0</v>
      </c>
      <c r="LG102" s="4">
        <v>12874402</v>
      </c>
      <c r="LH102" s="4">
        <v>0</v>
      </c>
      <c r="LI102" s="4">
        <v>0</v>
      </c>
      <c r="LJ102" s="4">
        <v>0</v>
      </c>
      <c r="LK102" s="4">
        <v>908808</v>
      </c>
      <c r="LL102" s="4">
        <v>0</v>
      </c>
      <c r="LM102" s="4">
        <v>0</v>
      </c>
      <c r="LO102" s="4">
        <v>908808</v>
      </c>
      <c r="LQ102" s="4">
        <v>3442932.8</v>
      </c>
      <c r="MI102" s="115">
        <f t="shared" si="1"/>
        <v>-93</v>
      </c>
      <c r="MJ102" s="3"/>
      <c r="MK102" s="3"/>
      <c r="ML102" s="176"/>
      <c r="MM102" s="176"/>
      <c r="MN102" s="176"/>
      <c r="MO102" s="176"/>
      <c r="MP102" s="176"/>
      <c r="MQ102" s="176"/>
      <c r="MR102" s="176"/>
      <c r="MS102" s="176"/>
      <c r="MT102" s="176"/>
    </row>
    <row r="103" spans="1:358" s="4" customFormat="1">
      <c r="A103" s="1">
        <v>94</v>
      </c>
      <c r="B103" t="s">
        <v>135</v>
      </c>
      <c r="C103" s="93"/>
      <c r="E103" s="4">
        <v>0</v>
      </c>
      <c r="F103" s="4">
        <v>0</v>
      </c>
      <c r="I103" s="93"/>
      <c r="J103" s="4">
        <v>0</v>
      </c>
      <c r="K103" s="4">
        <v>0</v>
      </c>
      <c r="L103" s="4">
        <v>6144</v>
      </c>
      <c r="O103" s="93"/>
      <c r="Q103" s="4">
        <v>0</v>
      </c>
      <c r="R103" s="4">
        <v>0</v>
      </c>
      <c r="S103" s="4">
        <v>0</v>
      </c>
      <c r="U103" s="4">
        <v>0</v>
      </c>
      <c r="V103" s="4">
        <v>0</v>
      </c>
      <c r="W103" s="93"/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L103" s="4">
        <v>0</v>
      </c>
      <c r="AO103" s="93"/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W103" s="93">
        <v>1</v>
      </c>
      <c r="AY103" s="4">
        <v>0</v>
      </c>
      <c r="AZ103" s="4">
        <v>0</v>
      </c>
      <c r="BA103" s="4">
        <v>7170</v>
      </c>
      <c r="BB103" s="4">
        <v>0</v>
      </c>
      <c r="BC103" s="4">
        <v>0</v>
      </c>
      <c r="BD103" s="4">
        <v>0</v>
      </c>
      <c r="BE103" s="4">
        <v>0.43</v>
      </c>
      <c r="BF103" s="4">
        <v>0</v>
      </c>
      <c r="BG103" s="4">
        <v>2906</v>
      </c>
      <c r="BH103" s="4">
        <v>0</v>
      </c>
      <c r="BL103" s="4">
        <v>0</v>
      </c>
      <c r="BN103" s="4">
        <v>0</v>
      </c>
      <c r="BO103" s="4">
        <v>533.31580237088588</v>
      </c>
      <c r="BP103" s="4">
        <v>0.34735446185834462</v>
      </c>
      <c r="BQ103" s="93">
        <v>0</v>
      </c>
      <c r="BR103" s="4">
        <v>0</v>
      </c>
      <c r="BS103" s="4">
        <v>0</v>
      </c>
      <c r="BT103" s="4">
        <v>0</v>
      </c>
      <c r="BU103" s="4">
        <v>0</v>
      </c>
      <c r="BW103" s="4">
        <v>0</v>
      </c>
      <c r="BY103" s="4">
        <v>0</v>
      </c>
      <c r="CA103" s="4">
        <v>1162.4000000000001</v>
      </c>
      <c r="CC103" s="93"/>
      <c r="CE103" s="4">
        <v>0</v>
      </c>
      <c r="CF103" s="4">
        <v>0</v>
      </c>
      <c r="CH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93"/>
      <c r="CS103" s="4">
        <v>0</v>
      </c>
      <c r="CW103" s="4">
        <v>0</v>
      </c>
      <c r="CY103" s="4">
        <v>0</v>
      </c>
      <c r="DA103" s="93">
        <v>4</v>
      </c>
      <c r="DB103" s="4">
        <v>0</v>
      </c>
      <c r="DC103" s="4">
        <v>36452</v>
      </c>
      <c r="DD103" s="4">
        <v>0</v>
      </c>
      <c r="DE103" s="4">
        <v>3396</v>
      </c>
      <c r="DF103" s="4">
        <v>0</v>
      </c>
      <c r="DG103" s="4">
        <v>0</v>
      </c>
      <c r="DH103" s="4">
        <v>0</v>
      </c>
      <c r="DI103" s="4">
        <v>3396</v>
      </c>
      <c r="DJ103" s="4">
        <v>0</v>
      </c>
      <c r="DK103" s="4">
        <v>36452</v>
      </c>
      <c r="DL103" s="4">
        <v>0</v>
      </c>
      <c r="DM103" s="93">
        <v>4.531979215871516</v>
      </c>
      <c r="DN103" s="4">
        <v>0</v>
      </c>
      <c r="DO103" s="4">
        <v>40119</v>
      </c>
      <c r="DQ103" s="4">
        <v>3895</v>
      </c>
      <c r="DS103" s="4">
        <v>1764</v>
      </c>
      <c r="DU103" s="4">
        <v>3895</v>
      </c>
      <c r="DW103" s="4">
        <v>25538.2</v>
      </c>
      <c r="DY103" s="93">
        <v>1</v>
      </c>
      <c r="DZ103" s="4">
        <v>0</v>
      </c>
      <c r="EA103" s="4">
        <v>9413</v>
      </c>
      <c r="EC103" s="4">
        <v>893</v>
      </c>
      <c r="EE103" s="4">
        <v>0</v>
      </c>
      <c r="EG103" s="4">
        <v>893</v>
      </c>
      <c r="EI103" s="4">
        <v>16781</v>
      </c>
      <c r="EK103" s="93">
        <v>1</v>
      </c>
      <c r="EL103" s="4">
        <v>0</v>
      </c>
      <c r="EM103" s="4">
        <v>9766</v>
      </c>
      <c r="EN103" s="4">
        <v>0</v>
      </c>
      <c r="EO103" s="4">
        <v>893</v>
      </c>
      <c r="EP103" s="4">
        <v>0</v>
      </c>
      <c r="EQ103" s="4">
        <v>0</v>
      </c>
      <c r="ER103" s="4">
        <v>0</v>
      </c>
      <c r="ES103" s="4">
        <v>893</v>
      </c>
      <c r="ET103" s="4">
        <v>0</v>
      </c>
      <c r="EU103" s="4">
        <v>1819.8</v>
      </c>
      <c r="EV103" s="4">
        <v>0</v>
      </c>
      <c r="EW103" s="93">
        <v>2</v>
      </c>
      <c r="EX103" s="4">
        <v>0</v>
      </c>
      <c r="EY103" s="4">
        <v>10412</v>
      </c>
      <c r="EZ103" s="4">
        <v>0</v>
      </c>
      <c r="FA103" s="4">
        <v>893</v>
      </c>
      <c r="FB103" s="4">
        <v>0</v>
      </c>
      <c r="FC103" s="4">
        <v>11305</v>
      </c>
      <c r="FD103" s="4">
        <v>0</v>
      </c>
      <c r="FE103" s="4">
        <v>893</v>
      </c>
      <c r="FF103" s="4">
        <v>0</v>
      </c>
      <c r="FG103" s="4">
        <v>734.25</v>
      </c>
      <c r="FH103" s="4">
        <v>0</v>
      </c>
      <c r="FI103" s="93">
        <v>4.90625</v>
      </c>
      <c r="FJ103" s="4">
        <v>0</v>
      </c>
      <c r="FK103" s="4">
        <v>49925</v>
      </c>
      <c r="FL103" s="4">
        <v>0</v>
      </c>
      <c r="FM103" s="4">
        <v>4367</v>
      </c>
      <c r="FN103" s="4">
        <v>0</v>
      </c>
      <c r="FO103" s="4">
        <v>0</v>
      </c>
      <c r="FQ103" s="4">
        <v>4367</v>
      </c>
      <c r="FS103" s="4">
        <v>38055.180157852541</v>
      </c>
      <c r="FU103" s="93">
        <v>6.9965397923875425</v>
      </c>
      <c r="FV103" s="4">
        <v>0</v>
      </c>
      <c r="FW103" s="4">
        <v>75012</v>
      </c>
      <c r="FX103" s="4">
        <v>0</v>
      </c>
      <c r="FY103" s="4">
        <v>6240</v>
      </c>
      <c r="FZ103" s="4">
        <v>0</v>
      </c>
      <c r="GA103" s="4">
        <v>0</v>
      </c>
      <c r="GB103" s="4">
        <v>0</v>
      </c>
      <c r="GC103" s="4">
        <v>6240</v>
      </c>
      <c r="GE103" s="4">
        <v>34284.948212987845</v>
      </c>
      <c r="GG103" s="93">
        <v>3.5</v>
      </c>
      <c r="GH103" s="4">
        <v>0</v>
      </c>
      <c r="GI103" s="4">
        <v>38820</v>
      </c>
      <c r="GJ103" s="4">
        <v>0</v>
      </c>
      <c r="GK103" s="4">
        <v>3118</v>
      </c>
      <c r="GL103" s="4">
        <v>0</v>
      </c>
      <c r="GM103" s="4">
        <v>0</v>
      </c>
      <c r="GN103" s="4">
        <v>0</v>
      </c>
      <c r="GO103" s="4">
        <v>3118</v>
      </c>
      <c r="GP103" s="4">
        <v>0</v>
      </c>
      <c r="GQ103" s="4">
        <v>0</v>
      </c>
      <c r="GR103" s="4">
        <v>0</v>
      </c>
      <c r="GS103" s="93">
        <v>2</v>
      </c>
      <c r="GT103" s="4">
        <v>0</v>
      </c>
      <c r="GU103" s="4">
        <v>26448</v>
      </c>
      <c r="GV103" s="4">
        <v>0</v>
      </c>
      <c r="GW103" s="4">
        <v>1770</v>
      </c>
      <c r="GX103" s="4">
        <v>0</v>
      </c>
      <c r="GY103" s="4">
        <v>0</v>
      </c>
      <c r="GZ103" s="4">
        <v>0</v>
      </c>
      <c r="HA103" s="160">
        <v>1770</v>
      </c>
      <c r="HB103" s="160">
        <v>0</v>
      </c>
      <c r="HC103" s="160">
        <v>0</v>
      </c>
      <c r="HD103" s="4">
        <v>0</v>
      </c>
      <c r="HE103" s="93">
        <v>2</v>
      </c>
      <c r="HF103" s="4">
        <v>0</v>
      </c>
      <c r="HG103" s="4">
        <v>0</v>
      </c>
      <c r="HH103" s="4">
        <v>29652</v>
      </c>
      <c r="HI103" s="4">
        <v>0</v>
      </c>
      <c r="HJ103" s="4">
        <v>2018</v>
      </c>
      <c r="HK103" s="4">
        <v>0</v>
      </c>
      <c r="HL103" s="4">
        <v>0</v>
      </c>
      <c r="HM103" s="4">
        <v>0</v>
      </c>
      <c r="HN103" s="4">
        <v>2018</v>
      </c>
      <c r="HO103" s="4">
        <v>0</v>
      </c>
      <c r="HP103" s="4">
        <v>2812</v>
      </c>
      <c r="HQ103" s="4">
        <v>-48.862082203575028</v>
      </c>
      <c r="HR103" s="93">
        <v>1</v>
      </c>
      <c r="HS103" s="4">
        <v>0</v>
      </c>
      <c r="HT103" s="4">
        <v>0</v>
      </c>
      <c r="HU103" s="4">
        <v>10952</v>
      </c>
      <c r="HV103" s="4">
        <v>0</v>
      </c>
      <c r="HW103" s="4">
        <v>0</v>
      </c>
      <c r="HX103" s="176">
        <v>0</v>
      </c>
      <c r="HY103" s="4">
        <v>893</v>
      </c>
      <c r="HZ103" s="176">
        <v>0</v>
      </c>
      <c r="IA103" s="4">
        <v>0</v>
      </c>
      <c r="IB103" s="176">
        <v>0</v>
      </c>
      <c r="IC103" s="4">
        <v>893</v>
      </c>
      <c r="ID103" s="176">
        <v>0</v>
      </c>
      <c r="IE103" s="4">
        <v>-32.200222526804446</v>
      </c>
      <c r="IF103" s="4">
        <v>-0.17368705404653184</v>
      </c>
      <c r="IG103" s="5">
        <v>1</v>
      </c>
      <c r="IH103" s="3">
        <v>0</v>
      </c>
      <c r="II103" s="3">
        <v>0</v>
      </c>
      <c r="IJ103" s="3">
        <v>13803</v>
      </c>
      <c r="IK103" s="3">
        <v>0</v>
      </c>
      <c r="IL103" s="3">
        <v>0</v>
      </c>
      <c r="IM103" s="3">
        <v>0</v>
      </c>
      <c r="IN103" s="3">
        <v>885</v>
      </c>
      <c r="IO103" s="3">
        <v>0</v>
      </c>
      <c r="IP103" s="3">
        <v>0</v>
      </c>
      <c r="IQ103" s="3"/>
      <c r="IR103" s="3">
        <v>885</v>
      </c>
      <c r="IS103" s="3"/>
      <c r="IT103" s="3">
        <v>2338.8599382786829</v>
      </c>
      <c r="IU103" s="3"/>
      <c r="IV103" s="93">
        <v>5.01</v>
      </c>
      <c r="IW103" s="4">
        <v>0</v>
      </c>
      <c r="IX103" s="4">
        <v>0</v>
      </c>
      <c r="IY103" s="4">
        <v>68534</v>
      </c>
      <c r="IZ103" s="4">
        <v>0</v>
      </c>
      <c r="JA103" s="4">
        <v>0</v>
      </c>
      <c r="JB103" s="4">
        <v>0</v>
      </c>
      <c r="JC103" s="4">
        <v>4699</v>
      </c>
      <c r="JD103" s="4">
        <v>0</v>
      </c>
      <c r="JE103" s="4">
        <v>0</v>
      </c>
      <c r="JG103" s="4">
        <v>4699</v>
      </c>
      <c r="JI103" s="4">
        <v>45715.678424742502</v>
      </c>
      <c r="JK103" s="93">
        <v>3.5</v>
      </c>
      <c r="JL103" s="4">
        <v>0</v>
      </c>
      <c r="JM103" s="4">
        <v>0</v>
      </c>
      <c r="JN103" s="4">
        <v>48511</v>
      </c>
      <c r="JO103" s="4">
        <v>0</v>
      </c>
      <c r="JP103" s="4">
        <v>0</v>
      </c>
      <c r="JQ103" s="4">
        <v>0</v>
      </c>
      <c r="JR103" s="4">
        <v>3284</v>
      </c>
      <c r="JS103" s="4">
        <v>0</v>
      </c>
      <c r="JT103" s="4">
        <v>0</v>
      </c>
      <c r="JV103" s="4">
        <v>3284</v>
      </c>
      <c r="JW103" s="4">
        <v>0</v>
      </c>
      <c r="JX103" s="4">
        <v>8435.8360586660419</v>
      </c>
      <c r="JY103" s="4">
        <v>-10.729368804639307</v>
      </c>
      <c r="JZ103" s="93">
        <v>1</v>
      </c>
      <c r="KA103" s="4">
        <v>0</v>
      </c>
      <c r="KB103" s="4">
        <v>0</v>
      </c>
      <c r="KC103" s="4">
        <v>15667</v>
      </c>
      <c r="KD103" s="4">
        <v>0</v>
      </c>
      <c r="KE103" s="4">
        <v>0</v>
      </c>
      <c r="KF103" s="4">
        <v>0</v>
      </c>
      <c r="KG103" s="4">
        <v>938</v>
      </c>
      <c r="KH103" s="4">
        <v>0</v>
      </c>
      <c r="KI103" s="4">
        <v>0</v>
      </c>
      <c r="KJ103" s="4">
        <v>0</v>
      </c>
      <c r="KK103" s="4">
        <v>938</v>
      </c>
      <c r="KM103" s="4">
        <v>7271.6181063466129</v>
      </c>
      <c r="KN103" s="4">
        <v>-58.604831081617704</v>
      </c>
      <c r="KO103" s="4">
        <v>2.16</v>
      </c>
      <c r="KP103" s="4">
        <v>0</v>
      </c>
      <c r="KQ103" s="4">
        <v>0</v>
      </c>
      <c r="KR103" s="4">
        <v>30326</v>
      </c>
      <c r="KS103" s="4">
        <v>0</v>
      </c>
      <c r="KT103" s="4">
        <v>0</v>
      </c>
      <c r="KU103" s="4">
        <v>0</v>
      </c>
      <c r="KV103" s="4">
        <v>2342</v>
      </c>
      <c r="KW103" s="4">
        <v>0</v>
      </c>
      <c r="KX103" s="4">
        <v>0</v>
      </c>
      <c r="KY103" s="4">
        <v>0</v>
      </c>
      <c r="KZ103" s="4">
        <v>2342</v>
      </c>
      <c r="LA103" s="4">
        <v>0</v>
      </c>
      <c r="LB103" s="4">
        <v>14600.395168918381</v>
      </c>
      <c r="LC103" s="4">
        <v>0</v>
      </c>
      <c r="LD103" s="4">
        <v>4</v>
      </c>
      <c r="LE103" s="4">
        <v>0</v>
      </c>
      <c r="LF103" s="4">
        <v>0</v>
      </c>
      <c r="LG103" s="4">
        <v>67014</v>
      </c>
      <c r="LH103" s="4">
        <v>0</v>
      </c>
      <c r="LI103" s="4">
        <v>0</v>
      </c>
      <c r="LJ103" s="4">
        <v>0</v>
      </c>
      <c r="LK103" s="4">
        <v>4724</v>
      </c>
      <c r="LL103" s="4">
        <v>0</v>
      </c>
      <c r="LM103" s="4">
        <v>0</v>
      </c>
      <c r="LO103" s="4">
        <v>4724</v>
      </c>
      <c r="LQ103" s="4">
        <v>45483.4</v>
      </c>
      <c r="MI103" s="115">
        <f t="shared" si="1"/>
        <v>-94</v>
      </c>
      <c r="MJ103" s="3"/>
      <c r="MK103" s="3"/>
      <c r="ML103" s="176"/>
      <c r="MM103" s="176"/>
      <c r="MN103" s="176"/>
      <c r="MO103" s="176"/>
      <c r="MP103" s="176"/>
      <c r="MQ103" s="176"/>
      <c r="MR103" s="176"/>
      <c r="MS103" s="176"/>
      <c r="MT103" s="176"/>
    </row>
    <row r="104" spans="1:358" s="4" customFormat="1">
      <c r="A104" s="1">
        <v>95</v>
      </c>
      <c r="B104" t="s">
        <v>136</v>
      </c>
      <c r="C104" s="93">
        <v>212.577</v>
      </c>
      <c r="D104" s="4">
        <v>1220618</v>
      </c>
      <c r="E104" s="4">
        <v>0</v>
      </c>
      <c r="F104" s="4">
        <v>1561500</v>
      </c>
      <c r="G104" s="4">
        <v>0</v>
      </c>
      <c r="I104" s="93">
        <v>315.79000000000002</v>
      </c>
      <c r="J104" s="4">
        <v>1907688</v>
      </c>
      <c r="K104" s="4">
        <v>0</v>
      </c>
      <c r="L104" s="4">
        <v>483734</v>
      </c>
      <c r="M104" s="4">
        <v>0</v>
      </c>
      <c r="O104" s="93">
        <v>396.94</v>
      </c>
      <c r="P104" s="4">
        <v>0</v>
      </c>
      <c r="Q104" s="4">
        <v>2385619</v>
      </c>
      <c r="R104" s="4">
        <v>0</v>
      </c>
      <c r="S104" s="4">
        <v>78593</v>
      </c>
      <c r="U104" s="4">
        <v>460384</v>
      </c>
      <c r="V104" s="4">
        <v>0</v>
      </c>
      <c r="W104" s="93">
        <v>473.51</v>
      </c>
      <c r="X104" s="4">
        <v>0</v>
      </c>
      <c r="Y104" s="4">
        <v>3059557</v>
      </c>
      <c r="Z104" s="4">
        <v>6597</v>
      </c>
      <c r="AA104" s="4">
        <v>64190</v>
      </c>
      <c r="AB104" s="4">
        <v>0</v>
      </c>
      <c r="AC104" s="4">
        <v>673938</v>
      </c>
      <c r="AD104" s="4">
        <v>6597</v>
      </c>
      <c r="AE104" s="4">
        <v>0</v>
      </c>
      <c r="AF104" s="4">
        <v>511.78</v>
      </c>
      <c r="AG104" s="4">
        <v>0</v>
      </c>
      <c r="AH104" s="4">
        <v>3532413</v>
      </c>
      <c r="AJ104" s="4">
        <v>7054</v>
      </c>
      <c r="AL104" s="4">
        <v>883816</v>
      </c>
      <c r="AN104" s="4">
        <v>0</v>
      </c>
      <c r="AO104" s="93">
        <v>559.29000000000099</v>
      </c>
      <c r="AP104" s="4">
        <v>0</v>
      </c>
      <c r="AQ104" s="4">
        <v>4137730</v>
      </c>
      <c r="AR104" s="4">
        <v>0</v>
      </c>
      <c r="AS104" s="4">
        <v>50777</v>
      </c>
      <c r="AT104" s="4">
        <v>0</v>
      </c>
      <c r="AU104" s="4">
        <v>1155967</v>
      </c>
      <c r="AW104" s="93">
        <v>595.82000000000005</v>
      </c>
      <c r="AY104" s="4">
        <v>4371923</v>
      </c>
      <c r="AZ104" s="4">
        <v>0</v>
      </c>
      <c r="BA104" s="4">
        <v>14503</v>
      </c>
      <c r="BB104" s="4">
        <v>0</v>
      </c>
      <c r="BC104" s="4">
        <v>699010</v>
      </c>
      <c r="BD104" s="4">
        <v>1022</v>
      </c>
      <c r="BE104" s="4">
        <v>599.6</v>
      </c>
      <c r="BF104" s="4">
        <v>0</v>
      </c>
      <c r="BG104" s="4">
        <v>4867811</v>
      </c>
      <c r="BH104" s="4">
        <v>0</v>
      </c>
      <c r="BI104" s="4">
        <v>648.66</v>
      </c>
      <c r="BJ104" s="4">
        <v>0</v>
      </c>
      <c r="BK104" s="4">
        <v>5823383</v>
      </c>
      <c r="BL104" s="4">
        <v>0</v>
      </c>
      <c r="BM104" s="4">
        <v>58670</v>
      </c>
      <c r="BN104" s="4">
        <v>0</v>
      </c>
      <c r="BO104" s="4">
        <v>411940.88262713153</v>
      </c>
      <c r="BP104" s="4">
        <v>268.30163847812219</v>
      </c>
      <c r="BQ104" s="93">
        <v>658.15331488527647</v>
      </c>
      <c r="BR104" s="4">
        <v>0</v>
      </c>
      <c r="BS104" s="4">
        <v>4790656.2736938996</v>
      </c>
      <c r="BT104" s="4">
        <v>0</v>
      </c>
      <c r="BU104" s="4">
        <v>485138.16427994909</v>
      </c>
      <c r="BW104" s="4">
        <v>77869.37687617651</v>
      </c>
      <c r="BY104" s="4">
        <v>485138.16427994909</v>
      </c>
      <c r="CA104" s="4">
        <v>771698.4</v>
      </c>
      <c r="CC104" s="93">
        <v>648.96556344480075</v>
      </c>
      <c r="CD104" s="4">
        <v>0</v>
      </c>
      <c r="CE104" s="4">
        <v>5091689.4864177732</v>
      </c>
      <c r="CF104" s="4">
        <v>0</v>
      </c>
      <c r="CG104" s="4">
        <v>499955.84480073309</v>
      </c>
      <c r="CH104" s="4">
        <v>0</v>
      </c>
      <c r="CI104" s="4">
        <v>40726.79391891892</v>
      </c>
      <c r="CJ104" s="4">
        <v>0</v>
      </c>
      <c r="CK104" s="4">
        <v>499955.84480073309</v>
      </c>
      <c r="CL104" s="4">
        <v>0</v>
      </c>
      <c r="CM104" s="4">
        <v>683262.21272387356</v>
      </c>
      <c r="CN104" s="4">
        <v>0</v>
      </c>
      <c r="CO104" s="93">
        <v>654.20611091894409</v>
      </c>
      <c r="CP104" s="4">
        <v>0</v>
      </c>
      <c r="CQ104" s="4">
        <v>5569493.7932664584</v>
      </c>
      <c r="CS104" s="4">
        <v>529464.24409085664</v>
      </c>
      <c r="CU104" s="4">
        <v>12635.450847457627</v>
      </c>
      <c r="CW104" s="4">
        <v>529464.24409085664</v>
      </c>
      <c r="CY104" s="4">
        <v>658424.30684868526</v>
      </c>
      <c r="DA104" s="93">
        <v>678.29629629629642</v>
      </c>
      <c r="DB104" s="4">
        <v>0</v>
      </c>
      <c r="DC104" s="4">
        <v>6128177</v>
      </c>
      <c r="DD104" s="4">
        <v>0</v>
      </c>
      <c r="DE104" s="4">
        <v>575035</v>
      </c>
      <c r="DF104" s="4">
        <v>0</v>
      </c>
      <c r="DG104" s="4">
        <v>9897</v>
      </c>
      <c r="DH104" s="4">
        <v>0</v>
      </c>
      <c r="DI104" s="4">
        <v>575035</v>
      </c>
      <c r="DJ104" s="4">
        <v>0</v>
      </c>
      <c r="DK104" s="4">
        <v>965779</v>
      </c>
      <c r="DL104" s="4">
        <v>0</v>
      </c>
      <c r="DM104" s="93">
        <v>675.19333036073488</v>
      </c>
      <c r="DN104" s="4">
        <v>0</v>
      </c>
      <c r="DO104" s="4">
        <v>5900149</v>
      </c>
      <c r="DQ104" s="4">
        <v>601673</v>
      </c>
      <c r="DS104" s="4">
        <v>13795</v>
      </c>
      <c r="DU104" s="4">
        <v>601673</v>
      </c>
      <c r="DW104" s="4">
        <v>526331.64677959902</v>
      </c>
      <c r="DY104" s="93">
        <v>706.86324473975651</v>
      </c>
      <c r="DZ104" s="4">
        <v>0</v>
      </c>
      <c r="EA104" s="4">
        <v>6448163</v>
      </c>
      <c r="EC104" s="4">
        <v>630338</v>
      </c>
      <c r="EE104" s="4">
        <v>9959</v>
      </c>
      <c r="EG104" s="4">
        <v>630338</v>
      </c>
      <c r="EI104" s="4">
        <v>771487.28269341658</v>
      </c>
      <c r="EK104" s="93">
        <v>711.0910342160339</v>
      </c>
      <c r="EL104" s="4">
        <v>0</v>
      </c>
      <c r="EM104" s="4">
        <v>6816110</v>
      </c>
      <c r="EN104" s="4">
        <v>0</v>
      </c>
      <c r="EO104" s="4">
        <v>629646</v>
      </c>
      <c r="EP104" s="4">
        <v>0</v>
      </c>
      <c r="EQ104" s="4">
        <v>63360</v>
      </c>
      <c r="ER104" s="4">
        <v>0</v>
      </c>
      <c r="ES104" s="4">
        <v>629646</v>
      </c>
      <c r="ET104" s="4">
        <v>0</v>
      </c>
      <c r="EU104" s="4">
        <v>696755.4</v>
      </c>
      <c r="EV104" s="4">
        <v>0</v>
      </c>
      <c r="EW104" s="93">
        <v>696.26832514332511</v>
      </c>
      <c r="EX104" s="4">
        <v>0</v>
      </c>
      <c r="EY104" s="4">
        <v>7280370</v>
      </c>
      <c r="EZ104" s="4">
        <v>0</v>
      </c>
      <c r="FA104" s="4">
        <v>619983</v>
      </c>
      <c r="FB104" s="4">
        <v>0</v>
      </c>
      <c r="FC104" s="4">
        <v>22758</v>
      </c>
      <c r="FD104" s="4">
        <v>0</v>
      </c>
      <c r="FE104" s="4">
        <v>619983</v>
      </c>
      <c r="FF104" s="4">
        <v>0</v>
      </c>
      <c r="FG104" s="4">
        <v>775452.35</v>
      </c>
      <c r="FH104" s="4">
        <v>0</v>
      </c>
      <c r="FI104" s="93">
        <v>723.68127147766313</v>
      </c>
      <c r="FJ104" s="4">
        <v>0</v>
      </c>
      <c r="FK104" s="4">
        <v>7103129</v>
      </c>
      <c r="FL104" s="4">
        <v>0</v>
      </c>
      <c r="FM104" s="4">
        <v>637319</v>
      </c>
      <c r="FN104" s="4">
        <v>0</v>
      </c>
      <c r="FO104" s="4">
        <v>108453</v>
      </c>
      <c r="FQ104" s="4">
        <v>637319</v>
      </c>
      <c r="FS104" s="4">
        <v>199117.18451079208</v>
      </c>
      <c r="FU104" s="93">
        <v>765.63118183176437</v>
      </c>
      <c r="FV104" s="4">
        <v>0</v>
      </c>
      <c r="FW104" s="4">
        <v>7598833</v>
      </c>
      <c r="FX104" s="4">
        <v>0</v>
      </c>
      <c r="FY104" s="4">
        <v>680142</v>
      </c>
      <c r="FZ104" s="4">
        <v>0</v>
      </c>
      <c r="GA104" s="4">
        <v>43443</v>
      </c>
      <c r="GB104" s="4">
        <v>0</v>
      </c>
      <c r="GC104" s="4">
        <v>680142</v>
      </c>
      <c r="GE104" s="4">
        <v>685169.08826756838</v>
      </c>
      <c r="GG104" s="93">
        <v>957.4590608877844</v>
      </c>
      <c r="GH104" s="4">
        <v>0</v>
      </c>
      <c r="GI104" s="4">
        <v>9550691</v>
      </c>
      <c r="GJ104" s="4">
        <v>0</v>
      </c>
      <c r="GK104" s="4">
        <v>843630</v>
      </c>
      <c r="GL104" s="4">
        <v>0</v>
      </c>
      <c r="GM104" s="4">
        <v>138618</v>
      </c>
      <c r="GN104" s="4">
        <v>0</v>
      </c>
      <c r="GO104" s="4">
        <v>843630</v>
      </c>
      <c r="GP104" s="4">
        <v>0</v>
      </c>
      <c r="GQ104" s="4">
        <v>1877852.3028470352</v>
      </c>
      <c r="GR104" s="4">
        <v>-1641.4792373494711</v>
      </c>
      <c r="GS104" s="93">
        <v>1197.4316320761075</v>
      </c>
      <c r="GT104" s="4">
        <v>0</v>
      </c>
      <c r="GU104" s="4">
        <v>12068991</v>
      </c>
      <c r="GV104" s="4">
        <v>31347</v>
      </c>
      <c r="GW104" s="4">
        <v>1053805</v>
      </c>
      <c r="GX104" s="4">
        <v>2722</v>
      </c>
      <c r="GY104" s="4">
        <v>192969</v>
      </c>
      <c r="GZ104" s="4">
        <v>0</v>
      </c>
      <c r="HA104" s="160">
        <v>1053805</v>
      </c>
      <c r="HB104" s="160">
        <v>2722</v>
      </c>
      <c r="HC104" s="160">
        <v>2232512.2470686361</v>
      </c>
      <c r="HD104" s="4">
        <v>0</v>
      </c>
      <c r="HE104" s="93">
        <v>1376</v>
      </c>
      <c r="HF104" s="4">
        <v>0</v>
      </c>
      <c r="HG104" s="4">
        <v>0</v>
      </c>
      <c r="HH104" s="4">
        <v>14003541</v>
      </c>
      <c r="HI104" s="4">
        <v>0</v>
      </c>
      <c r="HJ104" s="4">
        <v>1220713</v>
      </c>
      <c r="HK104" s="4">
        <v>0</v>
      </c>
      <c r="HL104" s="4">
        <v>96664</v>
      </c>
      <c r="HM104" s="4">
        <v>0</v>
      </c>
      <c r="HN104" s="4">
        <v>1220713</v>
      </c>
      <c r="HO104" s="4">
        <v>0</v>
      </c>
      <c r="HP104" s="4">
        <v>1725601</v>
      </c>
      <c r="HQ104" s="4">
        <v>-29980.593263970455</v>
      </c>
      <c r="HR104" s="93">
        <v>1566.76</v>
      </c>
      <c r="HS104" s="4">
        <v>0</v>
      </c>
      <c r="HT104" s="4">
        <v>0</v>
      </c>
      <c r="HU104" s="4">
        <v>16670848</v>
      </c>
      <c r="HV104" s="4">
        <v>0</v>
      </c>
      <c r="HW104" s="4">
        <v>0</v>
      </c>
      <c r="HX104" s="176">
        <v>0</v>
      </c>
      <c r="HY104" s="4">
        <v>1389805</v>
      </c>
      <c r="HZ104" s="176">
        <v>0</v>
      </c>
      <c r="IA104" s="4">
        <v>120898</v>
      </c>
      <c r="IB104" s="176">
        <v>0</v>
      </c>
      <c r="IC104" s="4">
        <v>1389805</v>
      </c>
      <c r="ID104" s="176">
        <v>0</v>
      </c>
      <c r="IE104" s="4">
        <v>1717346.3146241116</v>
      </c>
      <c r="IF104" s="4">
        <v>9263.31555368728</v>
      </c>
      <c r="IG104" s="5">
        <v>1676.4799999999991</v>
      </c>
      <c r="IH104" s="3">
        <v>0</v>
      </c>
      <c r="II104" s="3">
        <v>0</v>
      </c>
      <c r="IJ104" s="3">
        <v>18744556</v>
      </c>
      <c r="IK104" s="3">
        <v>0</v>
      </c>
      <c r="IL104" s="3">
        <v>0</v>
      </c>
      <c r="IM104" s="3">
        <v>0</v>
      </c>
      <c r="IN104" s="3">
        <v>1485593</v>
      </c>
      <c r="IO104" s="3">
        <v>0</v>
      </c>
      <c r="IP104" s="3">
        <v>158402</v>
      </c>
      <c r="IQ104" s="3"/>
      <c r="IR104" s="3">
        <v>1497059</v>
      </c>
      <c r="IS104" s="3"/>
      <c r="IT104" s="3">
        <v>1708900.3775532797</v>
      </c>
      <c r="IU104" s="3"/>
      <c r="IV104" s="93">
        <v>1733.4800000000012</v>
      </c>
      <c r="IW104" s="4">
        <v>0</v>
      </c>
      <c r="IX104" s="4">
        <v>0</v>
      </c>
      <c r="IY104" s="4">
        <v>21103770</v>
      </c>
      <c r="IZ104" s="4">
        <v>0</v>
      </c>
      <c r="JA104" s="4">
        <v>0</v>
      </c>
      <c r="JB104" s="4">
        <v>0</v>
      </c>
      <c r="JC104" s="4">
        <v>1616187</v>
      </c>
      <c r="JD104" s="4">
        <v>0</v>
      </c>
      <c r="JE104" s="4">
        <v>143135</v>
      </c>
      <c r="JG104" s="4">
        <v>1616187</v>
      </c>
      <c r="JI104" s="4">
        <v>2774049.4964980986</v>
      </c>
      <c r="JK104" s="93">
        <v>1783.9999999999995</v>
      </c>
      <c r="JL104" s="4">
        <v>0</v>
      </c>
      <c r="JM104" s="4">
        <v>0</v>
      </c>
      <c r="JN104" s="4">
        <v>22570286</v>
      </c>
      <c r="JO104" s="4">
        <v>0</v>
      </c>
      <c r="JP104" s="4">
        <v>0</v>
      </c>
      <c r="JQ104" s="4">
        <v>0</v>
      </c>
      <c r="JR104" s="4">
        <v>1668711</v>
      </c>
      <c r="JS104" s="4">
        <v>0</v>
      </c>
      <c r="JT104" s="4">
        <v>67801</v>
      </c>
      <c r="JV104" s="4">
        <v>1668711</v>
      </c>
      <c r="JW104" s="4">
        <v>0</v>
      </c>
      <c r="JX104" s="4">
        <v>1830147.9915826451</v>
      </c>
      <c r="JY104" s="4">
        <v>-462.49615565338172</v>
      </c>
      <c r="JZ104" s="93">
        <v>1752.1300000000003</v>
      </c>
      <c r="KA104" s="4">
        <v>0</v>
      </c>
      <c r="KB104" s="4">
        <v>0</v>
      </c>
      <c r="KC104" s="4">
        <v>23583975</v>
      </c>
      <c r="KD104" s="4">
        <v>0</v>
      </c>
      <c r="KE104" s="4">
        <v>0</v>
      </c>
      <c r="KF104" s="4">
        <v>0</v>
      </c>
      <c r="KG104" s="4">
        <v>1639834</v>
      </c>
      <c r="KH104" s="4">
        <v>0</v>
      </c>
      <c r="KI104" s="4">
        <v>54669</v>
      </c>
      <c r="KJ104" s="4">
        <v>0</v>
      </c>
      <c r="KK104" s="4">
        <v>1639834</v>
      </c>
      <c r="KM104" s="4">
        <v>2207046.2483007149</v>
      </c>
      <c r="KN104" s="4">
        <v>-2526.1979126161896</v>
      </c>
      <c r="KO104" s="4">
        <v>1727.3799999999994</v>
      </c>
      <c r="KP104" s="4">
        <v>0</v>
      </c>
      <c r="KQ104" s="4">
        <v>0</v>
      </c>
      <c r="KR104" s="4">
        <v>26839293</v>
      </c>
      <c r="KS104" s="4">
        <v>0</v>
      </c>
      <c r="KT104" s="4">
        <v>0</v>
      </c>
      <c r="KU104" s="4">
        <v>0</v>
      </c>
      <c r="KV104" s="4">
        <v>1869538</v>
      </c>
      <c r="KW104" s="4">
        <v>0</v>
      </c>
      <c r="KX104" s="4">
        <v>154380</v>
      </c>
      <c r="KY104" s="4">
        <v>0</v>
      </c>
      <c r="KZ104" s="4">
        <v>1869538</v>
      </c>
      <c r="LA104" s="4">
        <v>0</v>
      </c>
      <c r="LB104" s="4">
        <v>4424147.3460873831</v>
      </c>
      <c r="LC104" s="4">
        <v>0</v>
      </c>
      <c r="LD104" s="4">
        <v>1757</v>
      </c>
      <c r="LE104" s="4">
        <v>0</v>
      </c>
      <c r="LF104" s="4">
        <v>0</v>
      </c>
      <c r="LG104" s="4">
        <v>30462809</v>
      </c>
      <c r="LH104" s="4">
        <v>0</v>
      </c>
      <c r="LI104" s="4">
        <v>0</v>
      </c>
      <c r="LJ104" s="4">
        <v>0</v>
      </c>
      <c r="LK104" s="4">
        <v>2087288</v>
      </c>
      <c r="LL104" s="4">
        <v>0</v>
      </c>
      <c r="LM104" s="4">
        <v>0</v>
      </c>
      <c r="LO104" s="4">
        <v>2087288</v>
      </c>
      <c r="LQ104" s="4">
        <v>5982182.3999999994</v>
      </c>
      <c r="MI104" s="115">
        <f t="shared" si="1"/>
        <v>-95</v>
      </c>
      <c r="MJ104" s="3"/>
      <c r="MK104" s="3"/>
      <c r="ML104" s="176"/>
      <c r="MM104" s="176"/>
      <c r="MN104" s="176"/>
      <c r="MO104" s="176"/>
      <c r="MP104" s="176"/>
      <c r="MQ104" s="176"/>
      <c r="MR104" s="176"/>
      <c r="MS104" s="176"/>
      <c r="MT104" s="176"/>
    </row>
    <row r="105" spans="1:358" s="4" customFormat="1">
      <c r="A105" s="1">
        <v>96</v>
      </c>
      <c r="B105" t="s">
        <v>137</v>
      </c>
      <c r="C105" s="93"/>
      <c r="E105" s="4">
        <v>0</v>
      </c>
      <c r="F105" s="4">
        <v>0</v>
      </c>
      <c r="I105" s="93"/>
      <c r="J105" s="4">
        <v>0</v>
      </c>
      <c r="K105" s="4">
        <v>0</v>
      </c>
      <c r="L105" s="4">
        <v>0</v>
      </c>
      <c r="O105" s="93"/>
      <c r="Q105" s="4">
        <v>0</v>
      </c>
      <c r="R105" s="4">
        <v>0</v>
      </c>
      <c r="S105" s="4">
        <v>0</v>
      </c>
      <c r="U105" s="4">
        <v>0</v>
      </c>
      <c r="V105" s="4">
        <v>0</v>
      </c>
      <c r="W105" s="93">
        <v>2.08</v>
      </c>
      <c r="X105" s="4">
        <v>0</v>
      </c>
      <c r="Y105" s="4">
        <v>5939</v>
      </c>
      <c r="Z105" s="4">
        <v>0</v>
      </c>
      <c r="AA105" s="4">
        <v>6414</v>
      </c>
      <c r="AB105" s="4">
        <v>0</v>
      </c>
      <c r="AC105" s="4">
        <v>5939</v>
      </c>
      <c r="AD105" s="4">
        <v>0</v>
      </c>
      <c r="AE105" s="4">
        <v>0</v>
      </c>
      <c r="AF105" s="4">
        <v>9</v>
      </c>
      <c r="AG105" s="4">
        <v>0</v>
      </c>
      <c r="AH105" s="4">
        <v>57393</v>
      </c>
      <c r="AJ105" s="4">
        <v>0</v>
      </c>
      <c r="AL105" s="4">
        <v>55017</v>
      </c>
      <c r="AN105" s="4">
        <v>0</v>
      </c>
      <c r="AO105" s="93">
        <v>19.899999999999999</v>
      </c>
      <c r="AP105" s="4">
        <v>0</v>
      </c>
      <c r="AQ105" s="4">
        <v>110137</v>
      </c>
      <c r="AR105" s="4">
        <v>0</v>
      </c>
      <c r="AS105" s="4">
        <v>32259</v>
      </c>
      <c r="AT105" s="4">
        <v>0</v>
      </c>
      <c r="AU105" s="4">
        <v>85991</v>
      </c>
      <c r="AW105" s="93">
        <v>32.54</v>
      </c>
      <c r="AY105" s="4">
        <v>244908</v>
      </c>
      <c r="AZ105" s="4">
        <v>0</v>
      </c>
      <c r="BA105" s="4">
        <v>7765</v>
      </c>
      <c r="BB105" s="4">
        <v>0</v>
      </c>
      <c r="BC105" s="4">
        <v>166471</v>
      </c>
      <c r="BD105" s="4">
        <v>243</v>
      </c>
      <c r="BE105" s="4">
        <v>33.51</v>
      </c>
      <c r="BF105" s="4">
        <v>0</v>
      </c>
      <c r="BG105" s="4">
        <v>264159</v>
      </c>
      <c r="BH105" s="4">
        <v>0</v>
      </c>
      <c r="BI105" s="4">
        <v>37.159999999999997</v>
      </c>
      <c r="BJ105" s="4">
        <v>0</v>
      </c>
      <c r="BK105" s="4">
        <v>296782</v>
      </c>
      <c r="BL105" s="4">
        <v>0</v>
      </c>
      <c r="BM105" s="4">
        <v>26064</v>
      </c>
      <c r="BN105" s="4">
        <v>0</v>
      </c>
      <c r="BO105" s="4">
        <v>30000.390300608644</v>
      </c>
      <c r="BP105" s="4">
        <v>19.539584955258761</v>
      </c>
      <c r="BQ105" s="93">
        <v>38.902027027027032</v>
      </c>
      <c r="BR105" s="4">
        <v>0</v>
      </c>
      <c r="BS105" s="4">
        <v>311634.07320427336</v>
      </c>
      <c r="BT105" s="4">
        <v>0</v>
      </c>
      <c r="BU105" s="4">
        <v>26854.716216216217</v>
      </c>
      <c r="BW105" s="4">
        <v>28284.374235945663</v>
      </c>
      <c r="BY105" s="4">
        <v>26854.716216216217</v>
      </c>
      <c r="CA105" s="4">
        <v>42126.273204273355</v>
      </c>
      <c r="CC105" s="93">
        <v>32.387205387205384</v>
      </c>
      <c r="CD105" s="4">
        <v>0</v>
      </c>
      <c r="CE105" s="4">
        <v>313376.50168350164</v>
      </c>
      <c r="CF105" s="4">
        <v>0</v>
      </c>
      <c r="CG105" s="4">
        <v>25132.471380471379</v>
      </c>
      <c r="CH105" s="4">
        <v>0</v>
      </c>
      <c r="CI105" s="4">
        <v>0</v>
      </c>
      <c r="CJ105" s="4">
        <v>0</v>
      </c>
      <c r="CK105" s="4">
        <v>25132.471380471379</v>
      </c>
      <c r="CL105" s="4">
        <v>0</v>
      </c>
      <c r="CM105" s="4">
        <v>23702.428479228285</v>
      </c>
      <c r="CN105" s="4">
        <v>0</v>
      </c>
      <c r="CO105" s="93">
        <v>39.889273356401375</v>
      </c>
      <c r="CP105" s="4">
        <v>0</v>
      </c>
      <c r="CQ105" s="4">
        <v>401312.71669433464</v>
      </c>
      <c r="CS105" s="4">
        <v>29917.200692041519</v>
      </c>
      <c r="CU105" s="4">
        <v>35247</v>
      </c>
      <c r="CW105" s="4">
        <v>29917.200692041519</v>
      </c>
      <c r="CY105" s="4">
        <v>94922.215010832995</v>
      </c>
      <c r="DA105" s="93">
        <v>44.969491525423727</v>
      </c>
      <c r="DB105" s="4">
        <v>0</v>
      </c>
      <c r="DC105" s="4">
        <v>502755</v>
      </c>
      <c r="DD105" s="4">
        <v>0</v>
      </c>
      <c r="DE105" s="4">
        <v>37305</v>
      </c>
      <c r="DF105" s="4">
        <v>0</v>
      </c>
      <c r="DG105" s="4">
        <v>12640</v>
      </c>
      <c r="DH105" s="4">
        <v>0</v>
      </c>
      <c r="DI105" s="4">
        <v>37305</v>
      </c>
      <c r="DJ105" s="4">
        <v>0</v>
      </c>
      <c r="DK105" s="4">
        <v>154901</v>
      </c>
      <c r="DL105" s="4">
        <v>0</v>
      </c>
      <c r="DM105" s="93">
        <v>54.672413793103445</v>
      </c>
      <c r="DN105" s="4">
        <v>0</v>
      </c>
      <c r="DO105" s="4">
        <v>646719</v>
      </c>
      <c r="DQ105" s="4">
        <v>47036</v>
      </c>
      <c r="DS105" s="4">
        <v>26512</v>
      </c>
      <c r="DU105" s="4">
        <v>47036</v>
      </c>
      <c r="DW105" s="4">
        <v>240003.85598773242</v>
      </c>
      <c r="DY105" s="93">
        <v>65.484581761571164</v>
      </c>
      <c r="DZ105" s="4">
        <v>0</v>
      </c>
      <c r="EA105" s="4">
        <v>816156</v>
      </c>
      <c r="EC105" s="4">
        <v>55784</v>
      </c>
      <c r="EE105" s="4">
        <v>41793</v>
      </c>
      <c r="EG105" s="4">
        <v>55784</v>
      </c>
      <c r="EI105" s="4">
        <v>296392.31332226616</v>
      </c>
      <c r="EK105" s="93">
        <v>51.17647058823529</v>
      </c>
      <c r="EL105" s="4">
        <v>0</v>
      </c>
      <c r="EM105" s="4">
        <v>656920</v>
      </c>
      <c r="EN105" s="4">
        <v>594</v>
      </c>
      <c r="EO105" s="4">
        <v>44765</v>
      </c>
      <c r="EP105" s="4">
        <v>42</v>
      </c>
      <c r="EQ105" s="4">
        <v>14019</v>
      </c>
      <c r="ER105" s="4">
        <v>0</v>
      </c>
      <c r="ES105" s="4">
        <v>44765</v>
      </c>
      <c r="ET105" s="4">
        <v>42</v>
      </c>
      <c r="EU105" s="4">
        <v>159247.79999999999</v>
      </c>
      <c r="EV105" s="4">
        <v>0</v>
      </c>
      <c r="EW105" s="93">
        <v>76.751748251748253</v>
      </c>
      <c r="EX105" s="4">
        <v>0</v>
      </c>
      <c r="EY105" s="4">
        <v>879240</v>
      </c>
      <c r="EZ105" s="4">
        <v>0</v>
      </c>
      <c r="FA105" s="4">
        <v>58717</v>
      </c>
      <c r="FB105" s="4">
        <v>0</v>
      </c>
      <c r="FC105" s="4">
        <v>156313</v>
      </c>
      <c r="FD105" s="4">
        <v>0</v>
      </c>
      <c r="FE105" s="4">
        <v>58717</v>
      </c>
      <c r="FF105" s="4">
        <v>0</v>
      </c>
      <c r="FG105" s="4">
        <v>290688.8</v>
      </c>
      <c r="FH105" s="4">
        <v>0</v>
      </c>
      <c r="FI105" s="93">
        <v>79.608184015927179</v>
      </c>
      <c r="FJ105" s="4">
        <v>0</v>
      </c>
      <c r="FK105" s="4">
        <v>1077350</v>
      </c>
      <c r="FL105" s="4">
        <v>0</v>
      </c>
      <c r="FM105" s="4">
        <v>68700</v>
      </c>
      <c r="FN105" s="4">
        <v>0</v>
      </c>
      <c r="FO105" s="4">
        <v>39110</v>
      </c>
      <c r="FQ105" s="4">
        <v>68700</v>
      </c>
      <c r="FS105" s="4">
        <v>242369.17897995704</v>
      </c>
      <c r="FU105" s="93">
        <v>76.925170068027214</v>
      </c>
      <c r="FV105" s="4">
        <v>0</v>
      </c>
      <c r="FW105" s="4">
        <v>1009099</v>
      </c>
      <c r="FX105" s="4">
        <v>0</v>
      </c>
      <c r="FY105" s="4">
        <v>65196</v>
      </c>
      <c r="FZ105" s="4">
        <v>0</v>
      </c>
      <c r="GA105" s="4">
        <v>53808</v>
      </c>
      <c r="GB105" s="4">
        <v>0</v>
      </c>
      <c r="GC105" s="4">
        <v>65196</v>
      </c>
      <c r="GE105" s="4">
        <v>102331.54037474428</v>
      </c>
      <c r="GG105" s="93">
        <v>74.597762816466798</v>
      </c>
      <c r="GH105" s="4">
        <v>0</v>
      </c>
      <c r="GI105" s="4">
        <v>1007847</v>
      </c>
      <c r="GJ105" s="4">
        <v>0</v>
      </c>
      <c r="GK105" s="4">
        <v>64440</v>
      </c>
      <c r="GL105" s="4">
        <v>0</v>
      </c>
      <c r="GM105" s="4">
        <v>29800</v>
      </c>
      <c r="GN105" s="4">
        <v>0</v>
      </c>
      <c r="GO105" s="4">
        <v>64440</v>
      </c>
      <c r="GP105" s="4">
        <v>0</v>
      </c>
      <c r="GQ105" s="4">
        <v>0</v>
      </c>
      <c r="GR105" s="4">
        <v>0</v>
      </c>
      <c r="GS105" s="93">
        <v>66.282312925170061</v>
      </c>
      <c r="GT105" s="4">
        <v>0</v>
      </c>
      <c r="GU105" s="4">
        <v>866720</v>
      </c>
      <c r="GV105" s="4">
        <v>0</v>
      </c>
      <c r="GW105" s="4">
        <v>57048</v>
      </c>
      <c r="GX105" s="4">
        <v>0</v>
      </c>
      <c r="GY105" s="4">
        <v>28749</v>
      </c>
      <c r="GZ105" s="4">
        <v>0</v>
      </c>
      <c r="HA105" s="160">
        <v>57048</v>
      </c>
      <c r="HB105" s="160">
        <v>0</v>
      </c>
      <c r="HC105" s="160">
        <v>0</v>
      </c>
      <c r="HD105" s="4">
        <v>0</v>
      </c>
      <c r="HE105" s="93">
        <v>69</v>
      </c>
      <c r="HF105" s="4">
        <v>0</v>
      </c>
      <c r="HG105" s="4">
        <v>0</v>
      </c>
      <c r="HH105" s="4">
        <v>1038776</v>
      </c>
      <c r="HI105" s="4">
        <v>0</v>
      </c>
      <c r="HJ105" s="4">
        <v>60236</v>
      </c>
      <c r="HK105" s="4">
        <v>0</v>
      </c>
      <c r="HL105" s="4">
        <v>16337</v>
      </c>
      <c r="HM105" s="4">
        <v>0</v>
      </c>
      <c r="HN105" s="4">
        <v>60236</v>
      </c>
      <c r="HO105" s="4">
        <v>0</v>
      </c>
      <c r="HP105" s="4">
        <v>151025</v>
      </c>
      <c r="HQ105" s="4">
        <v>-2623.9121147372935</v>
      </c>
      <c r="HR105" s="93">
        <v>75.580000000000013</v>
      </c>
      <c r="HS105" s="4">
        <v>0</v>
      </c>
      <c r="HT105" s="4">
        <v>0</v>
      </c>
      <c r="HU105" s="4">
        <v>1160595</v>
      </c>
      <c r="HV105" s="4">
        <v>0</v>
      </c>
      <c r="HW105" s="4">
        <v>0</v>
      </c>
      <c r="HX105" s="176">
        <v>0</v>
      </c>
      <c r="HY105" s="4">
        <v>62935</v>
      </c>
      <c r="HZ105" s="176">
        <v>0</v>
      </c>
      <c r="IA105" s="4">
        <v>87285</v>
      </c>
      <c r="IB105" s="176">
        <v>0</v>
      </c>
      <c r="IC105" s="4">
        <v>62935</v>
      </c>
      <c r="ID105" s="176">
        <v>0</v>
      </c>
      <c r="IE105" s="4">
        <v>78549.83211760578</v>
      </c>
      <c r="IF105" s="4">
        <v>423.69548611038772</v>
      </c>
      <c r="IG105" s="5">
        <v>92.1</v>
      </c>
      <c r="IH105" s="3">
        <v>0</v>
      </c>
      <c r="II105" s="3">
        <v>0</v>
      </c>
      <c r="IJ105" s="3">
        <v>1516613</v>
      </c>
      <c r="IK105" s="3">
        <v>0</v>
      </c>
      <c r="IL105" s="3">
        <v>0</v>
      </c>
      <c r="IM105" s="3">
        <v>0</v>
      </c>
      <c r="IN105" s="3">
        <v>79491</v>
      </c>
      <c r="IO105" s="3">
        <v>0</v>
      </c>
      <c r="IP105" s="3">
        <v>53898</v>
      </c>
      <c r="IQ105" s="3"/>
      <c r="IR105" s="3">
        <v>82170</v>
      </c>
      <c r="IS105" s="3"/>
      <c r="IT105" s="3">
        <v>292430.02217245148</v>
      </c>
      <c r="IU105" s="3"/>
      <c r="IV105" s="93">
        <v>109.24000000000002</v>
      </c>
      <c r="IW105" s="4">
        <v>0</v>
      </c>
      <c r="IX105" s="4">
        <v>0</v>
      </c>
      <c r="IY105" s="4">
        <v>1858546</v>
      </c>
      <c r="IZ105" s="4">
        <v>0</v>
      </c>
      <c r="JA105" s="4">
        <v>0</v>
      </c>
      <c r="JB105" s="4">
        <v>0</v>
      </c>
      <c r="JC105" s="4">
        <v>98698</v>
      </c>
      <c r="JD105" s="4">
        <v>0</v>
      </c>
      <c r="JE105" s="4">
        <v>77238</v>
      </c>
      <c r="JG105" s="4">
        <v>98698</v>
      </c>
      <c r="JI105" s="4">
        <v>318951.51951436489</v>
      </c>
      <c r="JK105" s="93">
        <v>113.53</v>
      </c>
      <c r="JL105" s="4">
        <v>0</v>
      </c>
      <c r="JM105" s="4">
        <v>0</v>
      </c>
      <c r="JN105" s="4">
        <v>1976677</v>
      </c>
      <c r="JO105" s="4">
        <v>0</v>
      </c>
      <c r="JP105" s="4">
        <v>0</v>
      </c>
      <c r="JQ105" s="4">
        <v>0</v>
      </c>
      <c r="JR105" s="4">
        <v>103535</v>
      </c>
      <c r="JS105" s="4">
        <v>0</v>
      </c>
      <c r="JT105" s="4">
        <v>54153</v>
      </c>
      <c r="JV105" s="4">
        <v>103535</v>
      </c>
      <c r="JW105" s="4">
        <v>0</v>
      </c>
      <c r="JX105" s="4">
        <v>170834.05185448567</v>
      </c>
      <c r="JY105" s="4">
        <v>-67.031942838191753</v>
      </c>
      <c r="JZ105" s="93">
        <v>129.17999999999998</v>
      </c>
      <c r="KA105" s="4">
        <v>0</v>
      </c>
      <c r="KB105" s="4">
        <v>0</v>
      </c>
      <c r="KC105" s="4">
        <v>2578648</v>
      </c>
      <c r="KD105" s="4">
        <v>0</v>
      </c>
      <c r="KE105" s="4">
        <v>0</v>
      </c>
      <c r="KF105" s="4">
        <v>0</v>
      </c>
      <c r="KG105" s="4">
        <v>119232</v>
      </c>
      <c r="KH105" s="4">
        <v>0</v>
      </c>
      <c r="KI105" s="4">
        <v>42618</v>
      </c>
      <c r="KJ105" s="4">
        <v>0</v>
      </c>
      <c r="KK105" s="4">
        <v>119232</v>
      </c>
      <c r="KM105" s="4">
        <v>718279.17727718141</v>
      </c>
      <c r="KN105" s="4">
        <v>-366.13483594730496</v>
      </c>
      <c r="KO105" s="4">
        <v>129.26000000000005</v>
      </c>
      <c r="KP105" s="4">
        <v>0</v>
      </c>
      <c r="KQ105" s="4">
        <v>0</v>
      </c>
      <c r="KR105" s="4">
        <v>2617918</v>
      </c>
      <c r="KS105" s="4">
        <v>0</v>
      </c>
      <c r="KT105" s="4">
        <v>0</v>
      </c>
      <c r="KU105" s="4">
        <v>0</v>
      </c>
      <c r="KV105" s="4">
        <v>138436</v>
      </c>
      <c r="KW105" s="4">
        <v>0</v>
      </c>
      <c r="KX105" s="4">
        <v>43674</v>
      </c>
      <c r="KY105" s="4">
        <v>0</v>
      </c>
      <c r="KZ105" s="4">
        <v>138436</v>
      </c>
      <c r="LA105" s="4">
        <v>0</v>
      </c>
      <c r="LB105" s="4">
        <v>445448.76916405268</v>
      </c>
      <c r="LC105" s="4">
        <v>0</v>
      </c>
      <c r="LD105" s="4">
        <v>119</v>
      </c>
      <c r="LE105" s="4">
        <v>0</v>
      </c>
      <c r="LF105" s="4">
        <v>0</v>
      </c>
      <c r="LG105" s="4">
        <v>2585796</v>
      </c>
      <c r="LH105" s="4">
        <v>0</v>
      </c>
      <c r="LI105" s="4">
        <v>0</v>
      </c>
      <c r="LJ105" s="4">
        <v>0</v>
      </c>
      <c r="LK105" s="4">
        <v>141300</v>
      </c>
      <c r="LL105" s="4">
        <v>0</v>
      </c>
      <c r="LM105" s="4">
        <v>0</v>
      </c>
      <c r="LO105" s="4">
        <v>141300</v>
      </c>
      <c r="LQ105" s="4">
        <v>264350.40000000002</v>
      </c>
      <c r="MI105" s="115">
        <f t="shared" si="1"/>
        <v>-96</v>
      </c>
      <c r="MJ105" s="3"/>
      <c r="MK105" s="3"/>
      <c r="ML105" s="176"/>
      <c r="MM105" s="176"/>
      <c r="MN105" s="176"/>
      <c r="MO105" s="176"/>
      <c r="MP105" s="176"/>
      <c r="MQ105" s="176"/>
      <c r="MR105" s="176"/>
      <c r="MS105" s="176"/>
      <c r="MT105" s="176"/>
    </row>
    <row r="106" spans="1:358" s="4" customFormat="1">
      <c r="A106" s="1">
        <v>97</v>
      </c>
      <c r="B106" t="s">
        <v>138</v>
      </c>
      <c r="C106" s="93">
        <v>4</v>
      </c>
      <c r="D106" s="4">
        <v>22476</v>
      </c>
      <c r="E106" s="4">
        <v>0</v>
      </c>
      <c r="F106" s="4">
        <v>21076</v>
      </c>
      <c r="G106" s="4">
        <v>0</v>
      </c>
      <c r="I106" s="93">
        <v>3</v>
      </c>
      <c r="J106" s="4">
        <v>17247</v>
      </c>
      <c r="K106" s="4">
        <v>0</v>
      </c>
      <c r="L106" s="4">
        <v>17954</v>
      </c>
      <c r="M106" s="4">
        <v>0</v>
      </c>
      <c r="O106" s="93">
        <v>4.5199999999999996</v>
      </c>
      <c r="P106" s="4">
        <v>0</v>
      </c>
      <c r="Q106" s="4">
        <v>18966</v>
      </c>
      <c r="R106" s="4">
        <v>0</v>
      </c>
      <c r="S106" s="4">
        <v>9609</v>
      </c>
      <c r="U106" s="4">
        <v>11450</v>
      </c>
      <c r="V106" s="4">
        <v>0</v>
      </c>
      <c r="W106" s="93">
        <v>7.87</v>
      </c>
      <c r="X106" s="4">
        <v>0</v>
      </c>
      <c r="Y106" s="4">
        <v>46937</v>
      </c>
      <c r="Z106" s="4">
        <v>0</v>
      </c>
      <c r="AA106" s="4">
        <v>0</v>
      </c>
      <c r="AB106" s="4">
        <v>0</v>
      </c>
      <c r="AC106" s="4">
        <v>27971</v>
      </c>
      <c r="AD106" s="4">
        <v>0</v>
      </c>
      <c r="AE106" s="4">
        <v>0</v>
      </c>
      <c r="AF106" s="4">
        <v>7.3</v>
      </c>
      <c r="AG106" s="4">
        <v>0</v>
      </c>
      <c r="AH106" s="4">
        <v>46990</v>
      </c>
      <c r="AJ106" s="4">
        <v>0</v>
      </c>
      <c r="AL106" s="4">
        <v>16836</v>
      </c>
      <c r="AN106" s="4">
        <v>0</v>
      </c>
      <c r="AO106" s="93">
        <v>6.16</v>
      </c>
      <c r="AP106" s="4">
        <v>0</v>
      </c>
      <c r="AQ106" s="4">
        <v>42054</v>
      </c>
      <c r="AR106" s="4">
        <v>0</v>
      </c>
      <c r="AS106" s="4">
        <v>0</v>
      </c>
      <c r="AT106" s="4">
        <v>0</v>
      </c>
      <c r="AU106" s="4">
        <v>11221</v>
      </c>
      <c r="AW106" s="93">
        <v>6</v>
      </c>
      <c r="AY106" s="4">
        <v>44040</v>
      </c>
      <c r="AZ106" s="4">
        <v>0</v>
      </c>
      <c r="BA106" s="4">
        <v>0</v>
      </c>
      <c r="BB106" s="4">
        <v>0</v>
      </c>
      <c r="BC106" s="4">
        <v>1787</v>
      </c>
      <c r="BD106" s="4">
        <v>2</v>
      </c>
      <c r="BE106" s="4">
        <v>109.23</v>
      </c>
      <c r="BF106" s="4">
        <v>0</v>
      </c>
      <c r="BG106" s="4">
        <v>846646</v>
      </c>
      <c r="BH106" s="4">
        <v>0</v>
      </c>
      <c r="BI106" s="4">
        <v>155.22999999999999</v>
      </c>
      <c r="BJ106" s="4">
        <v>0</v>
      </c>
      <c r="BK106" s="4">
        <v>1177834</v>
      </c>
      <c r="BL106" s="4">
        <v>0</v>
      </c>
      <c r="BM106" s="4">
        <v>31873</v>
      </c>
      <c r="BN106" s="4">
        <v>0</v>
      </c>
      <c r="BO106" s="4">
        <v>248839.72112618992</v>
      </c>
      <c r="BP106" s="4">
        <v>162.07205381221138</v>
      </c>
      <c r="BQ106" s="93">
        <v>176.81915595495394</v>
      </c>
      <c r="BR106" s="4">
        <v>0</v>
      </c>
      <c r="BS106" s="4">
        <v>1342186.6094869752</v>
      </c>
      <c r="BT106" s="4">
        <v>0</v>
      </c>
      <c r="BU106" s="4">
        <v>130764.72865430552</v>
      </c>
      <c r="BW106" s="4">
        <v>17176</v>
      </c>
      <c r="BY106" s="4">
        <v>130764.72865430552</v>
      </c>
      <c r="CA106" s="4">
        <v>684107.80948697519</v>
      </c>
      <c r="CC106" s="93">
        <v>178.05084745762713</v>
      </c>
      <c r="CD106" s="4">
        <v>0</v>
      </c>
      <c r="CE106" s="4">
        <v>1396482.4067796611</v>
      </c>
      <c r="CF106" s="4">
        <v>0</v>
      </c>
      <c r="CG106" s="4">
        <v>134287.45762711862</v>
      </c>
      <c r="CH106" s="4">
        <v>0</v>
      </c>
      <c r="CI106" s="4">
        <v>44335</v>
      </c>
      <c r="CJ106" s="4">
        <v>0</v>
      </c>
      <c r="CK106" s="4">
        <v>134287.45762711862</v>
      </c>
      <c r="CL106" s="4">
        <v>0</v>
      </c>
      <c r="CM106" s="4">
        <v>285382.79729268583</v>
      </c>
      <c r="CN106" s="4">
        <v>0</v>
      </c>
      <c r="CO106" s="93">
        <v>179.29452054794521</v>
      </c>
      <c r="CP106" s="4">
        <v>0</v>
      </c>
      <c r="CQ106" s="4">
        <v>1493212.8439408338</v>
      </c>
      <c r="CS106" s="4">
        <v>140803.76830590173</v>
      </c>
      <c r="CU106" s="4">
        <v>53356.205479452052</v>
      </c>
      <c r="CW106" s="4">
        <v>140803.76830590173</v>
      </c>
      <c r="CY106" s="4">
        <v>195048.43716117274</v>
      </c>
      <c r="DA106" s="93">
        <v>154.80911188004615</v>
      </c>
      <c r="DB106" s="4">
        <v>0</v>
      </c>
      <c r="DC106" s="4">
        <v>1336504</v>
      </c>
      <c r="DD106" s="4">
        <v>0</v>
      </c>
      <c r="DE106" s="4">
        <v>128200</v>
      </c>
      <c r="DF106" s="4">
        <v>0</v>
      </c>
      <c r="DG106" s="4">
        <v>37013</v>
      </c>
      <c r="DH106" s="4">
        <v>0</v>
      </c>
      <c r="DI106" s="4">
        <v>128200</v>
      </c>
      <c r="DJ106" s="4">
        <v>0</v>
      </c>
      <c r="DK106" s="4">
        <v>79757</v>
      </c>
      <c r="DL106" s="4">
        <v>0</v>
      </c>
      <c r="DM106" s="93">
        <v>176.43538827002467</v>
      </c>
      <c r="DN106" s="4">
        <v>0</v>
      </c>
      <c r="DO106" s="4">
        <v>1614265</v>
      </c>
      <c r="DQ106" s="4">
        <v>150416</v>
      </c>
      <c r="DS106" s="4">
        <v>84112</v>
      </c>
      <c r="DU106" s="4">
        <v>150416</v>
      </c>
      <c r="DW106" s="4">
        <v>316453.1748644691</v>
      </c>
      <c r="DY106" s="93">
        <v>191.57870700727847</v>
      </c>
      <c r="DZ106" s="4">
        <v>0</v>
      </c>
      <c r="EA106" s="4">
        <v>1800906</v>
      </c>
      <c r="EC106" s="4">
        <v>166604</v>
      </c>
      <c r="EE106" s="4">
        <v>51803</v>
      </c>
      <c r="EG106" s="4">
        <v>166604</v>
      </c>
      <c r="EI106" s="4">
        <v>353297.6</v>
      </c>
      <c r="EK106" s="93">
        <v>205.22727272727266</v>
      </c>
      <c r="EL106" s="4">
        <v>0</v>
      </c>
      <c r="EM106" s="4">
        <v>1985209</v>
      </c>
      <c r="EN106" s="4">
        <v>0</v>
      </c>
      <c r="EO106" s="4">
        <v>175912</v>
      </c>
      <c r="EP106" s="4">
        <v>0</v>
      </c>
      <c r="EQ106" s="4">
        <v>90738</v>
      </c>
      <c r="ER106" s="4">
        <v>0</v>
      </c>
      <c r="ES106" s="4">
        <v>175912</v>
      </c>
      <c r="ET106" s="4">
        <v>0</v>
      </c>
      <c r="EU106" s="4">
        <v>407392</v>
      </c>
      <c r="EV106" s="4">
        <v>0</v>
      </c>
      <c r="EW106" s="93">
        <v>189.17013888888891</v>
      </c>
      <c r="EX106" s="4">
        <v>0</v>
      </c>
      <c r="EY106" s="4">
        <v>1829272</v>
      </c>
      <c r="EZ106" s="4">
        <v>0</v>
      </c>
      <c r="FA106" s="4">
        <v>164457</v>
      </c>
      <c r="FB106" s="4">
        <v>0</v>
      </c>
      <c r="FC106" s="4">
        <v>54175</v>
      </c>
      <c r="FD106" s="4">
        <v>0</v>
      </c>
      <c r="FE106" s="4">
        <v>164457</v>
      </c>
      <c r="FF106" s="4">
        <v>0</v>
      </c>
      <c r="FG106" s="4">
        <v>120732.15</v>
      </c>
      <c r="FH106" s="4">
        <v>0</v>
      </c>
      <c r="FI106" s="93">
        <v>183.43103448275869</v>
      </c>
      <c r="FJ106" s="4">
        <v>0</v>
      </c>
      <c r="FK106" s="4">
        <v>1878952</v>
      </c>
      <c r="FL106" s="4">
        <v>0</v>
      </c>
      <c r="FM106" s="4">
        <v>155521</v>
      </c>
      <c r="FN106" s="4">
        <v>0</v>
      </c>
      <c r="FO106" s="4">
        <v>107412</v>
      </c>
      <c r="FQ106" s="4">
        <v>155521</v>
      </c>
      <c r="FS106" s="4">
        <v>91643.619151097155</v>
      </c>
      <c r="FU106" s="93">
        <v>173.25694444444446</v>
      </c>
      <c r="FV106" s="4">
        <v>0</v>
      </c>
      <c r="FW106" s="4">
        <v>1876667</v>
      </c>
      <c r="FX106" s="4">
        <v>0</v>
      </c>
      <c r="FY106" s="4">
        <v>152039</v>
      </c>
      <c r="FZ106" s="4">
        <v>0</v>
      </c>
      <c r="GA106" s="4">
        <v>34302</v>
      </c>
      <c r="GB106" s="4">
        <v>0</v>
      </c>
      <c r="GC106" s="4">
        <v>152039</v>
      </c>
      <c r="GE106" s="4">
        <v>56950.83797898292</v>
      </c>
      <c r="GG106" s="93">
        <v>178.83774834437088</v>
      </c>
      <c r="GH106" s="4">
        <v>0</v>
      </c>
      <c r="GI106" s="4">
        <v>1861678</v>
      </c>
      <c r="GJ106" s="4">
        <v>0</v>
      </c>
      <c r="GK106" s="4">
        <v>155235</v>
      </c>
      <c r="GL106" s="4">
        <v>0</v>
      </c>
      <c r="GM106" s="4">
        <v>58265</v>
      </c>
      <c r="GN106" s="4">
        <v>0</v>
      </c>
      <c r="GO106" s="4">
        <v>155235</v>
      </c>
      <c r="GP106" s="4">
        <v>0</v>
      </c>
      <c r="GQ106" s="4">
        <v>0</v>
      </c>
      <c r="GR106" s="4">
        <v>0</v>
      </c>
      <c r="GS106" s="93">
        <v>171.97594501718214</v>
      </c>
      <c r="GT106" s="4">
        <v>0</v>
      </c>
      <c r="GU106" s="4">
        <v>1816406</v>
      </c>
      <c r="GV106" s="4">
        <v>0</v>
      </c>
      <c r="GW106" s="4">
        <v>145007</v>
      </c>
      <c r="GX106" s="4">
        <v>0</v>
      </c>
      <c r="GY106" s="4">
        <v>114180</v>
      </c>
      <c r="GZ106" s="4">
        <v>0</v>
      </c>
      <c r="HA106" s="160">
        <v>145007</v>
      </c>
      <c r="HB106" s="160">
        <v>0</v>
      </c>
      <c r="HC106" s="160">
        <v>0</v>
      </c>
      <c r="HD106" s="4">
        <v>0</v>
      </c>
      <c r="HE106" s="93">
        <v>177</v>
      </c>
      <c r="HF106" s="4">
        <v>0</v>
      </c>
      <c r="HG106" s="4">
        <v>0</v>
      </c>
      <c r="HH106" s="4">
        <v>1918552</v>
      </c>
      <c r="HI106" s="4">
        <v>0</v>
      </c>
      <c r="HJ106" s="4">
        <v>155301</v>
      </c>
      <c r="HK106" s="4">
        <v>0</v>
      </c>
      <c r="HL106" s="4">
        <v>35850</v>
      </c>
      <c r="HM106" s="4">
        <v>0</v>
      </c>
      <c r="HN106" s="4">
        <v>155301</v>
      </c>
      <c r="HO106" s="4">
        <v>0</v>
      </c>
      <c r="HP106" s="4">
        <v>89660</v>
      </c>
      <c r="HQ106" s="4">
        <v>-1557.7610014876263</v>
      </c>
      <c r="HR106" s="93">
        <v>194.00999999999993</v>
      </c>
      <c r="HS106" s="4">
        <v>0</v>
      </c>
      <c r="HT106" s="4">
        <v>0</v>
      </c>
      <c r="HU106" s="4">
        <v>2138511</v>
      </c>
      <c r="HV106" s="4">
        <v>0</v>
      </c>
      <c r="HW106" s="4">
        <v>0</v>
      </c>
      <c r="HX106" s="176">
        <v>0</v>
      </c>
      <c r="HY106" s="4">
        <v>170733</v>
      </c>
      <c r="HZ106" s="176">
        <v>0</v>
      </c>
      <c r="IA106" s="4">
        <v>34098</v>
      </c>
      <c r="IB106" s="176">
        <v>0</v>
      </c>
      <c r="IC106" s="4">
        <v>170733</v>
      </c>
      <c r="ID106" s="176">
        <v>0</v>
      </c>
      <c r="IE106" s="4">
        <v>143926.90975759024</v>
      </c>
      <c r="IF106" s="4">
        <v>776.3375216742279</v>
      </c>
      <c r="IG106" s="5">
        <v>206.82</v>
      </c>
      <c r="IH106" s="3">
        <v>0</v>
      </c>
      <c r="II106" s="3">
        <v>0</v>
      </c>
      <c r="IJ106" s="3">
        <v>2273713</v>
      </c>
      <c r="IK106" s="3">
        <v>0</v>
      </c>
      <c r="IL106" s="3">
        <v>0</v>
      </c>
      <c r="IM106" s="3">
        <v>0</v>
      </c>
      <c r="IN106" s="3">
        <v>175432</v>
      </c>
      <c r="IO106" s="3">
        <v>0</v>
      </c>
      <c r="IP106" s="3">
        <v>129419</v>
      </c>
      <c r="IQ106" s="3"/>
      <c r="IR106" s="3">
        <v>184702</v>
      </c>
      <c r="IS106" s="3"/>
      <c r="IT106" s="3">
        <v>111558.63289845054</v>
      </c>
      <c r="IU106" s="3"/>
      <c r="IV106" s="93">
        <v>215.61</v>
      </c>
      <c r="IW106" s="4">
        <v>0</v>
      </c>
      <c r="IX106" s="4">
        <v>0</v>
      </c>
      <c r="IY106" s="4">
        <v>2538105</v>
      </c>
      <c r="IZ106" s="4">
        <v>0</v>
      </c>
      <c r="JA106" s="4">
        <v>0</v>
      </c>
      <c r="JB106" s="4">
        <v>0</v>
      </c>
      <c r="JC106" s="4">
        <v>192447</v>
      </c>
      <c r="JD106" s="4">
        <v>0</v>
      </c>
      <c r="JE106" s="4">
        <v>138736</v>
      </c>
      <c r="JG106" s="4">
        <v>192447</v>
      </c>
      <c r="JI106" s="4">
        <v>232873.77848922773</v>
      </c>
      <c r="JK106" s="93">
        <v>227.03000000000003</v>
      </c>
      <c r="JL106" s="4">
        <v>0</v>
      </c>
      <c r="JM106" s="4">
        <v>0</v>
      </c>
      <c r="JN106" s="4">
        <v>2767028</v>
      </c>
      <c r="JO106" s="4">
        <v>0</v>
      </c>
      <c r="JP106" s="4">
        <v>0</v>
      </c>
      <c r="JQ106" s="4">
        <v>0</v>
      </c>
      <c r="JR106" s="4">
        <v>208772</v>
      </c>
      <c r="JS106" s="4">
        <v>0</v>
      </c>
      <c r="JT106" s="4">
        <v>59566</v>
      </c>
      <c r="JV106" s="4">
        <v>208772</v>
      </c>
      <c r="JW106" s="4">
        <v>0</v>
      </c>
      <c r="JX106" s="4">
        <v>269674.44921932416</v>
      </c>
      <c r="JY106" s="4">
        <v>-51.830941824475303</v>
      </c>
      <c r="JZ106" s="93">
        <v>234.49999999999994</v>
      </c>
      <c r="KA106" s="4">
        <v>0</v>
      </c>
      <c r="KB106" s="4">
        <v>0</v>
      </c>
      <c r="KC106" s="4">
        <v>3168251</v>
      </c>
      <c r="KD106" s="4">
        <v>0</v>
      </c>
      <c r="KE106" s="4">
        <v>0</v>
      </c>
      <c r="KF106" s="4">
        <v>0</v>
      </c>
      <c r="KG106" s="4">
        <v>212965</v>
      </c>
      <c r="KH106" s="4">
        <v>0</v>
      </c>
      <c r="KI106" s="4">
        <v>109793</v>
      </c>
      <c r="KJ106" s="4">
        <v>0</v>
      </c>
      <c r="KK106" s="4">
        <v>212965</v>
      </c>
      <c r="KM106" s="4">
        <v>573704.1986291717</v>
      </c>
      <c r="KN106" s="4">
        <v>-283.10552519292105</v>
      </c>
      <c r="KO106" s="4">
        <v>241.9</v>
      </c>
      <c r="KP106" s="4">
        <v>0</v>
      </c>
      <c r="KQ106" s="4">
        <v>0</v>
      </c>
      <c r="KR106" s="4">
        <v>3534649</v>
      </c>
      <c r="KS106" s="4">
        <v>0</v>
      </c>
      <c r="KT106" s="4">
        <v>0</v>
      </c>
      <c r="KU106" s="4">
        <v>0</v>
      </c>
      <c r="KV106" s="4">
        <v>258849</v>
      </c>
      <c r="KW106" s="4">
        <v>0</v>
      </c>
      <c r="KX106" s="4">
        <v>59165</v>
      </c>
      <c r="KY106" s="4">
        <v>0</v>
      </c>
      <c r="KZ106" s="4">
        <v>258849</v>
      </c>
      <c r="LA106" s="4">
        <v>0</v>
      </c>
      <c r="LB106" s="4">
        <v>694755.12647480716</v>
      </c>
      <c r="LC106" s="4">
        <v>0</v>
      </c>
      <c r="LD106" s="4">
        <v>208</v>
      </c>
      <c r="LE106" s="4">
        <v>0</v>
      </c>
      <c r="LF106" s="4">
        <v>0</v>
      </c>
      <c r="LG106" s="4">
        <v>3343985</v>
      </c>
      <c r="LH106" s="4">
        <v>0</v>
      </c>
      <c r="LI106" s="4">
        <v>0</v>
      </c>
      <c r="LJ106" s="4">
        <v>0</v>
      </c>
      <c r="LK106" s="4">
        <v>247104</v>
      </c>
      <c r="LL106" s="4">
        <v>0</v>
      </c>
      <c r="LM106" s="4">
        <v>0</v>
      </c>
      <c r="LO106" s="4">
        <v>247104</v>
      </c>
      <c r="LQ106" s="4">
        <v>380328</v>
      </c>
      <c r="MI106" s="115">
        <f t="shared" si="1"/>
        <v>-97</v>
      </c>
      <c r="MJ106" s="3"/>
      <c r="MK106" s="3"/>
      <c r="ML106" s="176"/>
      <c r="MM106" s="176"/>
      <c r="MN106" s="176"/>
      <c r="MO106" s="176"/>
      <c r="MP106" s="176"/>
      <c r="MQ106" s="176"/>
      <c r="MR106" s="176"/>
      <c r="MS106" s="176"/>
      <c r="MT106" s="176"/>
    </row>
    <row r="107" spans="1:358" s="4" customFormat="1">
      <c r="A107" s="1">
        <v>98</v>
      </c>
      <c r="B107" t="s">
        <v>139</v>
      </c>
      <c r="C107" s="93"/>
      <c r="E107" s="4">
        <v>0</v>
      </c>
      <c r="F107" s="4">
        <v>0</v>
      </c>
      <c r="I107" s="93"/>
      <c r="J107" s="4">
        <v>0</v>
      </c>
      <c r="K107" s="4">
        <v>0</v>
      </c>
      <c r="L107" s="4">
        <v>0</v>
      </c>
      <c r="O107" s="93"/>
      <c r="Q107" s="4">
        <v>0</v>
      </c>
      <c r="R107" s="4">
        <v>0</v>
      </c>
      <c r="S107" s="4">
        <v>0</v>
      </c>
      <c r="U107" s="4">
        <v>0</v>
      </c>
      <c r="V107" s="4">
        <v>0</v>
      </c>
      <c r="W107" s="93"/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L107" s="4">
        <v>0</v>
      </c>
      <c r="AO107" s="93"/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W107" s="93"/>
      <c r="AZ107" s="4">
        <v>0</v>
      </c>
      <c r="BB107" s="4">
        <v>0</v>
      </c>
      <c r="BC107" s="4">
        <v>0</v>
      </c>
      <c r="BD107" s="4">
        <v>0</v>
      </c>
      <c r="BH107" s="4">
        <v>0</v>
      </c>
      <c r="BL107" s="4">
        <v>0</v>
      </c>
      <c r="BN107" s="4">
        <v>0</v>
      </c>
      <c r="BO107" s="4">
        <v>0</v>
      </c>
      <c r="BP107" s="4">
        <v>0</v>
      </c>
      <c r="BQ107" s="93">
        <v>0</v>
      </c>
      <c r="BR107" s="4">
        <v>0</v>
      </c>
      <c r="BS107" s="4">
        <v>0</v>
      </c>
      <c r="BT107" s="4">
        <v>0</v>
      </c>
      <c r="BU107" s="4">
        <v>0</v>
      </c>
      <c r="BW107" s="4">
        <v>0</v>
      </c>
      <c r="BY107" s="4">
        <v>0</v>
      </c>
      <c r="CA107" s="4">
        <v>0</v>
      </c>
      <c r="CC107" s="93">
        <v>2</v>
      </c>
      <c r="CD107" s="4">
        <v>0</v>
      </c>
      <c r="CE107" s="4">
        <v>20088</v>
      </c>
      <c r="CF107" s="4">
        <v>0</v>
      </c>
      <c r="CG107" s="4">
        <v>1552</v>
      </c>
      <c r="CH107" s="4">
        <v>0</v>
      </c>
      <c r="CI107" s="4">
        <v>0</v>
      </c>
      <c r="CJ107" s="4">
        <v>0</v>
      </c>
      <c r="CK107" s="4">
        <v>1552</v>
      </c>
      <c r="CL107" s="4">
        <v>0</v>
      </c>
      <c r="CM107" s="4">
        <v>20088</v>
      </c>
      <c r="CN107" s="4">
        <v>0</v>
      </c>
      <c r="CO107" s="93">
        <v>3</v>
      </c>
      <c r="CP107" s="4">
        <v>0</v>
      </c>
      <c r="CQ107" s="4">
        <v>33906</v>
      </c>
      <c r="CS107" s="4">
        <v>2433</v>
      </c>
      <c r="CU107" s="4">
        <v>0</v>
      </c>
      <c r="CW107" s="4">
        <v>2433</v>
      </c>
      <c r="CY107" s="4">
        <v>25871</v>
      </c>
      <c r="DA107" s="93">
        <v>4.5164473684210522</v>
      </c>
      <c r="DB107" s="4">
        <v>0</v>
      </c>
      <c r="DC107" s="4">
        <v>50377</v>
      </c>
      <c r="DD107" s="4">
        <v>0</v>
      </c>
      <c r="DE107" s="4">
        <v>3834</v>
      </c>
      <c r="DF107" s="4">
        <v>0</v>
      </c>
      <c r="DG107" s="4">
        <v>0</v>
      </c>
      <c r="DH107" s="4">
        <v>0</v>
      </c>
      <c r="DI107" s="4">
        <v>3834</v>
      </c>
      <c r="DJ107" s="4">
        <v>0</v>
      </c>
      <c r="DK107" s="4">
        <v>32797</v>
      </c>
      <c r="DL107" s="4">
        <v>0</v>
      </c>
      <c r="DM107" s="93">
        <v>3.9966777408637872</v>
      </c>
      <c r="DN107" s="4">
        <v>0</v>
      </c>
      <c r="DO107" s="4">
        <v>45334</v>
      </c>
      <c r="DQ107" s="4">
        <v>3569</v>
      </c>
      <c r="DS107" s="4">
        <v>0</v>
      </c>
      <c r="DU107" s="4">
        <v>3569</v>
      </c>
      <c r="DW107" s="4">
        <v>15409.8</v>
      </c>
      <c r="DY107" s="93">
        <v>3.9435215946843853</v>
      </c>
      <c r="DZ107" s="4">
        <v>0</v>
      </c>
      <c r="EA107" s="4">
        <v>56353</v>
      </c>
      <c r="EC107" s="4">
        <v>3522</v>
      </c>
      <c r="EE107" s="4">
        <v>0</v>
      </c>
      <c r="EG107" s="4">
        <v>3522</v>
      </c>
      <c r="EI107" s="4">
        <v>17607.400000000001</v>
      </c>
      <c r="EK107" s="93">
        <v>4.6644736842105265</v>
      </c>
      <c r="EL107" s="4">
        <v>0</v>
      </c>
      <c r="EM107" s="4">
        <v>57135</v>
      </c>
      <c r="EN107" s="4">
        <v>0</v>
      </c>
      <c r="EO107" s="4">
        <v>4165</v>
      </c>
      <c r="EP107" s="4">
        <v>0</v>
      </c>
      <c r="EQ107" s="4">
        <v>0</v>
      </c>
      <c r="ER107" s="4">
        <v>0</v>
      </c>
      <c r="ES107" s="4">
        <v>4165</v>
      </c>
      <c r="ET107" s="4">
        <v>0</v>
      </c>
      <c r="EU107" s="4">
        <v>7393.4</v>
      </c>
      <c r="EV107" s="4">
        <v>0</v>
      </c>
      <c r="EW107" s="93">
        <v>3</v>
      </c>
      <c r="EX107" s="4">
        <v>0</v>
      </c>
      <c r="EY107" s="4">
        <v>40443</v>
      </c>
      <c r="EZ107" s="4">
        <v>0</v>
      </c>
      <c r="FA107" s="4">
        <v>2679</v>
      </c>
      <c r="FB107" s="4">
        <v>0</v>
      </c>
      <c r="FC107" s="4">
        <v>0</v>
      </c>
      <c r="FD107" s="4">
        <v>0</v>
      </c>
      <c r="FE107" s="4">
        <v>2679</v>
      </c>
      <c r="FF107" s="4">
        <v>0</v>
      </c>
      <c r="FG107" s="4">
        <v>4603.1000000000004</v>
      </c>
      <c r="FH107" s="4">
        <v>0</v>
      </c>
      <c r="FI107" s="93">
        <v>2.2284768211920527</v>
      </c>
      <c r="FJ107" s="4">
        <v>0</v>
      </c>
      <c r="FK107" s="4">
        <v>29410</v>
      </c>
      <c r="FL107" s="4">
        <v>0</v>
      </c>
      <c r="FM107" s="4">
        <v>1990</v>
      </c>
      <c r="FN107" s="4">
        <v>0</v>
      </c>
      <c r="FO107" s="4">
        <v>0</v>
      </c>
      <c r="FQ107" s="4">
        <v>1990</v>
      </c>
      <c r="FS107" s="4">
        <v>187.10445632810035</v>
      </c>
      <c r="FU107" s="93">
        <v>2</v>
      </c>
      <c r="FV107" s="4">
        <v>0</v>
      </c>
      <c r="FW107" s="4">
        <v>26532</v>
      </c>
      <c r="FX107" s="4">
        <v>0</v>
      </c>
      <c r="FY107" s="4">
        <v>1786</v>
      </c>
      <c r="FZ107" s="4">
        <v>0</v>
      </c>
      <c r="GA107" s="4">
        <v>0</v>
      </c>
      <c r="GB107" s="4">
        <v>0</v>
      </c>
      <c r="GC107" s="4">
        <v>1786</v>
      </c>
      <c r="GE107" s="4">
        <v>190.3367137764908</v>
      </c>
      <c r="GG107" s="93">
        <v>1</v>
      </c>
      <c r="GH107" s="4">
        <v>0</v>
      </c>
      <c r="GI107" s="4">
        <v>15044</v>
      </c>
      <c r="GJ107" s="4">
        <v>0</v>
      </c>
      <c r="GK107" s="4">
        <v>893</v>
      </c>
      <c r="GL107" s="4">
        <v>0</v>
      </c>
      <c r="GM107" s="4">
        <v>0</v>
      </c>
      <c r="GN107" s="4">
        <v>0</v>
      </c>
      <c r="GO107" s="4">
        <v>893</v>
      </c>
      <c r="GP107" s="4">
        <v>0</v>
      </c>
      <c r="GQ107" s="4">
        <v>0</v>
      </c>
      <c r="GR107" s="4">
        <v>0</v>
      </c>
      <c r="GS107" s="93">
        <v>3.8221476510067114</v>
      </c>
      <c r="GT107" s="4">
        <v>0</v>
      </c>
      <c r="GU107" s="4">
        <v>67740</v>
      </c>
      <c r="GV107" s="4">
        <v>0</v>
      </c>
      <c r="GW107" s="4">
        <v>3413</v>
      </c>
      <c r="GX107" s="4">
        <v>0</v>
      </c>
      <c r="GY107" s="4">
        <v>0</v>
      </c>
      <c r="GZ107" s="4">
        <v>0</v>
      </c>
      <c r="HA107" s="160">
        <v>3413</v>
      </c>
      <c r="HB107" s="160">
        <v>0</v>
      </c>
      <c r="HC107" s="160">
        <v>46750.174626303538</v>
      </c>
      <c r="HD107" s="4">
        <v>-34</v>
      </c>
      <c r="HE107" s="93">
        <v>5</v>
      </c>
      <c r="HF107" s="4">
        <v>0</v>
      </c>
      <c r="HG107" s="4">
        <v>0</v>
      </c>
      <c r="HH107" s="4">
        <v>62760</v>
      </c>
      <c r="HI107" s="4">
        <v>0</v>
      </c>
      <c r="HJ107" s="4">
        <v>3572</v>
      </c>
      <c r="HK107" s="4">
        <v>0</v>
      </c>
      <c r="HL107" s="4">
        <v>16583</v>
      </c>
      <c r="HM107" s="4">
        <v>0</v>
      </c>
      <c r="HN107" s="4">
        <v>3572</v>
      </c>
      <c r="HO107" s="4">
        <v>0</v>
      </c>
      <c r="HP107" s="4">
        <v>0</v>
      </c>
      <c r="HQ107" s="4">
        <v>0</v>
      </c>
      <c r="HR107" s="93">
        <v>0</v>
      </c>
      <c r="HS107" s="4">
        <v>0</v>
      </c>
      <c r="HT107" s="4">
        <v>0</v>
      </c>
      <c r="HU107" s="4">
        <v>0</v>
      </c>
      <c r="HV107" s="4">
        <v>0</v>
      </c>
      <c r="HW107" s="4">
        <v>0</v>
      </c>
      <c r="HX107" s="176">
        <v>0</v>
      </c>
      <c r="HY107" s="4">
        <v>0</v>
      </c>
      <c r="HZ107" s="176">
        <v>0</v>
      </c>
      <c r="IA107" s="4">
        <v>0</v>
      </c>
      <c r="IB107" s="176">
        <v>0</v>
      </c>
      <c r="IC107" s="4">
        <v>0</v>
      </c>
      <c r="ID107" s="176">
        <v>0</v>
      </c>
      <c r="IE107" s="4">
        <v>0</v>
      </c>
      <c r="IF107" s="4">
        <v>0</v>
      </c>
      <c r="IG107" s="5">
        <v>2</v>
      </c>
      <c r="IH107" s="3">
        <v>0</v>
      </c>
      <c r="II107" s="3">
        <v>0</v>
      </c>
      <c r="IJ107" s="3">
        <v>25608</v>
      </c>
      <c r="IK107" s="3">
        <v>0</v>
      </c>
      <c r="IL107" s="3">
        <v>0</v>
      </c>
      <c r="IM107" s="3">
        <v>0</v>
      </c>
      <c r="IN107" s="3">
        <v>877</v>
      </c>
      <c r="IO107" s="3">
        <v>0</v>
      </c>
      <c r="IP107" s="3">
        <v>26485</v>
      </c>
      <c r="IQ107" s="3"/>
      <c r="IR107" s="3">
        <v>1754</v>
      </c>
      <c r="IS107" s="3"/>
      <c r="IT107" s="3">
        <v>21009.180751369047</v>
      </c>
      <c r="IU107" s="3"/>
      <c r="IV107" s="93">
        <v>3</v>
      </c>
      <c r="IW107" s="4">
        <v>0</v>
      </c>
      <c r="IX107" s="4">
        <v>0</v>
      </c>
      <c r="IY107" s="4">
        <v>71661</v>
      </c>
      <c r="IZ107" s="4">
        <v>0</v>
      </c>
      <c r="JA107" s="4">
        <v>0</v>
      </c>
      <c r="JB107" s="4">
        <v>0</v>
      </c>
      <c r="JC107" s="4">
        <v>2802</v>
      </c>
      <c r="JD107" s="4">
        <v>0</v>
      </c>
      <c r="JE107" s="4">
        <v>0</v>
      </c>
      <c r="JG107" s="4">
        <v>2802</v>
      </c>
      <c r="JI107" s="4">
        <v>40752.321264456696</v>
      </c>
      <c r="JK107" s="93">
        <v>1</v>
      </c>
      <c r="JL107" s="4">
        <v>0</v>
      </c>
      <c r="JM107" s="4">
        <v>0</v>
      </c>
      <c r="JN107" s="4">
        <v>26006</v>
      </c>
      <c r="JO107" s="4">
        <v>0</v>
      </c>
      <c r="JP107" s="4">
        <v>0</v>
      </c>
      <c r="JQ107" s="4">
        <v>0</v>
      </c>
      <c r="JR107" s="4">
        <v>917</v>
      </c>
      <c r="JS107" s="4">
        <v>0</v>
      </c>
      <c r="JT107" s="4">
        <v>0</v>
      </c>
      <c r="JV107" s="4">
        <v>917</v>
      </c>
      <c r="JW107" s="4">
        <v>0</v>
      </c>
      <c r="JX107" s="4">
        <v>7098.2726061966205</v>
      </c>
      <c r="JY107" s="4">
        <v>-9.0281489751696427</v>
      </c>
      <c r="JZ107" s="93">
        <v>1</v>
      </c>
      <c r="KA107" s="4">
        <v>0</v>
      </c>
      <c r="KB107" s="4">
        <v>0</v>
      </c>
      <c r="KC107" s="4">
        <v>24746</v>
      </c>
      <c r="KD107" s="4">
        <v>0</v>
      </c>
      <c r="KE107" s="4">
        <v>0</v>
      </c>
      <c r="KF107" s="4">
        <v>0</v>
      </c>
      <c r="KG107" s="4">
        <v>938</v>
      </c>
      <c r="KH107" s="4">
        <v>0</v>
      </c>
      <c r="KI107" s="4">
        <v>0</v>
      </c>
      <c r="KJ107" s="4">
        <v>0</v>
      </c>
      <c r="KK107" s="4">
        <v>938</v>
      </c>
      <c r="KM107" s="4">
        <v>6118.6499178085651</v>
      </c>
      <c r="KN107" s="4">
        <v>-49.312606855378363</v>
      </c>
      <c r="KO107" s="4">
        <v>1</v>
      </c>
      <c r="KP107" s="4">
        <v>0</v>
      </c>
      <c r="KQ107" s="4">
        <v>0</v>
      </c>
      <c r="KR107" s="4">
        <v>18479</v>
      </c>
      <c r="KS107" s="4">
        <v>0</v>
      </c>
      <c r="KT107" s="4">
        <v>0</v>
      </c>
      <c r="KU107" s="4">
        <v>0</v>
      </c>
      <c r="KV107" s="4">
        <v>1087</v>
      </c>
      <c r="KW107" s="4">
        <v>0</v>
      </c>
      <c r="KX107" s="4">
        <v>0</v>
      </c>
      <c r="KY107" s="4">
        <v>0</v>
      </c>
      <c r="KZ107" s="4">
        <v>1087</v>
      </c>
      <c r="LA107" s="4">
        <v>0</v>
      </c>
      <c r="LB107" s="4">
        <v>-49.312606855378363</v>
      </c>
      <c r="LC107" s="4">
        <v>0</v>
      </c>
      <c r="LD107" s="4">
        <v>1</v>
      </c>
      <c r="LE107" s="4">
        <v>0</v>
      </c>
      <c r="LF107" s="4">
        <v>0</v>
      </c>
      <c r="LG107" s="4">
        <v>28212</v>
      </c>
      <c r="LH107" s="4">
        <v>0</v>
      </c>
      <c r="LI107" s="4">
        <v>0</v>
      </c>
      <c r="LJ107" s="4">
        <v>0</v>
      </c>
      <c r="LK107" s="4">
        <v>1181</v>
      </c>
      <c r="LL107" s="4">
        <v>0</v>
      </c>
      <c r="LM107" s="4">
        <v>0</v>
      </c>
      <c r="LO107" s="4">
        <v>1181</v>
      </c>
      <c r="LQ107" s="4">
        <v>9733</v>
      </c>
      <c r="MI107" s="115">
        <f t="shared" si="1"/>
        <v>-98</v>
      </c>
      <c r="MJ107" s="3"/>
      <c r="MK107" s="3"/>
      <c r="ML107" s="176"/>
      <c r="MM107" s="176"/>
      <c r="MN107" s="176"/>
      <c r="MO107" s="176"/>
      <c r="MP107" s="176"/>
      <c r="MQ107" s="176"/>
      <c r="MR107" s="176"/>
      <c r="MS107" s="176"/>
      <c r="MT107" s="176"/>
    </row>
    <row r="108" spans="1:358" s="4" customFormat="1">
      <c r="A108" s="1">
        <v>99</v>
      </c>
      <c r="B108" t="s">
        <v>140</v>
      </c>
      <c r="C108" s="93"/>
      <c r="E108" s="4">
        <v>0</v>
      </c>
      <c r="F108" s="4">
        <v>10946</v>
      </c>
      <c r="I108" s="93"/>
      <c r="J108" s="4">
        <v>0</v>
      </c>
      <c r="K108" s="4">
        <v>0</v>
      </c>
      <c r="L108" s="4">
        <v>0</v>
      </c>
      <c r="O108" s="93">
        <v>22.85</v>
      </c>
      <c r="P108" s="4">
        <v>0</v>
      </c>
      <c r="Q108" s="4">
        <v>125265</v>
      </c>
      <c r="R108" s="4">
        <v>0</v>
      </c>
      <c r="S108" s="4">
        <v>12544</v>
      </c>
      <c r="U108" s="4">
        <v>114361</v>
      </c>
      <c r="V108" s="4">
        <v>0</v>
      </c>
      <c r="W108" s="93">
        <v>115.12</v>
      </c>
      <c r="X108" s="4">
        <v>0</v>
      </c>
      <c r="Y108" s="4">
        <v>699624</v>
      </c>
      <c r="Z108" s="4">
        <v>0</v>
      </c>
      <c r="AA108" s="4">
        <v>53375</v>
      </c>
      <c r="AB108" s="4">
        <v>0</v>
      </c>
      <c r="AC108" s="4">
        <v>574359</v>
      </c>
      <c r="AD108" s="4">
        <v>0</v>
      </c>
      <c r="AE108" s="4">
        <v>0</v>
      </c>
      <c r="AF108" s="4">
        <v>124.77</v>
      </c>
      <c r="AG108" s="4">
        <v>0</v>
      </c>
      <c r="AH108" s="4">
        <v>870351</v>
      </c>
      <c r="AJ108" s="4">
        <v>7032</v>
      </c>
      <c r="AL108" s="4">
        <v>515342</v>
      </c>
      <c r="AN108" s="4">
        <v>0</v>
      </c>
      <c r="AO108" s="93">
        <v>126.13</v>
      </c>
      <c r="AP108" s="4">
        <v>0</v>
      </c>
      <c r="AQ108" s="4">
        <v>896268</v>
      </c>
      <c r="AR108" s="4">
        <v>0</v>
      </c>
      <c r="AS108" s="4">
        <v>4930</v>
      </c>
      <c r="AT108" s="4">
        <v>0</v>
      </c>
      <c r="AU108" s="4">
        <v>358096</v>
      </c>
      <c r="AW108" s="93">
        <v>126.05</v>
      </c>
      <c r="AY108" s="4">
        <v>963328</v>
      </c>
      <c r="AZ108" s="4">
        <v>-387</v>
      </c>
      <c r="BA108" s="4">
        <v>1084</v>
      </c>
      <c r="BB108" s="4">
        <v>0</v>
      </c>
      <c r="BC108" s="4">
        <v>134336</v>
      </c>
      <c r="BD108" s="4">
        <v>-149</v>
      </c>
      <c r="BE108" s="4">
        <v>127.89</v>
      </c>
      <c r="BF108" s="4">
        <v>0</v>
      </c>
      <c r="BG108" s="4">
        <v>1001617</v>
      </c>
      <c r="BH108" s="4">
        <v>-5028</v>
      </c>
      <c r="BI108" s="4">
        <v>125.35</v>
      </c>
      <c r="BJ108" s="4">
        <v>0</v>
      </c>
      <c r="BK108" s="4">
        <v>948154</v>
      </c>
      <c r="BL108" s="4">
        <v>-78</v>
      </c>
      <c r="BM108" s="4">
        <v>23406</v>
      </c>
      <c r="BN108" s="4">
        <v>0</v>
      </c>
      <c r="BO108" s="4">
        <v>15160.532465974669</v>
      </c>
      <c r="BP108" s="4">
        <v>9.8742219390333048</v>
      </c>
      <c r="BQ108" s="93">
        <v>142.97278911564626</v>
      </c>
      <c r="BR108" s="4">
        <v>0</v>
      </c>
      <c r="BS108" s="4">
        <v>1148073.6390315662</v>
      </c>
      <c r="BT108" s="4">
        <v>0</v>
      </c>
      <c r="BU108" s="4">
        <v>106027.72789115646</v>
      </c>
      <c r="BW108" s="4">
        <v>10836.711382390968</v>
      </c>
      <c r="BY108" s="4">
        <v>106027.72789115646</v>
      </c>
      <c r="CA108" s="4">
        <v>220030.4390315662</v>
      </c>
      <c r="CC108" s="93">
        <v>141.50642301858173</v>
      </c>
      <c r="CD108" s="4">
        <v>0</v>
      </c>
      <c r="CE108" s="4">
        <v>1143192.9714874856</v>
      </c>
      <c r="CF108" s="4">
        <v>0</v>
      </c>
      <c r="CG108" s="4">
        <v>109032.98426241941</v>
      </c>
      <c r="CH108" s="4">
        <v>0</v>
      </c>
      <c r="CI108" s="4">
        <v>9390</v>
      </c>
      <c r="CJ108" s="4">
        <v>0</v>
      </c>
      <c r="CK108" s="4">
        <v>109032.98426241941</v>
      </c>
      <c r="CL108" s="4">
        <v>0</v>
      </c>
      <c r="CM108" s="4">
        <v>122922</v>
      </c>
      <c r="CN108" s="4">
        <v>0</v>
      </c>
      <c r="CO108" s="93">
        <v>143.2027972027972</v>
      </c>
      <c r="CP108" s="4">
        <v>0</v>
      </c>
      <c r="CQ108" s="4">
        <v>1112140.6153846155</v>
      </c>
      <c r="CS108" s="4">
        <v>113704.46853146853</v>
      </c>
      <c r="CU108" s="4">
        <v>26259</v>
      </c>
      <c r="CW108" s="4">
        <v>113704.46853146853</v>
      </c>
      <c r="CY108" s="4">
        <v>81948</v>
      </c>
      <c r="DA108" s="93">
        <v>149.24567474048445</v>
      </c>
      <c r="DB108" s="4">
        <v>0</v>
      </c>
      <c r="DC108" s="4">
        <v>1271425</v>
      </c>
      <c r="DD108" s="4">
        <v>0</v>
      </c>
      <c r="DE108" s="4">
        <v>125860</v>
      </c>
      <c r="DF108" s="4">
        <v>0</v>
      </c>
      <c r="DG108" s="4">
        <v>9429</v>
      </c>
      <c r="DH108" s="4">
        <v>0</v>
      </c>
      <c r="DI108" s="4">
        <v>125860</v>
      </c>
      <c r="DJ108" s="4">
        <v>0</v>
      </c>
      <c r="DK108" s="4">
        <v>159284</v>
      </c>
      <c r="DL108" s="4">
        <v>0</v>
      </c>
      <c r="DM108" s="93">
        <v>138.9584775086505</v>
      </c>
      <c r="DN108" s="4">
        <v>0</v>
      </c>
      <c r="DO108" s="4">
        <v>1255698</v>
      </c>
      <c r="DQ108" s="4">
        <v>123198</v>
      </c>
      <c r="DS108" s="4">
        <v>9995</v>
      </c>
      <c r="DU108" s="4">
        <v>123198</v>
      </c>
      <c r="DW108" s="4">
        <v>95570.630769230702</v>
      </c>
      <c r="DY108" s="93">
        <v>122.31944444444444</v>
      </c>
      <c r="DZ108" s="4">
        <v>0</v>
      </c>
      <c r="EA108" s="4">
        <v>1232124</v>
      </c>
      <c r="EC108" s="4">
        <v>109232</v>
      </c>
      <c r="EE108" s="4">
        <v>0</v>
      </c>
      <c r="EG108" s="4">
        <v>109232</v>
      </c>
      <c r="EI108" s="4">
        <v>63713.753846153806</v>
      </c>
      <c r="EK108" s="93">
        <v>122.78671328671329</v>
      </c>
      <c r="EL108" s="4">
        <v>0</v>
      </c>
      <c r="EM108" s="4">
        <v>1301384</v>
      </c>
      <c r="EN108" s="4">
        <v>0</v>
      </c>
      <c r="EO108" s="4">
        <v>107925</v>
      </c>
      <c r="EP108" s="4">
        <v>0</v>
      </c>
      <c r="EQ108" s="4">
        <v>22507</v>
      </c>
      <c r="ER108" s="4">
        <v>0</v>
      </c>
      <c r="ES108" s="4">
        <v>107925</v>
      </c>
      <c r="ET108" s="4">
        <v>0</v>
      </c>
      <c r="EU108" s="4">
        <v>69260</v>
      </c>
      <c r="EV108" s="4">
        <v>0</v>
      </c>
      <c r="EW108" s="93">
        <v>118.61805555555556</v>
      </c>
      <c r="EX108" s="4">
        <v>0</v>
      </c>
      <c r="EY108" s="4">
        <v>1262748</v>
      </c>
      <c r="EZ108" s="4">
        <v>0</v>
      </c>
      <c r="FA108" s="4">
        <v>104680</v>
      </c>
      <c r="FB108" s="4">
        <v>0</v>
      </c>
      <c r="FC108" s="4">
        <v>11626</v>
      </c>
      <c r="FD108" s="4">
        <v>0</v>
      </c>
      <c r="FE108" s="4">
        <v>104680</v>
      </c>
      <c r="FF108" s="4">
        <v>0</v>
      </c>
      <c r="FG108" s="4">
        <v>17315</v>
      </c>
      <c r="FH108" s="4">
        <v>0</v>
      </c>
      <c r="FI108" s="93">
        <v>114.04421768707483</v>
      </c>
      <c r="FJ108" s="4">
        <v>0</v>
      </c>
      <c r="FK108" s="4">
        <v>1305320</v>
      </c>
      <c r="FL108" s="4">
        <v>0</v>
      </c>
      <c r="FM108" s="4">
        <v>99818</v>
      </c>
      <c r="FN108" s="4">
        <v>0</v>
      </c>
      <c r="FO108" s="4">
        <v>12430</v>
      </c>
      <c r="FQ108" s="4">
        <v>99818</v>
      </c>
      <c r="FS108" s="4">
        <v>57315.215223125037</v>
      </c>
      <c r="FU108" s="93">
        <v>113.82698961937716</v>
      </c>
      <c r="FV108" s="4">
        <v>0</v>
      </c>
      <c r="FW108" s="4">
        <v>1409519</v>
      </c>
      <c r="FX108" s="4">
        <v>0</v>
      </c>
      <c r="FY108" s="4">
        <v>101648</v>
      </c>
      <c r="FZ108" s="4">
        <v>0</v>
      </c>
      <c r="GA108" s="4">
        <v>0</v>
      </c>
      <c r="GB108" s="4">
        <v>0</v>
      </c>
      <c r="GC108" s="4">
        <v>101648</v>
      </c>
      <c r="GE108" s="4">
        <v>128666.64492357901</v>
      </c>
      <c r="GG108" s="93">
        <v>104.63667820069205</v>
      </c>
      <c r="GH108" s="4">
        <v>0</v>
      </c>
      <c r="GI108" s="4">
        <v>1295612</v>
      </c>
      <c r="GJ108" s="4">
        <v>0</v>
      </c>
      <c r="GK108" s="4">
        <v>93440</v>
      </c>
      <c r="GL108" s="4">
        <v>0</v>
      </c>
      <c r="GM108" s="4">
        <v>0</v>
      </c>
      <c r="GN108" s="4">
        <v>0</v>
      </c>
      <c r="GO108" s="4">
        <v>93440</v>
      </c>
      <c r="GP108" s="4">
        <v>0</v>
      </c>
      <c r="GQ108" s="4">
        <v>0</v>
      </c>
      <c r="GR108" s="4">
        <v>0</v>
      </c>
      <c r="GS108" s="93">
        <v>109.49310344827586</v>
      </c>
      <c r="GT108" s="4">
        <v>0</v>
      </c>
      <c r="GU108" s="4">
        <v>1534109</v>
      </c>
      <c r="GV108" s="4">
        <v>0</v>
      </c>
      <c r="GW108" s="4">
        <v>97777</v>
      </c>
      <c r="GX108" s="4">
        <v>0</v>
      </c>
      <c r="GY108" s="4">
        <v>0</v>
      </c>
      <c r="GZ108" s="4">
        <v>0</v>
      </c>
      <c r="HA108" s="160">
        <v>97777</v>
      </c>
      <c r="HB108" s="160">
        <v>0</v>
      </c>
      <c r="HC108" s="160">
        <v>211586.76935345214</v>
      </c>
      <c r="HD108" s="4">
        <v>-155</v>
      </c>
      <c r="HE108" s="93">
        <v>108</v>
      </c>
      <c r="HF108" s="4">
        <v>0</v>
      </c>
      <c r="HG108" s="4">
        <v>0</v>
      </c>
      <c r="HH108" s="4">
        <v>1598822</v>
      </c>
      <c r="HI108" s="4">
        <v>0</v>
      </c>
      <c r="HJ108" s="4">
        <v>96067</v>
      </c>
      <c r="HK108" s="4">
        <v>0</v>
      </c>
      <c r="HL108" s="4">
        <v>0</v>
      </c>
      <c r="HM108" s="4">
        <v>0</v>
      </c>
      <c r="HN108" s="4">
        <v>96067</v>
      </c>
      <c r="HO108" s="4">
        <v>0</v>
      </c>
      <c r="HP108" s="4">
        <v>56803</v>
      </c>
      <c r="HQ108" s="4">
        <v>-986.8951078776372</v>
      </c>
      <c r="HR108" s="93">
        <v>117.12</v>
      </c>
      <c r="HS108" s="4">
        <v>0</v>
      </c>
      <c r="HT108" s="4">
        <v>0</v>
      </c>
      <c r="HU108" s="4">
        <v>1799432</v>
      </c>
      <c r="HV108" s="4">
        <v>0</v>
      </c>
      <c r="HW108" s="4">
        <v>0</v>
      </c>
      <c r="HX108" s="176">
        <v>0</v>
      </c>
      <c r="HY108" s="4">
        <v>104587</v>
      </c>
      <c r="HZ108" s="176">
        <v>0</v>
      </c>
      <c r="IA108" s="4">
        <v>0</v>
      </c>
      <c r="IB108" s="176">
        <v>0</v>
      </c>
      <c r="IC108" s="4">
        <v>104587</v>
      </c>
      <c r="ID108" s="176">
        <v>0</v>
      </c>
      <c r="IE108" s="4">
        <v>131552.07697120329</v>
      </c>
      <c r="IF108" s="4">
        <v>709.58803728176281</v>
      </c>
      <c r="IG108" s="5">
        <v>114.21999999999998</v>
      </c>
      <c r="IH108" s="3">
        <v>0</v>
      </c>
      <c r="II108" s="3">
        <v>0</v>
      </c>
      <c r="IJ108" s="3">
        <v>1810132</v>
      </c>
      <c r="IK108" s="3">
        <v>0</v>
      </c>
      <c r="IL108" s="3">
        <v>0</v>
      </c>
      <c r="IM108" s="3">
        <v>0</v>
      </c>
      <c r="IN108" s="3">
        <v>101105</v>
      </c>
      <c r="IO108" s="3">
        <v>0</v>
      </c>
      <c r="IP108" s="3">
        <v>16875</v>
      </c>
      <c r="IQ108" s="3"/>
      <c r="IR108" s="3">
        <v>101998</v>
      </c>
      <c r="IS108" s="3"/>
      <c r="IT108" s="3">
        <v>9360.5942429674542</v>
      </c>
      <c r="IU108" s="3"/>
      <c r="IV108" s="93">
        <v>113.47999999999999</v>
      </c>
      <c r="IW108" s="4">
        <v>0</v>
      </c>
      <c r="IX108" s="4">
        <v>0</v>
      </c>
      <c r="IY108" s="4">
        <v>1854313</v>
      </c>
      <c r="IZ108" s="4">
        <v>0</v>
      </c>
      <c r="JA108" s="4">
        <v>0</v>
      </c>
      <c r="JB108" s="4">
        <v>0</v>
      </c>
      <c r="JC108" s="4">
        <v>106428</v>
      </c>
      <c r="JD108" s="4">
        <v>0</v>
      </c>
      <c r="JE108" s="4">
        <v>0</v>
      </c>
      <c r="JG108" s="4">
        <v>106428</v>
      </c>
      <c r="JI108" s="4">
        <v>37800.290732660374</v>
      </c>
      <c r="JK108" s="93">
        <v>111.86</v>
      </c>
      <c r="JL108" s="4">
        <v>0</v>
      </c>
      <c r="JM108" s="4">
        <v>0</v>
      </c>
      <c r="JN108" s="4">
        <v>1934243</v>
      </c>
      <c r="JO108" s="4">
        <v>0</v>
      </c>
      <c r="JP108" s="4">
        <v>0</v>
      </c>
      <c r="JQ108" s="4">
        <v>0</v>
      </c>
      <c r="JR108" s="4">
        <v>104585</v>
      </c>
      <c r="JS108" s="4">
        <v>0</v>
      </c>
      <c r="JT108" s="4">
        <v>0</v>
      </c>
      <c r="JV108" s="4">
        <v>104585</v>
      </c>
      <c r="JW108" s="4">
        <v>0</v>
      </c>
      <c r="JX108" s="4">
        <v>86739.736217279496</v>
      </c>
      <c r="JY108" s="4">
        <v>-8.661165393612464</v>
      </c>
      <c r="JZ108" s="93">
        <v>103.09</v>
      </c>
      <c r="KA108" s="4">
        <v>0</v>
      </c>
      <c r="KB108" s="4">
        <v>0</v>
      </c>
      <c r="KC108" s="4">
        <v>1860283</v>
      </c>
      <c r="KD108" s="4">
        <v>0</v>
      </c>
      <c r="KE108" s="4">
        <v>0</v>
      </c>
      <c r="KF108" s="4">
        <v>0</v>
      </c>
      <c r="KG108" s="4">
        <v>95761</v>
      </c>
      <c r="KH108" s="4">
        <v>0</v>
      </c>
      <c r="KI108" s="4">
        <v>19160</v>
      </c>
      <c r="KJ108" s="4">
        <v>0</v>
      </c>
      <c r="KK108" s="4">
        <v>95761</v>
      </c>
      <c r="KM108" s="4">
        <v>53827.934032933801</v>
      </c>
      <c r="KN108" s="4">
        <v>-47.308107690652832</v>
      </c>
      <c r="KO108" s="4">
        <v>94.490000000000009</v>
      </c>
      <c r="KP108" s="4">
        <v>0</v>
      </c>
      <c r="KQ108" s="4">
        <v>0</v>
      </c>
      <c r="KR108" s="4">
        <v>1849550</v>
      </c>
      <c r="KS108" s="4">
        <v>0</v>
      </c>
      <c r="KT108" s="4">
        <v>0</v>
      </c>
      <c r="KU108" s="4">
        <v>0</v>
      </c>
      <c r="KV108" s="4">
        <v>102804</v>
      </c>
      <c r="KW108" s="4">
        <v>0</v>
      </c>
      <c r="KX108" s="4">
        <v>0</v>
      </c>
      <c r="KY108" s="4">
        <v>0</v>
      </c>
      <c r="KZ108" s="4">
        <v>102804</v>
      </c>
      <c r="LA108" s="4">
        <v>0</v>
      </c>
      <c r="LB108" s="4">
        <v>30645.81189230935</v>
      </c>
      <c r="LC108" s="4">
        <v>0</v>
      </c>
      <c r="LD108" s="4">
        <v>91</v>
      </c>
      <c r="LE108" s="4">
        <v>0</v>
      </c>
      <c r="LF108" s="4">
        <v>0</v>
      </c>
      <c r="LG108" s="4">
        <v>1809567</v>
      </c>
      <c r="LH108" s="4">
        <v>0</v>
      </c>
      <c r="LI108" s="4">
        <v>0</v>
      </c>
      <c r="LJ108" s="4">
        <v>0</v>
      </c>
      <c r="LK108" s="4">
        <v>108102</v>
      </c>
      <c r="LL108" s="4">
        <v>0</v>
      </c>
      <c r="LM108" s="4">
        <v>0</v>
      </c>
      <c r="LO108" s="4">
        <v>108102</v>
      </c>
      <c r="LQ108" s="4">
        <v>0</v>
      </c>
      <c r="MI108" s="115">
        <f t="shared" si="1"/>
        <v>-99</v>
      </c>
      <c r="MJ108" s="3"/>
      <c r="MK108" s="3"/>
      <c r="ML108" s="176"/>
      <c r="MM108" s="176"/>
      <c r="MN108" s="176"/>
      <c r="MO108" s="176"/>
      <c r="MP108" s="176"/>
      <c r="MQ108" s="176"/>
      <c r="MR108" s="176"/>
      <c r="MS108" s="176"/>
      <c r="MT108" s="176"/>
    </row>
    <row r="109" spans="1:358" s="4" customFormat="1">
      <c r="A109" s="1">
        <v>100</v>
      </c>
      <c r="B109" t="s">
        <v>141</v>
      </c>
      <c r="C109" s="93"/>
      <c r="E109" s="4">
        <v>0</v>
      </c>
      <c r="F109" s="4">
        <v>0</v>
      </c>
      <c r="I109" s="93"/>
      <c r="J109" s="4">
        <v>0</v>
      </c>
      <c r="K109" s="4">
        <v>0</v>
      </c>
      <c r="L109" s="4">
        <v>0</v>
      </c>
      <c r="O109" s="93"/>
      <c r="Q109" s="4">
        <v>0</v>
      </c>
      <c r="R109" s="4">
        <v>0</v>
      </c>
      <c r="S109" s="4">
        <v>0</v>
      </c>
      <c r="U109" s="4">
        <v>0</v>
      </c>
      <c r="V109" s="4">
        <v>0</v>
      </c>
      <c r="W109" s="93"/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F109" s="4">
        <v>2</v>
      </c>
      <c r="AG109" s="4">
        <v>0</v>
      </c>
      <c r="AH109" s="4">
        <v>13376</v>
      </c>
      <c r="AJ109" s="4">
        <v>0</v>
      </c>
      <c r="AL109" s="4">
        <v>13376</v>
      </c>
      <c r="AN109" s="4">
        <v>0</v>
      </c>
      <c r="AO109" s="93">
        <v>2</v>
      </c>
      <c r="AP109" s="4">
        <v>0</v>
      </c>
      <c r="AQ109" s="4">
        <v>14044</v>
      </c>
      <c r="AR109" s="4">
        <v>0</v>
      </c>
      <c r="AS109" s="4">
        <v>0</v>
      </c>
      <c r="AT109" s="4">
        <v>0</v>
      </c>
      <c r="AU109" s="4">
        <v>8694</v>
      </c>
      <c r="AW109" s="93">
        <v>2</v>
      </c>
      <c r="AY109" s="4">
        <v>17710</v>
      </c>
      <c r="AZ109" s="4">
        <v>0</v>
      </c>
      <c r="BA109" s="4">
        <v>0</v>
      </c>
      <c r="BB109" s="4">
        <v>0</v>
      </c>
      <c r="BC109" s="4">
        <v>8383</v>
      </c>
      <c r="BD109" s="4">
        <v>13</v>
      </c>
      <c r="BE109" s="4">
        <v>101.73</v>
      </c>
      <c r="BF109" s="4">
        <v>0</v>
      </c>
      <c r="BG109" s="4">
        <v>965928</v>
      </c>
      <c r="BH109" s="4">
        <v>0</v>
      </c>
      <c r="BI109" s="4">
        <v>179.33</v>
      </c>
      <c r="BJ109" s="4">
        <v>0</v>
      </c>
      <c r="BK109" s="4">
        <v>1672987</v>
      </c>
      <c r="BL109" s="4">
        <v>0</v>
      </c>
      <c r="BM109" s="4">
        <v>64538</v>
      </c>
      <c r="BN109" s="4">
        <v>0</v>
      </c>
      <c r="BO109" s="4">
        <v>390736.16557505331</v>
      </c>
      <c r="BP109" s="4">
        <v>254.49077248136746</v>
      </c>
      <c r="BQ109" s="93">
        <v>201.66211604095568</v>
      </c>
      <c r="BR109" s="4">
        <v>0</v>
      </c>
      <c r="BS109" s="4">
        <v>1902650.3766838568</v>
      </c>
      <c r="BT109" s="4">
        <v>0</v>
      </c>
      <c r="BU109" s="4">
        <v>146636.08191126285</v>
      </c>
      <c r="BW109" s="4">
        <v>58762.030514204751</v>
      </c>
      <c r="BY109" s="4">
        <v>146636.08191126285</v>
      </c>
      <c r="CA109" s="4">
        <v>1033185.9766838569</v>
      </c>
      <c r="CC109" s="93">
        <v>183.63117875136402</v>
      </c>
      <c r="CD109" s="4">
        <v>0</v>
      </c>
      <c r="CE109" s="4">
        <v>1809247.6333495858</v>
      </c>
      <c r="CF109" s="4">
        <v>0</v>
      </c>
      <c r="CG109" s="4">
        <v>135891.50713937453</v>
      </c>
      <c r="CH109" s="4">
        <v>0</v>
      </c>
      <c r="CI109" s="4">
        <v>98680.834459381033</v>
      </c>
      <c r="CJ109" s="4">
        <v>0</v>
      </c>
      <c r="CK109" s="4">
        <v>135891.50713937453</v>
      </c>
      <c r="CL109" s="4">
        <v>0</v>
      </c>
      <c r="CM109" s="4">
        <v>420622</v>
      </c>
      <c r="CN109" s="4">
        <v>0</v>
      </c>
      <c r="CO109" s="93">
        <v>172.99652777777777</v>
      </c>
      <c r="CP109" s="4">
        <v>0</v>
      </c>
      <c r="CQ109" s="4">
        <v>1599193.079541842</v>
      </c>
      <c r="CS109" s="4">
        <v>133756.39870774539</v>
      </c>
      <c r="CU109" s="4">
        <v>82095.166666666657</v>
      </c>
      <c r="CW109" s="4">
        <v>133756.39870774539</v>
      </c>
      <c r="CY109" s="4">
        <v>91865</v>
      </c>
      <c r="DA109" s="93">
        <v>165.8937542662116</v>
      </c>
      <c r="DB109" s="4">
        <v>0</v>
      </c>
      <c r="DC109" s="4">
        <v>1755943</v>
      </c>
      <c r="DD109" s="4">
        <v>0</v>
      </c>
      <c r="DE109" s="4">
        <v>138297</v>
      </c>
      <c r="DF109" s="4">
        <v>0</v>
      </c>
      <c r="DG109" s="4">
        <v>32223</v>
      </c>
      <c r="DH109" s="4">
        <v>0</v>
      </c>
      <c r="DI109" s="4">
        <v>138297</v>
      </c>
      <c r="DJ109" s="4">
        <v>0</v>
      </c>
      <c r="DK109" s="4">
        <v>156750</v>
      </c>
      <c r="DL109" s="4">
        <v>0</v>
      </c>
      <c r="DM109" s="93">
        <v>141.90816326530611</v>
      </c>
      <c r="DN109" s="4">
        <v>0</v>
      </c>
      <c r="DO109" s="4">
        <v>1570715</v>
      </c>
      <c r="DQ109" s="4">
        <v>122430</v>
      </c>
      <c r="DS109" s="4">
        <v>58159</v>
      </c>
      <c r="DU109" s="4">
        <v>122430</v>
      </c>
      <c r="DW109" s="4">
        <v>94049.952274894807</v>
      </c>
      <c r="DY109" s="93">
        <v>152.43055555555554</v>
      </c>
      <c r="DZ109" s="4">
        <v>0</v>
      </c>
      <c r="EA109" s="4">
        <v>1741228</v>
      </c>
      <c r="EC109" s="4">
        <v>133442</v>
      </c>
      <c r="EE109" s="4">
        <v>36621</v>
      </c>
      <c r="EG109" s="4">
        <v>133442</v>
      </c>
      <c r="EI109" s="4">
        <v>233212.9681832632</v>
      </c>
      <c r="EK109" s="93">
        <v>186.80234787575893</v>
      </c>
      <c r="EL109" s="4">
        <v>0</v>
      </c>
      <c r="EM109" s="4">
        <v>1921713</v>
      </c>
      <c r="EN109" s="4">
        <v>0</v>
      </c>
      <c r="EO109" s="4">
        <v>149846</v>
      </c>
      <c r="EP109" s="4">
        <v>0</v>
      </c>
      <c r="EQ109" s="4">
        <v>234491</v>
      </c>
      <c r="ER109" s="4">
        <v>0</v>
      </c>
      <c r="ES109" s="4">
        <v>149846</v>
      </c>
      <c r="ET109" s="4">
        <v>0</v>
      </c>
      <c r="EU109" s="4">
        <v>282792.8</v>
      </c>
      <c r="EV109" s="4">
        <v>0</v>
      </c>
      <c r="EW109" s="93">
        <v>210.88965517241382</v>
      </c>
      <c r="EX109" s="4">
        <v>0</v>
      </c>
      <c r="EY109" s="4">
        <v>2425298</v>
      </c>
      <c r="EZ109" s="4">
        <v>10899</v>
      </c>
      <c r="FA109" s="4">
        <v>178657</v>
      </c>
      <c r="FB109" s="4">
        <v>893</v>
      </c>
      <c r="FC109" s="4">
        <v>140894</v>
      </c>
      <c r="FD109" s="4">
        <v>0</v>
      </c>
      <c r="FE109" s="4">
        <v>178657</v>
      </c>
      <c r="FF109" s="4">
        <v>893</v>
      </c>
      <c r="FG109" s="4">
        <v>616911.44999999995</v>
      </c>
      <c r="FH109" s="4">
        <v>0</v>
      </c>
      <c r="FI109" s="93">
        <v>248.84175814039293</v>
      </c>
      <c r="FJ109" s="4">
        <v>0</v>
      </c>
      <c r="FK109" s="4">
        <v>2911191</v>
      </c>
      <c r="FL109" s="4">
        <v>0</v>
      </c>
      <c r="FM109" s="4">
        <v>215105</v>
      </c>
      <c r="FN109" s="4">
        <v>0</v>
      </c>
      <c r="FO109" s="4">
        <v>81897</v>
      </c>
      <c r="FQ109" s="4">
        <v>215105</v>
      </c>
      <c r="FS109" s="4">
        <v>639131.11728000268</v>
      </c>
      <c r="FU109" s="93">
        <v>281.53871581731045</v>
      </c>
      <c r="FV109" s="4">
        <v>0</v>
      </c>
      <c r="FW109" s="4">
        <v>3354070</v>
      </c>
      <c r="FX109" s="4">
        <v>0</v>
      </c>
      <c r="FY109" s="4">
        <v>242551</v>
      </c>
      <c r="FZ109" s="4">
        <v>0</v>
      </c>
      <c r="GA109" s="4">
        <v>77340</v>
      </c>
      <c r="GB109" s="4">
        <v>0</v>
      </c>
      <c r="GC109" s="4">
        <v>242551</v>
      </c>
      <c r="GE109" s="4">
        <v>707989.77873683942</v>
      </c>
      <c r="GG109" s="93">
        <v>329.43189368770766</v>
      </c>
      <c r="GH109" s="4">
        <v>0</v>
      </c>
      <c r="GI109" s="4">
        <v>4059891</v>
      </c>
      <c r="GJ109" s="4">
        <v>0</v>
      </c>
      <c r="GK109" s="4">
        <v>283675</v>
      </c>
      <c r="GL109" s="4">
        <v>0</v>
      </c>
      <c r="GM109" s="4">
        <v>108112</v>
      </c>
      <c r="GN109" s="4">
        <v>0</v>
      </c>
      <c r="GO109" s="4">
        <v>283675</v>
      </c>
      <c r="GP109" s="4">
        <v>0</v>
      </c>
      <c r="GQ109" s="4">
        <v>679059.43477845064</v>
      </c>
      <c r="GR109" s="4">
        <v>-593.58340452285483</v>
      </c>
      <c r="GS109" s="93">
        <v>328.61096156819838</v>
      </c>
      <c r="GT109" s="4">
        <v>0</v>
      </c>
      <c r="GU109" s="4">
        <v>4300390</v>
      </c>
      <c r="GV109" s="4">
        <v>0</v>
      </c>
      <c r="GW109" s="4">
        <v>281331</v>
      </c>
      <c r="GX109" s="4">
        <v>0</v>
      </c>
      <c r="GY109" s="4">
        <v>142460</v>
      </c>
      <c r="GZ109" s="4">
        <v>0</v>
      </c>
      <c r="HA109" s="160">
        <v>281331</v>
      </c>
      <c r="HB109" s="160">
        <v>0</v>
      </c>
      <c r="HC109" s="160">
        <v>212769.29513372245</v>
      </c>
      <c r="HD109" s="4">
        <v>-157</v>
      </c>
      <c r="HE109" s="93">
        <v>348</v>
      </c>
      <c r="HF109" s="4">
        <v>0</v>
      </c>
      <c r="HG109" s="4">
        <v>0</v>
      </c>
      <c r="HH109" s="4">
        <v>4819542</v>
      </c>
      <c r="HI109" s="4">
        <v>0</v>
      </c>
      <c r="HJ109" s="4">
        <v>305047</v>
      </c>
      <c r="HK109" s="4">
        <v>0</v>
      </c>
      <c r="HL109" s="4">
        <v>95091</v>
      </c>
      <c r="HM109" s="4">
        <v>0</v>
      </c>
      <c r="HN109" s="4">
        <v>305047</v>
      </c>
      <c r="HO109" s="4">
        <v>0</v>
      </c>
      <c r="HP109" s="4">
        <v>455695</v>
      </c>
      <c r="HQ109" s="4">
        <v>-7917.2433521068306</v>
      </c>
      <c r="HR109" s="93">
        <v>349.43</v>
      </c>
      <c r="HS109" s="4">
        <v>0</v>
      </c>
      <c r="HT109" s="4">
        <v>0</v>
      </c>
      <c r="HU109" s="4">
        <v>4954536</v>
      </c>
      <c r="HV109" s="4">
        <v>0</v>
      </c>
      <c r="HW109" s="4">
        <v>0</v>
      </c>
      <c r="HX109" s="176">
        <v>0</v>
      </c>
      <c r="HY109" s="4">
        <v>304963</v>
      </c>
      <c r="HZ109" s="176">
        <v>0</v>
      </c>
      <c r="IA109" s="4">
        <v>107202</v>
      </c>
      <c r="IB109" s="176">
        <v>0</v>
      </c>
      <c r="IC109" s="4">
        <v>304963</v>
      </c>
      <c r="ID109" s="176">
        <v>0</v>
      </c>
      <c r="IE109" s="4">
        <v>83743.86963286942</v>
      </c>
      <c r="IF109" s="4">
        <v>451.71197183131881</v>
      </c>
      <c r="IG109" s="5">
        <v>358.62000000000006</v>
      </c>
      <c r="IH109" s="3">
        <v>0</v>
      </c>
      <c r="II109" s="3">
        <v>0</v>
      </c>
      <c r="IJ109" s="3">
        <v>5074241</v>
      </c>
      <c r="IK109" s="3">
        <v>0</v>
      </c>
      <c r="IL109" s="3">
        <v>0</v>
      </c>
      <c r="IM109" s="3">
        <v>0</v>
      </c>
      <c r="IN109" s="3">
        <v>313937</v>
      </c>
      <c r="IO109" s="3">
        <v>0</v>
      </c>
      <c r="IP109" s="3">
        <v>106125</v>
      </c>
      <c r="IQ109" s="3"/>
      <c r="IR109" s="3">
        <v>320161</v>
      </c>
      <c r="IS109" s="3"/>
      <c r="IT109" s="3">
        <v>98578.338031333697</v>
      </c>
      <c r="IU109" s="3"/>
      <c r="IV109" s="93">
        <v>367.17</v>
      </c>
      <c r="IW109" s="4">
        <v>0</v>
      </c>
      <c r="IX109" s="4">
        <v>0</v>
      </c>
      <c r="IY109" s="4">
        <v>5324751</v>
      </c>
      <c r="IZ109" s="4">
        <v>0</v>
      </c>
      <c r="JA109" s="4">
        <v>0</v>
      </c>
      <c r="JB109" s="4">
        <v>0</v>
      </c>
      <c r="JC109" s="4">
        <v>339367</v>
      </c>
      <c r="JD109" s="4">
        <v>0</v>
      </c>
      <c r="JE109" s="4">
        <v>77790</v>
      </c>
      <c r="JG109" s="4">
        <v>339367</v>
      </c>
      <c r="JI109" s="4">
        <v>219791.8137777276</v>
      </c>
      <c r="JK109" s="93">
        <v>377.72</v>
      </c>
      <c r="JL109" s="4">
        <v>0</v>
      </c>
      <c r="JM109" s="4">
        <v>0</v>
      </c>
      <c r="JN109" s="4">
        <v>5612342</v>
      </c>
      <c r="JO109" s="4">
        <v>0</v>
      </c>
      <c r="JP109" s="4">
        <v>0</v>
      </c>
      <c r="JQ109" s="4">
        <v>0</v>
      </c>
      <c r="JR109" s="4">
        <v>350259</v>
      </c>
      <c r="JS109" s="4">
        <v>0</v>
      </c>
      <c r="JT109" s="4">
        <v>31548</v>
      </c>
      <c r="JV109" s="4">
        <v>350259</v>
      </c>
      <c r="JW109" s="4">
        <v>0</v>
      </c>
      <c r="JX109" s="4">
        <v>326202.77926689503</v>
      </c>
      <c r="JY109" s="4">
        <v>-49.109539004450198</v>
      </c>
      <c r="JZ109" s="93">
        <v>356.64</v>
      </c>
      <c r="KA109" s="4">
        <v>0</v>
      </c>
      <c r="KB109" s="4">
        <v>0</v>
      </c>
      <c r="KC109" s="4">
        <v>5708189</v>
      </c>
      <c r="KD109" s="4">
        <v>0</v>
      </c>
      <c r="KE109" s="4">
        <v>0</v>
      </c>
      <c r="KF109" s="4">
        <v>0</v>
      </c>
      <c r="KG109" s="4">
        <v>329838</v>
      </c>
      <c r="KH109" s="4">
        <v>0</v>
      </c>
      <c r="KI109" s="4">
        <v>85450</v>
      </c>
      <c r="KJ109" s="4">
        <v>0</v>
      </c>
      <c r="KK109" s="4">
        <v>329838</v>
      </c>
      <c r="KM109" s="4">
        <v>301684.6215384496</v>
      </c>
      <c r="KN109" s="4">
        <v>-268.24096461338922</v>
      </c>
      <c r="KO109" s="4">
        <v>317.15999999999991</v>
      </c>
      <c r="KP109" s="4">
        <v>0</v>
      </c>
      <c r="KQ109" s="4">
        <v>0</v>
      </c>
      <c r="KR109" s="4">
        <v>5495906</v>
      </c>
      <c r="KS109" s="4">
        <v>0</v>
      </c>
      <c r="KT109" s="4">
        <v>0</v>
      </c>
      <c r="KU109" s="4">
        <v>0</v>
      </c>
      <c r="KV109" s="4">
        <v>338772</v>
      </c>
      <c r="KW109" s="4">
        <v>0</v>
      </c>
      <c r="KX109" s="4">
        <v>108273</v>
      </c>
      <c r="KY109" s="4">
        <v>0</v>
      </c>
      <c r="KZ109" s="4">
        <v>338772</v>
      </c>
      <c r="LA109" s="4">
        <v>0</v>
      </c>
      <c r="LB109" s="4">
        <v>167674.90303538664</v>
      </c>
      <c r="LC109" s="4">
        <v>0</v>
      </c>
      <c r="LD109" s="4">
        <v>281</v>
      </c>
      <c r="LE109" s="4">
        <v>0</v>
      </c>
      <c r="LF109" s="4">
        <v>0</v>
      </c>
      <c r="LG109" s="4">
        <v>5153219</v>
      </c>
      <c r="LH109" s="4">
        <v>0</v>
      </c>
      <c r="LI109" s="4">
        <v>0</v>
      </c>
      <c r="LJ109" s="4">
        <v>0</v>
      </c>
      <c r="LK109" s="4">
        <v>333786</v>
      </c>
      <c r="LL109" s="4">
        <v>0</v>
      </c>
      <c r="LM109" s="4">
        <v>0</v>
      </c>
      <c r="LO109" s="4">
        <v>333786</v>
      </c>
      <c r="LQ109" s="4">
        <v>38338.800000000003</v>
      </c>
      <c r="MI109" s="115">
        <f t="shared" si="1"/>
        <v>-100</v>
      </c>
      <c r="MJ109" s="3"/>
      <c r="MK109" s="3"/>
      <c r="ML109" s="176"/>
      <c r="MM109" s="176"/>
      <c r="MN109" s="176"/>
      <c r="MO109" s="176"/>
      <c r="MP109" s="176"/>
      <c r="MQ109" s="176"/>
      <c r="MR109" s="176"/>
      <c r="MS109" s="176"/>
      <c r="MT109" s="176"/>
    </row>
    <row r="110" spans="1:358" s="4" customFormat="1">
      <c r="A110" s="1">
        <v>101</v>
      </c>
      <c r="B110" t="s">
        <v>142</v>
      </c>
      <c r="C110" s="93">
        <v>125.077</v>
      </c>
      <c r="D110" s="4">
        <v>515943</v>
      </c>
      <c r="E110" s="4">
        <v>0</v>
      </c>
      <c r="F110" s="4">
        <v>494207</v>
      </c>
      <c r="G110" s="4">
        <v>0</v>
      </c>
      <c r="I110" s="93">
        <v>167.23</v>
      </c>
      <c r="J110" s="4">
        <v>847354</v>
      </c>
      <c r="K110" s="4">
        <v>-5067</v>
      </c>
      <c r="L110" s="4">
        <v>983274</v>
      </c>
      <c r="M110" s="4">
        <v>0</v>
      </c>
      <c r="O110" s="93">
        <v>185</v>
      </c>
      <c r="P110" s="4">
        <v>0</v>
      </c>
      <c r="Q110" s="4">
        <v>995808</v>
      </c>
      <c r="R110" s="4">
        <v>0</v>
      </c>
      <c r="S110" s="4">
        <v>5412</v>
      </c>
      <c r="U110" s="4">
        <v>145951</v>
      </c>
      <c r="V110" s="4">
        <v>0</v>
      </c>
      <c r="W110" s="93">
        <v>223.94</v>
      </c>
      <c r="X110" s="4">
        <v>0</v>
      </c>
      <c r="Y110" s="4">
        <v>1254900</v>
      </c>
      <c r="Z110" s="4">
        <v>0</v>
      </c>
      <c r="AA110" s="4">
        <v>34548</v>
      </c>
      <c r="AB110" s="4">
        <v>0</v>
      </c>
      <c r="AC110" s="4">
        <v>259092</v>
      </c>
      <c r="AD110" s="4">
        <v>0</v>
      </c>
      <c r="AE110" s="4">
        <v>0</v>
      </c>
      <c r="AF110" s="4">
        <v>254.54</v>
      </c>
      <c r="AG110" s="4">
        <v>0</v>
      </c>
      <c r="AH110" s="4">
        <v>1698411</v>
      </c>
      <c r="AJ110" s="4">
        <v>27116</v>
      </c>
      <c r="AL110" s="4">
        <v>598966</v>
      </c>
      <c r="AN110" s="4">
        <v>0</v>
      </c>
      <c r="AO110" s="93">
        <v>266.94</v>
      </c>
      <c r="AP110" s="4">
        <v>0</v>
      </c>
      <c r="AQ110" s="4">
        <v>1909021</v>
      </c>
      <c r="AR110" s="4">
        <v>0</v>
      </c>
      <c r="AS110" s="4">
        <v>3870</v>
      </c>
      <c r="AT110" s="4">
        <v>0</v>
      </c>
      <c r="AU110" s="4">
        <v>580354</v>
      </c>
      <c r="AW110" s="93">
        <v>273.16000000000003</v>
      </c>
      <c r="AY110" s="4">
        <v>1911137</v>
      </c>
      <c r="AZ110" s="4">
        <v>0</v>
      </c>
      <c r="BA110" s="4">
        <v>14096</v>
      </c>
      <c r="BB110" s="4">
        <v>0</v>
      </c>
      <c r="BC110" s="4">
        <v>272308</v>
      </c>
      <c r="BD110" s="4">
        <v>398</v>
      </c>
      <c r="BE110" s="4">
        <v>299.43</v>
      </c>
      <c r="BF110" s="4">
        <v>0</v>
      </c>
      <c r="BG110" s="4">
        <v>2006780</v>
      </c>
      <c r="BH110" s="4">
        <v>0</v>
      </c>
      <c r="BI110" s="4">
        <v>324.47000000000003</v>
      </c>
      <c r="BJ110" s="4">
        <v>0</v>
      </c>
      <c r="BK110" s="4">
        <v>2101860</v>
      </c>
      <c r="BL110" s="4">
        <v>0</v>
      </c>
      <c r="BM110" s="4">
        <v>13036</v>
      </c>
      <c r="BN110" s="4">
        <v>0</v>
      </c>
      <c r="BO110" s="4">
        <v>46893.679144440088</v>
      </c>
      <c r="BP110" s="4">
        <v>30.542370226721687</v>
      </c>
      <c r="BQ110" s="93">
        <v>335.70074892032699</v>
      </c>
      <c r="BR110" s="4">
        <v>0</v>
      </c>
      <c r="BS110" s="4">
        <v>2419947.9874114334</v>
      </c>
      <c r="BT110" s="4">
        <v>0</v>
      </c>
      <c r="BU110" s="4">
        <v>248723.41656662666</v>
      </c>
      <c r="BW110" s="4">
        <v>25894.633190612454</v>
      </c>
      <c r="BY110" s="4">
        <v>248723.41656662666</v>
      </c>
      <c r="CA110" s="4">
        <v>413393.18741143338</v>
      </c>
      <c r="CC110" s="93">
        <v>326.59044368600684</v>
      </c>
      <c r="CD110" s="4">
        <v>0</v>
      </c>
      <c r="CE110" s="4">
        <v>2427624.7269624574</v>
      </c>
      <c r="CF110" s="4">
        <v>0</v>
      </c>
      <c r="CG110" s="4">
        <v>250330.18430034132</v>
      </c>
      <c r="CH110" s="4">
        <v>0</v>
      </c>
      <c r="CI110" s="4">
        <v>33188</v>
      </c>
      <c r="CJ110" s="4">
        <v>0</v>
      </c>
      <c r="CK110" s="4">
        <v>250330.18430034132</v>
      </c>
      <c r="CL110" s="4">
        <v>0</v>
      </c>
      <c r="CM110" s="4">
        <v>236561.73955102405</v>
      </c>
      <c r="CN110" s="4">
        <v>0</v>
      </c>
      <c r="CO110" s="93">
        <v>328.88153310104531</v>
      </c>
      <c r="CP110" s="4">
        <v>0</v>
      </c>
      <c r="CQ110" s="4">
        <v>2467784.2822299656</v>
      </c>
      <c r="CS110" s="4">
        <v>262667.92334494775</v>
      </c>
      <c r="CU110" s="4">
        <v>42155</v>
      </c>
      <c r="CW110" s="4">
        <v>262667.92334494775</v>
      </c>
      <c r="CY110" s="4">
        <v>172000.55526750814</v>
      </c>
      <c r="DA110" s="93">
        <v>336.98639455782313</v>
      </c>
      <c r="DB110" s="4">
        <v>0</v>
      </c>
      <c r="DC110" s="4">
        <v>2739619</v>
      </c>
      <c r="DD110" s="4">
        <v>0</v>
      </c>
      <c r="DE110" s="4">
        <v>283555</v>
      </c>
      <c r="DF110" s="4">
        <v>0</v>
      </c>
      <c r="DG110" s="4">
        <v>27159</v>
      </c>
      <c r="DH110" s="4">
        <v>0</v>
      </c>
      <c r="DI110" s="4">
        <v>283555</v>
      </c>
      <c r="DJ110" s="4">
        <v>0</v>
      </c>
      <c r="DK110" s="4">
        <v>299001</v>
      </c>
      <c r="DL110" s="4">
        <v>0</v>
      </c>
      <c r="DM110" s="93">
        <v>362.11888169902102</v>
      </c>
      <c r="DN110" s="4">
        <v>0</v>
      </c>
      <c r="DO110" s="4">
        <v>2900120</v>
      </c>
      <c r="DQ110" s="4">
        <v>311667</v>
      </c>
      <c r="DS110" s="4">
        <v>31789</v>
      </c>
      <c r="DU110" s="4">
        <v>311667</v>
      </c>
      <c r="DW110" s="4">
        <v>339665.6527690239</v>
      </c>
      <c r="DY110" s="93">
        <v>381.86551724137928</v>
      </c>
      <c r="DZ110" s="4">
        <v>0</v>
      </c>
      <c r="EA110" s="4">
        <v>3104224</v>
      </c>
      <c r="EC110" s="4">
        <v>339220</v>
      </c>
      <c r="EE110" s="4">
        <v>18122</v>
      </c>
      <c r="EG110" s="4">
        <v>339220</v>
      </c>
      <c r="EI110" s="4">
        <v>409138.48710801377</v>
      </c>
      <c r="EK110" s="93">
        <v>401.25226156846924</v>
      </c>
      <c r="EL110" s="4">
        <v>0</v>
      </c>
      <c r="EM110" s="4">
        <v>3398940</v>
      </c>
      <c r="EN110" s="4">
        <v>0</v>
      </c>
      <c r="EO110" s="4">
        <v>355637</v>
      </c>
      <c r="EP110" s="4">
        <v>0</v>
      </c>
      <c r="EQ110" s="4">
        <v>28230</v>
      </c>
      <c r="ER110" s="4">
        <v>0</v>
      </c>
      <c r="ES110" s="4">
        <v>355637</v>
      </c>
      <c r="ET110" s="4">
        <v>0</v>
      </c>
      <c r="EU110" s="4">
        <v>481378.80000000005</v>
      </c>
      <c r="EV110" s="4">
        <v>0</v>
      </c>
      <c r="EW110" s="93">
        <v>413.41496598639458</v>
      </c>
      <c r="EX110" s="4">
        <v>0</v>
      </c>
      <c r="EY110" s="4">
        <v>3533955</v>
      </c>
      <c r="EZ110" s="4">
        <v>0</v>
      </c>
      <c r="FA110" s="4">
        <v>369179</v>
      </c>
      <c r="FB110" s="4">
        <v>0</v>
      </c>
      <c r="FC110" s="4">
        <v>0</v>
      </c>
      <c r="FD110" s="4">
        <v>0</v>
      </c>
      <c r="FE110" s="4">
        <v>369179</v>
      </c>
      <c r="FF110" s="4">
        <v>0</v>
      </c>
      <c r="FG110" s="4">
        <v>290335.59999999998</v>
      </c>
      <c r="FH110" s="4">
        <v>0</v>
      </c>
      <c r="FI110" s="93">
        <v>414.16339729889398</v>
      </c>
      <c r="FJ110" s="4">
        <v>0</v>
      </c>
      <c r="FK110" s="4">
        <v>3640196</v>
      </c>
      <c r="FL110" s="4">
        <v>0</v>
      </c>
      <c r="FM110" s="4">
        <v>368942</v>
      </c>
      <c r="FN110" s="4">
        <v>0</v>
      </c>
      <c r="FO110" s="4">
        <v>9697</v>
      </c>
      <c r="FQ110" s="4">
        <v>368942</v>
      </c>
      <c r="FS110" s="4">
        <v>204497.75358228353</v>
      </c>
      <c r="FU110" s="93">
        <v>411.26666666666677</v>
      </c>
      <c r="FV110" s="4">
        <v>0</v>
      </c>
      <c r="FW110" s="4">
        <v>3706463</v>
      </c>
      <c r="FX110" s="4">
        <v>0</v>
      </c>
      <c r="FY110" s="4">
        <v>367243</v>
      </c>
      <c r="FZ110" s="4">
        <v>0</v>
      </c>
      <c r="GA110" s="4">
        <v>0</v>
      </c>
      <c r="GB110" s="4">
        <v>0</v>
      </c>
      <c r="GC110" s="4">
        <v>367243</v>
      </c>
      <c r="GE110" s="4">
        <v>194970.99898148363</v>
      </c>
      <c r="GG110" s="93">
        <v>428.19548448654427</v>
      </c>
      <c r="GH110" s="4">
        <v>0</v>
      </c>
      <c r="GI110" s="4">
        <v>4008561</v>
      </c>
      <c r="GJ110" s="4">
        <v>0</v>
      </c>
      <c r="GK110" s="4">
        <v>381495</v>
      </c>
      <c r="GL110" s="4">
        <v>0</v>
      </c>
      <c r="GM110" s="4">
        <v>0</v>
      </c>
      <c r="GN110" s="4">
        <v>0</v>
      </c>
      <c r="GO110" s="4">
        <v>381495</v>
      </c>
      <c r="GP110" s="4">
        <v>0</v>
      </c>
      <c r="GQ110" s="4">
        <v>290643.79938780569</v>
      </c>
      <c r="GR110" s="4">
        <v>-254.05925771483453</v>
      </c>
      <c r="GS110" s="93">
        <v>393.4</v>
      </c>
      <c r="GT110" s="4">
        <v>0</v>
      </c>
      <c r="GU110" s="4">
        <v>3852988</v>
      </c>
      <c r="GV110" s="4">
        <v>0</v>
      </c>
      <c r="GW110" s="4">
        <v>351289</v>
      </c>
      <c r="GX110" s="4">
        <v>0</v>
      </c>
      <c r="GY110" s="4">
        <v>0</v>
      </c>
      <c r="GZ110" s="4">
        <v>0</v>
      </c>
      <c r="HA110" s="160">
        <v>351289</v>
      </c>
      <c r="HB110" s="160">
        <v>0</v>
      </c>
      <c r="HC110" s="160">
        <v>-254.05925771483453</v>
      </c>
      <c r="HD110" s="4">
        <v>0</v>
      </c>
      <c r="HE110" s="93">
        <v>357</v>
      </c>
      <c r="HF110" s="4">
        <v>0</v>
      </c>
      <c r="HG110" s="4">
        <v>0</v>
      </c>
      <c r="HH110" s="4">
        <v>3663705</v>
      </c>
      <c r="HI110" s="4">
        <v>0</v>
      </c>
      <c r="HJ110" s="4">
        <v>317488</v>
      </c>
      <c r="HK110" s="4">
        <v>0</v>
      </c>
      <c r="HL110" s="4">
        <v>11193</v>
      </c>
      <c r="HM110" s="4">
        <v>0</v>
      </c>
      <c r="HN110" s="4">
        <v>317488</v>
      </c>
      <c r="HO110" s="4">
        <v>0</v>
      </c>
      <c r="HP110" s="4">
        <v>0</v>
      </c>
      <c r="HQ110" s="4">
        <v>0</v>
      </c>
      <c r="HR110" s="93">
        <v>324.29000000000002</v>
      </c>
      <c r="HS110" s="4">
        <v>0</v>
      </c>
      <c r="HT110" s="4">
        <v>0</v>
      </c>
      <c r="HU110" s="4">
        <v>3545055</v>
      </c>
      <c r="HV110" s="4">
        <v>0</v>
      </c>
      <c r="HW110" s="4">
        <v>0</v>
      </c>
      <c r="HX110" s="176">
        <v>0</v>
      </c>
      <c r="HY110" s="4">
        <v>288696</v>
      </c>
      <c r="HZ110" s="176">
        <v>0</v>
      </c>
      <c r="IA110" s="4">
        <v>11862</v>
      </c>
      <c r="IB110" s="176">
        <v>0</v>
      </c>
      <c r="IC110" s="4">
        <v>288696</v>
      </c>
      <c r="ID110" s="176">
        <v>0</v>
      </c>
      <c r="IE110" s="4">
        <v>0</v>
      </c>
      <c r="IF110" s="4">
        <v>0</v>
      </c>
      <c r="IG110" s="5">
        <v>310.91000000000003</v>
      </c>
      <c r="IH110" s="3">
        <v>0</v>
      </c>
      <c r="II110" s="3">
        <v>0</v>
      </c>
      <c r="IJ110" s="3">
        <v>3661634</v>
      </c>
      <c r="IK110" s="3">
        <v>0</v>
      </c>
      <c r="IL110" s="3">
        <v>0</v>
      </c>
      <c r="IM110" s="3">
        <v>0</v>
      </c>
      <c r="IN110" s="3">
        <v>276413</v>
      </c>
      <c r="IO110" s="3">
        <v>0</v>
      </c>
      <c r="IP110" s="3">
        <v>0</v>
      </c>
      <c r="IQ110" s="3"/>
      <c r="IR110" s="3">
        <v>276413</v>
      </c>
      <c r="IS110" s="3"/>
      <c r="IT110" s="3">
        <v>95643.130381671828</v>
      </c>
      <c r="IU110" s="3"/>
      <c r="IV110" s="93">
        <v>368.03000000000009</v>
      </c>
      <c r="IW110" s="4">
        <v>0</v>
      </c>
      <c r="IX110" s="4">
        <v>0</v>
      </c>
      <c r="IY110" s="4">
        <v>4471240</v>
      </c>
      <c r="IZ110" s="4">
        <v>0</v>
      </c>
      <c r="JA110" s="4">
        <v>0</v>
      </c>
      <c r="JB110" s="4">
        <v>0</v>
      </c>
      <c r="JC110" s="4">
        <v>342970</v>
      </c>
      <c r="JD110" s="4">
        <v>0</v>
      </c>
      <c r="JE110" s="4">
        <v>26292</v>
      </c>
      <c r="JG110" s="4">
        <v>342970</v>
      </c>
      <c r="JI110" s="4">
        <v>683573.54181923182</v>
      </c>
      <c r="JK110" s="93">
        <v>367.03999999999996</v>
      </c>
      <c r="JL110" s="4">
        <v>0</v>
      </c>
      <c r="JM110" s="4">
        <v>0</v>
      </c>
      <c r="JN110" s="4">
        <v>4660352</v>
      </c>
      <c r="JO110" s="4">
        <v>0</v>
      </c>
      <c r="JP110" s="4">
        <v>0</v>
      </c>
      <c r="JQ110" s="4">
        <v>0</v>
      </c>
      <c r="JR110" s="4">
        <v>344276</v>
      </c>
      <c r="JS110" s="4">
        <v>0</v>
      </c>
      <c r="JT110" s="4">
        <v>0</v>
      </c>
      <c r="JV110" s="4">
        <v>344276</v>
      </c>
      <c r="JW110" s="4">
        <v>0</v>
      </c>
      <c r="JX110" s="4">
        <v>313898.74769531674</v>
      </c>
      <c r="JY110" s="4">
        <v>-158.71373372402741</v>
      </c>
      <c r="JZ110" s="93">
        <v>341.71</v>
      </c>
      <c r="KA110" s="4">
        <v>0</v>
      </c>
      <c r="KB110" s="4">
        <v>0</v>
      </c>
      <c r="KC110" s="4">
        <v>4644762</v>
      </c>
      <c r="KD110" s="4">
        <v>0</v>
      </c>
      <c r="KE110" s="4">
        <v>0</v>
      </c>
      <c r="KF110" s="4">
        <v>0</v>
      </c>
      <c r="KG110" s="4">
        <v>319586</v>
      </c>
      <c r="KH110" s="4">
        <v>0</v>
      </c>
      <c r="KI110" s="4">
        <v>14569</v>
      </c>
      <c r="KJ110" s="4">
        <v>0</v>
      </c>
      <c r="KK110" s="4">
        <v>319586</v>
      </c>
      <c r="KM110" s="4">
        <v>221032.30293264979</v>
      </c>
      <c r="KN110" s="4">
        <v>-866.90948224344174</v>
      </c>
      <c r="KO110" s="4">
        <v>350.70000000000005</v>
      </c>
      <c r="KP110" s="4">
        <v>0</v>
      </c>
      <c r="KQ110" s="4">
        <v>0</v>
      </c>
      <c r="KR110" s="4">
        <v>5138171</v>
      </c>
      <c r="KS110" s="4">
        <v>0</v>
      </c>
      <c r="KT110" s="4">
        <v>0</v>
      </c>
      <c r="KU110" s="4">
        <v>0</v>
      </c>
      <c r="KV110" s="4">
        <v>381563</v>
      </c>
      <c r="KW110" s="4">
        <v>0</v>
      </c>
      <c r="KX110" s="4">
        <v>0</v>
      </c>
      <c r="KY110" s="4">
        <v>0</v>
      </c>
      <c r="KZ110" s="4">
        <v>381563</v>
      </c>
      <c r="LA110" s="4">
        <v>0</v>
      </c>
      <c r="LB110" s="4">
        <v>565161.09851775656</v>
      </c>
      <c r="LC110" s="4">
        <v>0</v>
      </c>
      <c r="LD110" s="4">
        <v>331</v>
      </c>
      <c r="LE110" s="4">
        <v>0</v>
      </c>
      <c r="LF110" s="4">
        <v>0</v>
      </c>
      <c r="LG110" s="4">
        <v>5522101</v>
      </c>
      <c r="LH110" s="4">
        <v>0</v>
      </c>
      <c r="LI110" s="4">
        <v>0</v>
      </c>
      <c r="LJ110" s="4">
        <v>0</v>
      </c>
      <c r="LK110" s="4">
        <v>393228</v>
      </c>
      <c r="LL110" s="4">
        <v>0</v>
      </c>
      <c r="LM110" s="4">
        <v>0</v>
      </c>
      <c r="LO110" s="4">
        <v>393228</v>
      </c>
      <c r="LQ110" s="4">
        <v>679975.39999999991</v>
      </c>
      <c r="MI110" s="115">
        <f t="shared" si="1"/>
        <v>-101</v>
      </c>
      <c r="MJ110" s="3"/>
      <c r="MK110" s="3"/>
      <c r="ML110" s="176"/>
      <c r="MM110" s="176"/>
      <c r="MN110" s="176"/>
      <c r="MO110" s="176"/>
      <c r="MP110" s="176"/>
      <c r="MQ110" s="176"/>
      <c r="MR110" s="176"/>
      <c r="MS110" s="176"/>
      <c r="MT110" s="176"/>
    </row>
    <row r="111" spans="1:358" s="4" customFormat="1">
      <c r="A111" s="1">
        <v>102</v>
      </c>
      <c r="B111" t="s">
        <v>143</v>
      </c>
      <c r="C111" s="93">
        <v>2</v>
      </c>
      <c r="D111" s="4">
        <v>9902</v>
      </c>
      <c r="E111" s="4">
        <v>0</v>
      </c>
      <c r="F111" s="4">
        <v>0</v>
      </c>
      <c r="G111" s="4">
        <v>0</v>
      </c>
      <c r="I111" s="93">
        <v>2</v>
      </c>
      <c r="J111" s="4">
        <v>9282</v>
      </c>
      <c r="K111" s="4">
        <v>0</v>
      </c>
      <c r="L111" s="4">
        <v>0</v>
      </c>
      <c r="M111" s="4">
        <v>0</v>
      </c>
      <c r="O111" s="93">
        <v>2</v>
      </c>
      <c r="P111" s="4">
        <v>0</v>
      </c>
      <c r="Q111" s="4">
        <v>10988</v>
      </c>
      <c r="R111" s="4">
        <v>0</v>
      </c>
      <c r="S111" s="4">
        <v>0</v>
      </c>
      <c r="U111" s="4">
        <v>0</v>
      </c>
      <c r="V111" s="4">
        <v>0</v>
      </c>
      <c r="W111" s="93">
        <v>1</v>
      </c>
      <c r="X111" s="4">
        <v>0</v>
      </c>
      <c r="Y111" s="4">
        <v>5406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1</v>
      </c>
      <c r="AG111" s="4">
        <v>0</v>
      </c>
      <c r="AH111" s="4">
        <v>6253</v>
      </c>
      <c r="AJ111" s="4">
        <v>0</v>
      </c>
      <c r="AL111" s="4">
        <v>847</v>
      </c>
      <c r="AN111" s="4">
        <v>0</v>
      </c>
      <c r="AO111" s="93">
        <v>2.98</v>
      </c>
      <c r="AP111" s="4">
        <v>0</v>
      </c>
      <c r="AQ111" s="4">
        <v>22016</v>
      </c>
      <c r="AR111" s="4">
        <v>0</v>
      </c>
      <c r="AS111" s="4">
        <v>0</v>
      </c>
      <c r="AT111" s="4">
        <v>0</v>
      </c>
      <c r="AU111" s="4">
        <v>16271</v>
      </c>
      <c r="AW111" s="93"/>
      <c r="AZ111" s="4">
        <v>0</v>
      </c>
      <c r="BB111" s="4">
        <v>0</v>
      </c>
      <c r="BC111" s="4">
        <v>8721</v>
      </c>
      <c r="BD111" s="4">
        <v>13</v>
      </c>
      <c r="BH111" s="4">
        <v>0</v>
      </c>
      <c r="BI111" s="4">
        <v>1.97</v>
      </c>
      <c r="BJ111" s="4">
        <v>0</v>
      </c>
      <c r="BK111" s="4">
        <v>7650</v>
      </c>
      <c r="BL111" s="4">
        <v>0</v>
      </c>
      <c r="BM111" s="4">
        <v>7887</v>
      </c>
      <c r="BN111" s="4">
        <v>0</v>
      </c>
      <c r="BO111" s="4">
        <v>2339.9093187297985</v>
      </c>
      <c r="BP111" s="4">
        <v>1.524008736646465</v>
      </c>
      <c r="BQ111" s="93">
        <v>2</v>
      </c>
      <c r="BR111" s="4">
        <v>0</v>
      </c>
      <c r="BS111" s="4">
        <v>19186</v>
      </c>
      <c r="BT111" s="4">
        <v>0</v>
      </c>
      <c r="BU111" s="4">
        <v>1496</v>
      </c>
      <c r="BW111" s="4">
        <v>0</v>
      </c>
      <c r="BY111" s="4">
        <v>1496</v>
      </c>
      <c r="CA111" s="4">
        <v>16126</v>
      </c>
      <c r="CC111" s="93">
        <v>2</v>
      </c>
      <c r="CD111" s="4">
        <v>0</v>
      </c>
      <c r="CE111" s="4">
        <v>21656</v>
      </c>
      <c r="CF111" s="4">
        <v>0</v>
      </c>
      <c r="CG111" s="4">
        <v>1552</v>
      </c>
      <c r="CH111" s="4">
        <v>0</v>
      </c>
      <c r="CI111" s="4">
        <v>0</v>
      </c>
      <c r="CJ111" s="4">
        <v>0</v>
      </c>
      <c r="CK111" s="4">
        <v>1552</v>
      </c>
      <c r="CL111" s="4">
        <v>0</v>
      </c>
      <c r="CM111" s="4">
        <v>12452</v>
      </c>
      <c r="CN111" s="4">
        <v>0</v>
      </c>
      <c r="CO111" s="93">
        <v>1</v>
      </c>
      <c r="CP111" s="4">
        <v>0</v>
      </c>
      <c r="CQ111" s="4">
        <v>8396</v>
      </c>
      <c r="CS111" s="4">
        <v>811</v>
      </c>
      <c r="CU111" s="4">
        <v>0</v>
      </c>
      <c r="CW111" s="4">
        <v>811</v>
      </c>
      <c r="CY111" s="4">
        <v>6096</v>
      </c>
      <c r="DA111" s="93">
        <v>1</v>
      </c>
      <c r="DB111" s="4">
        <v>0</v>
      </c>
      <c r="DC111" s="4">
        <v>9155</v>
      </c>
      <c r="DD111" s="4">
        <v>0</v>
      </c>
      <c r="DE111" s="4">
        <v>849</v>
      </c>
      <c r="DF111" s="4">
        <v>0</v>
      </c>
      <c r="DG111" s="4">
        <v>0</v>
      </c>
      <c r="DH111" s="4">
        <v>0</v>
      </c>
      <c r="DI111" s="4">
        <v>849</v>
      </c>
      <c r="DJ111" s="4">
        <v>0</v>
      </c>
      <c r="DK111" s="4">
        <v>1747</v>
      </c>
      <c r="DL111" s="4">
        <v>0</v>
      </c>
      <c r="DM111" s="93"/>
      <c r="DU111" s="4">
        <v>0</v>
      </c>
      <c r="DW111" s="4">
        <v>455.4</v>
      </c>
      <c r="DY111" s="93"/>
      <c r="EG111" s="4">
        <v>0</v>
      </c>
      <c r="EI111" s="4">
        <v>303.60000000000002</v>
      </c>
      <c r="EK111" s="93">
        <v>0</v>
      </c>
      <c r="EM111" s="4">
        <v>0</v>
      </c>
      <c r="EN111" s="4">
        <v>0</v>
      </c>
      <c r="EO111" s="4">
        <v>0</v>
      </c>
      <c r="EP111" s="4">
        <v>0</v>
      </c>
      <c r="EQ111" s="4">
        <v>0</v>
      </c>
      <c r="ER111" s="4">
        <v>0</v>
      </c>
      <c r="ES111" s="4">
        <v>0</v>
      </c>
      <c r="ET111" s="4">
        <v>0</v>
      </c>
      <c r="EU111" s="4">
        <v>0</v>
      </c>
      <c r="EV111" s="4">
        <v>0</v>
      </c>
      <c r="EW111" s="93">
        <v>0</v>
      </c>
      <c r="EX111" s="4">
        <v>0</v>
      </c>
      <c r="EY111" s="4">
        <v>0</v>
      </c>
      <c r="EZ111" s="4">
        <v>0</v>
      </c>
      <c r="FA111" s="4">
        <v>0</v>
      </c>
      <c r="FB111" s="4">
        <v>0</v>
      </c>
      <c r="FC111" s="4">
        <v>0</v>
      </c>
      <c r="FD111" s="4">
        <v>0</v>
      </c>
      <c r="FE111" s="4">
        <v>0</v>
      </c>
      <c r="FF111" s="4">
        <v>0</v>
      </c>
      <c r="FG111" s="4">
        <v>0</v>
      </c>
      <c r="FH111" s="4">
        <v>0</v>
      </c>
      <c r="FI111" s="93">
        <v>0</v>
      </c>
      <c r="FJ111" s="4">
        <v>0</v>
      </c>
      <c r="FK111" s="4">
        <v>0</v>
      </c>
      <c r="FL111" s="4">
        <v>0</v>
      </c>
      <c r="FM111" s="4">
        <v>0</v>
      </c>
      <c r="FN111" s="4">
        <v>0</v>
      </c>
      <c r="FO111" s="4">
        <v>0</v>
      </c>
      <c r="FQ111" s="4">
        <v>0</v>
      </c>
      <c r="FS111" s="4">
        <v>0</v>
      </c>
      <c r="FU111" s="93">
        <v>0</v>
      </c>
      <c r="FV111" s="4">
        <v>0</v>
      </c>
      <c r="FW111" s="4">
        <v>0</v>
      </c>
      <c r="FX111" s="4">
        <v>0</v>
      </c>
      <c r="FY111" s="4">
        <v>0</v>
      </c>
      <c r="FZ111" s="4">
        <v>0</v>
      </c>
      <c r="GA111" s="4">
        <v>0</v>
      </c>
      <c r="GB111" s="4">
        <v>0</v>
      </c>
      <c r="GC111" s="4">
        <v>0</v>
      </c>
      <c r="GE111" s="4">
        <v>0</v>
      </c>
      <c r="GG111" s="93">
        <v>0</v>
      </c>
      <c r="GH111" s="4">
        <v>0</v>
      </c>
      <c r="GI111" s="4">
        <v>0</v>
      </c>
      <c r="GJ111" s="4">
        <v>0</v>
      </c>
      <c r="GK111" s="4">
        <v>0</v>
      </c>
      <c r="GL111" s="4">
        <v>0</v>
      </c>
      <c r="GM111" s="4">
        <v>0</v>
      </c>
      <c r="GN111" s="4">
        <v>0</v>
      </c>
      <c r="GO111" s="4">
        <v>0</v>
      </c>
      <c r="GP111" s="4">
        <v>0</v>
      </c>
      <c r="GQ111" s="4">
        <v>0</v>
      </c>
      <c r="GR111" s="4">
        <v>0</v>
      </c>
      <c r="GS111" s="93">
        <v>0</v>
      </c>
      <c r="GT111" s="4">
        <v>0</v>
      </c>
      <c r="GU111" s="4">
        <v>0</v>
      </c>
      <c r="GV111" s="4">
        <v>0</v>
      </c>
      <c r="GW111" s="4">
        <v>0</v>
      </c>
      <c r="GX111" s="4">
        <v>0</v>
      </c>
      <c r="GY111" s="4">
        <v>0</v>
      </c>
      <c r="GZ111" s="4">
        <v>0</v>
      </c>
      <c r="HA111" s="160">
        <v>0</v>
      </c>
      <c r="HB111" s="160">
        <v>0</v>
      </c>
      <c r="HC111" s="160">
        <v>0</v>
      </c>
      <c r="HD111" s="4">
        <v>0</v>
      </c>
      <c r="HE111" s="93">
        <v>0</v>
      </c>
      <c r="HF111" s="4">
        <v>0</v>
      </c>
      <c r="HG111" s="4">
        <v>0</v>
      </c>
      <c r="HH111" s="4">
        <v>0</v>
      </c>
      <c r="HI111" s="4">
        <v>0</v>
      </c>
      <c r="HJ111" s="4">
        <v>0</v>
      </c>
      <c r="HK111" s="4">
        <v>0</v>
      </c>
      <c r="HL111" s="4">
        <v>0</v>
      </c>
      <c r="HM111" s="4">
        <v>0</v>
      </c>
      <c r="HN111" s="4">
        <v>0</v>
      </c>
      <c r="HO111" s="4">
        <v>0</v>
      </c>
      <c r="HP111" s="4">
        <v>0</v>
      </c>
      <c r="HQ111" s="4">
        <v>0</v>
      </c>
      <c r="HR111" s="93">
        <v>0</v>
      </c>
      <c r="HS111" s="4">
        <v>0</v>
      </c>
      <c r="HT111" s="4">
        <v>0</v>
      </c>
      <c r="HU111" s="4">
        <v>0</v>
      </c>
      <c r="HV111" s="4">
        <v>0</v>
      </c>
      <c r="HW111" s="4">
        <v>0</v>
      </c>
      <c r="HX111" s="176">
        <v>0</v>
      </c>
      <c r="HY111" s="4">
        <v>0</v>
      </c>
      <c r="HZ111" s="176">
        <v>0</v>
      </c>
      <c r="IA111" s="4">
        <v>0</v>
      </c>
      <c r="IB111" s="176">
        <v>0</v>
      </c>
      <c r="IC111" s="4">
        <v>0</v>
      </c>
      <c r="ID111" s="176">
        <v>0</v>
      </c>
      <c r="IE111" s="4">
        <v>0</v>
      </c>
      <c r="IF111" s="4">
        <v>0</v>
      </c>
      <c r="IG111" s="5">
        <v>0</v>
      </c>
      <c r="IH111" s="3">
        <v>0</v>
      </c>
      <c r="II111" s="3">
        <v>0</v>
      </c>
      <c r="IJ111" s="3">
        <v>0</v>
      </c>
      <c r="IK111" s="3">
        <v>0</v>
      </c>
      <c r="IL111" s="3">
        <v>0</v>
      </c>
      <c r="IM111" s="3">
        <v>0</v>
      </c>
      <c r="IN111" s="3">
        <v>0</v>
      </c>
      <c r="IO111" s="3">
        <v>0</v>
      </c>
      <c r="IP111" s="3">
        <v>0</v>
      </c>
      <c r="IQ111" s="3"/>
      <c r="IR111" s="3">
        <v>0</v>
      </c>
      <c r="IS111" s="3"/>
      <c r="IT111" s="3">
        <v>0</v>
      </c>
      <c r="IU111" s="3"/>
      <c r="IV111" s="93">
        <v>0</v>
      </c>
      <c r="IW111" s="4">
        <v>0</v>
      </c>
      <c r="IX111" s="4">
        <v>0</v>
      </c>
      <c r="IY111" s="4">
        <v>0</v>
      </c>
      <c r="IZ111" s="4">
        <v>0</v>
      </c>
      <c r="JA111" s="4">
        <v>0</v>
      </c>
      <c r="JB111" s="4">
        <v>0</v>
      </c>
      <c r="JC111" s="4">
        <v>0</v>
      </c>
      <c r="JD111" s="4">
        <v>0</v>
      </c>
      <c r="JE111" s="4">
        <v>0</v>
      </c>
      <c r="JG111" s="4">
        <v>0</v>
      </c>
      <c r="JI111" s="4">
        <v>0</v>
      </c>
      <c r="JK111" s="93">
        <v>0</v>
      </c>
      <c r="JL111" s="4">
        <v>0</v>
      </c>
      <c r="JM111" s="4">
        <v>0</v>
      </c>
      <c r="JN111" s="4">
        <v>0</v>
      </c>
      <c r="JO111" s="4">
        <v>0</v>
      </c>
      <c r="JP111" s="4">
        <v>0</v>
      </c>
      <c r="JQ111" s="4">
        <v>0</v>
      </c>
      <c r="JR111" s="4">
        <v>0</v>
      </c>
      <c r="JS111" s="4">
        <v>0</v>
      </c>
      <c r="JT111" s="4">
        <v>0</v>
      </c>
      <c r="JV111" s="4">
        <v>0</v>
      </c>
      <c r="JW111" s="4">
        <v>0</v>
      </c>
      <c r="JX111" s="4">
        <v>0</v>
      </c>
      <c r="JY111" s="4">
        <v>0</v>
      </c>
      <c r="JZ111" s="93">
        <v>0</v>
      </c>
      <c r="KA111" s="4">
        <v>0</v>
      </c>
      <c r="KB111" s="4">
        <v>0</v>
      </c>
      <c r="KC111" s="4">
        <v>0</v>
      </c>
      <c r="KD111" s="4">
        <v>0</v>
      </c>
      <c r="KE111" s="4">
        <v>0</v>
      </c>
      <c r="KF111" s="4">
        <v>0</v>
      </c>
      <c r="KG111" s="4">
        <v>0</v>
      </c>
      <c r="KH111" s="4">
        <v>0</v>
      </c>
      <c r="KI111" s="4">
        <v>0</v>
      </c>
      <c r="KJ111" s="4">
        <v>0</v>
      </c>
      <c r="KK111" s="4">
        <v>0</v>
      </c>
      <c r="KM111" s="4">
        <v>0</v>
      </c>
      <c r="KN111" s="4">
        <v>0</v>
      </c>
      <c r="KO111" s="4">
        <v>0</v>
      </c>
      <c r="KP111" s="4">
        <v>0</v>
      </c>
      <c r="KQ111" s="4">
        <v>0</v>
      </c>
      <c r="KR111" s="4">
        <v>0</v>
      </c>
      <c r="KS111" s="4">
        <v>0</v>
      </c>
      <c r="KT111" s="4">
        <v>0</v>
      </c>
      <c r="KU111" s="4">
        <v>0</v>
      </c>
      <c r="KV111" s="4">
        <v>0</v>
      </c>
      <c r="KW111" s="4">
        <v>0</v>
      </c>
      <c r="KX111" s="4">
        <v>0</v>
      </c>
      <c r="KY111" s="4">
        <v>0</v>
      </c>
      <c r="KZ111" s="4">
        <v>0</v>
      </c>
      <c r="LA111" s="4">
        <v>0</v>
      </c>
      <c r="LB111" s="4">
        <v>0</v>
      </c>
      <c r="LC111" s="4">
        <v>0</v>
      </c>
      <c r="LD111" s="4">
        <v>0</v>
      </c>
      <c r="LE111" s="4">
        <v>0</v>
      </c>
      <c r="LF111" s="4">
        <v>0</v>
      </c>
      <c r="LG111" s="4">
        <v>0</v>
      </c>
      <c r="LH111" s="4">
        <v>0</v>
      </c>
      <c r="LI111" s="4">
        <v>0</v>
      </c>
      <c r="LJ111" s="4">
        <v>0</v>
      </c>
      <c r="LK111" s="4">
        <v>0</v>
      </c>
      <c r="LL111" s="4">
        <v>0</v>
      </c>
      <c r="LM111" s="4">
        <v>0</v>
      </c>
      <c r="LO111" s="4">
        <v>0</v>
      </c>
      <c r="LQ111" s="4">
        <v>0</v>
      </c>
      <c r="MI111" s="115">
        <f t="shared" si="1"/>
        <v>-102</v>
      </c>
      <c r="MJ111" s="3"/>
      <c r="MK111" s="3"/>
      <c r="ML111" s="176"/>
      <c r="MM111" s="176"/>
      <c r="MN111" s="176"/>
      <c r="MO111" s="176"/>
      <c r="MP111" s="176"/>
      <c r="MQ111" s="176"/>
      <c r="MR111" s="176"/>
      <c r="MS111" s="176"/>
      <c r="MT111" s="176"/>
    </row>
    <row r="112" spans="1:358" s="4" customFormat="1">
      <c r="A112" s="1">
        <v>103</v>
      </c>
      <c r="B112" t="s">
        <v>144</v>
      </c>
      <c r="C112" s="93"/>
      <c r="E112" s="4">
        <v>0</v>
      </c>
      <c r="F112" s="4">
        <v>0</v>
      </c>
      <c r="I112" s="93"/>
      <c r="J112" s="4">
        <v>0</v>
      </c>
      <c r="K112" s="4">
        <v>0</v>
      </c>
      <c r="L112" s="4">
        <v>0</v>
      </c>
      <c r="O112" s="93"/>
      <c r="Q112" s="4">
        <v>0</v>
      </c>
      <c r="R112" s="4">
        <v>0</v>
      </c>
      <c r="S112" s="4">
        <v>0</v>
      </c>
      <c r="U112" s="4">
        <v>4855</v>
      </c>
      <c r="V112" s="4">
        <v>0</v>
      </c>
      <c r="W112" s="93"/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L112" s="4">
        <v>0</v>
      </c>
      <c r="AO112" s="93">
        <v>1</v>
      </c>
      <c r="AP112" s="4">
        <v>0</v>
      </c>
      <c r="AQ112" s="4">
        <v>0</v>
      </c>
      <c r="AR112" s="4">
        <v>0</v>
      </c>
      <c r="AS112" s="4">
        <v>6155</v>
      </c>
      <c r="AT112" s="4">
        <v>0</v>
      </c>
      <c r="AU112" s="4">
        <v>0</v>
      </c>
      <c r="AW112" s="93">
        <v>1.1100000000000001</v>
      </c>
      <c r="AY112" s="4">
        <v>6980</v>
      </c>
      <c r="AZ112" s="4">
        <v>0</v>
      </c>
      <c r="BA112" s="4">
        <v>768</v>
      </c>
      <c r="BB112" s="4">
        <v>0</v>
      </c>
      <c r="BC112" s="4">
        <v>6214</v>
      </c>
      <c r="BD112" s="4">
        <v>9</v>
      </c>
      <c r="BE112" s="4">
        <v>15.18</v>
      </c>
      <c r="BF112" s="4">
        <v>0</v>
      </c>
      <c r="BG112" s="4">
        <v>100294</v>
      </c>
      <c r="BH112" s="4">
        <v>0</v>
      </c>
      <c r="BI112" s="4">
        <v>19.100000000000001</v>
      </c>
      <c r="BJ112" s="4">
        <v>0</v>
      </c>
      <c r="BK112" s="4">
        <v>118515</v>
      </c>
      <c r="BL112" s="4">
        <v>0</v>
      </c>
      <c r="BM112" s="4">
        <v>10467</v>
      </c>
      <c r="BN112" s="4">
        <v>0</v>
      </c>
      <c r="BO112" s="4">
        <v>23552.456655587026</v>
      </c>
      <c r="BP112" s="4">
        <v>15.339974684178742</v>
      </c>
      <c r="BQ112" s="93">
        <v>15.084745762711865</v>
      </c>
      <c r="BR112" s="4">
        <v>0</v>
      </c>
      <c r="BS112" s="4">
        <v>112241.15254237287</v>
      </c>
      <c r="BT112" s="4">
        <v>0</v>
      </c>
      <c r="BU112" s="4">
        <v>11283.389830508475</v>
      </c>
      <c r="BW112" s="4">
        <v>0</v>
      </c>
      <c r="BY112" s="4">
        <v>11283.389830508475</v>
      </c>
      <c r="CA112" s="4">
        <v>48258.2</v>
      </c>
      <c r="CC112" s="93">
        <v>14.715254237288136</v>
      </c>
      <c r="CD112" s="4">
        <v>0</v>
      </c>
      <c r="CE112" s="4">
        <v>93228.244067796608</v>
      </c>
      <c r="CF112" s="4">
        <v>0</v>
      </c>
      <c r="CG112" s="4">
        <v>9867.0372881355943</v>
      </c>
      <c r="CH112" s="4">
        <v>0</v>
      </c>
      <c r="CI112" s="4">
        <v>16216</v>
      </c>
      <c r="CJ112" s="4">
        <v>0</v>
      </c>
      <c r="CK112" s="4">
        <v>9867.0372881355943</v>
      </c>
      <c r="CL112" s="4">
        <v>0</v>
      </c>
      <c r="CM112" s="4">
        <v>7288</v>
      </c>
      <c r="CN112" s="4">
        <v>0</v>
      </c>
      <c r="CO112" s="93">
        <v>10.917808219178083</v>
      </c>
      <c r="CP112" s="4">
        <v>0</v>
      </c>
      <c r="CQ112" s="4">
        <v>89012.890410958906</v>
      </c>
      <c r="CS112" s="4">
        <v>8854.3424657534251</v>
      </c>
      <c r="CU112" s="4">
        <v>0</v>
      </c>
      <c r="CW112" s="4">
        <v>8854.3424657534251</v>
      </c>
      <c r="CY112" s="4">
        <v>0</v>
      </c>
      <c r="DA112" s="93">
        <v>21.290657439446367</v>
      </c>
      <c r="DB112" s="4">
        <v>0</v>
      </c>
      <c r="DC112" s="4">
        <v>188683</v>
      </c>
      <c r="DD112" s="4">
        <v>0</v>
      </c>
      <c r="DE112" s="4">
        <v>17227</v>
      </c>
      <c r="DF112" s="4">
        <v>0</v>
      </c>
      <c r="DG112" s="4">
        <v>10148</v>
      </c>
      <c r="DH112" s="4">
        <v>0</v>
      </c>
      <c r="DI112" s="4">
        <v>17227</v>
      </c>
      <c r="DJ112" s="4">
        <v>0</v>
      </c>
      <c r="DK112" s="4">
        <v>99670</v>
      </c>
      <c r="DL112" s="4">
        <v>0</v>
      </c>
      <c r="DM112" s="93">
        <v>18.309278350515463</v>
      </c>
      <c r="DN112" s="4">
        <v>0</v>
      </c>
      <c r="DO112" s="4">
        <v>171864</v>
      </c>
      <c r="DQ112" s="4">
        <v>15457</v>
      </c>
      <c r="DS112" s="4">
        <v>10822</v>
      </c>
      <c r="DU112" s="4">
        <v>15457</v>
      </c>
      <c r="DW112" s="4">
        <v>59802.065753424657</v>
      </c>
      <c r="DY112" s="93">
        <v>20.335664335664337</v>
      </c>
      <c r="DZ112" s="4">
        <v>0</v>
      </c>
      <c r="EA112" s="4">
        <v>191868</v>
      </c>
      <c r="EC112" s="4">
        <v>17266</v>
      </c>
      <c r="EE112" s="4">
        <v>10816</v>
      </c>
      <c r="EG112" s="4">
        <v>17266</v>
      </c>
      <c r="EI112" s="4">
        <v>59872.043835616438</v>
      </c>
      <c r="EK112" s="93">
        <v>20.534965034965033</v>
      </c>
      <c r="EL112" s="4">
        <v>0</v>
      </c>
      <c r="EM112" s="4">
        <v>203808</v>
      </c>
      <c r="EN112" s="4">
        <v>0</v>
      </c>
      <c r="EO112" s="4">
        <v>17445</v>
      </c>
      <c r="EP112" s="4">
        <v>0</v>
      </c>
      <c r="EQ112" s="4">
        <v>11326</v>
      </c>
      <c r="ER112" s="4">
        <v>0</v>
      </c>
      <c r="ES112" s="4">
        <v>17445</v>
      </c>
      <c r="ET112" s="4">
        <v>0</v>
      </c>
      <c r="EU112" s="4">
        <v>23942.400000000001</v>
      </c>
      <c r="EV112" s="4">
        <v>0</v>
      </c>
      <c r="EW112" s="93">
        <v>18.791666666666664</v>
      </c>
      <c r="EX112" s="4">
        <v>0</v>
      </c>
      <c r="EY112" s="4">
        <v>183854</v>
      </c>
      <c r="EZ112" s="4">
        <v>0</v>
      </c>
      <c r="FA112" s="4">
        <v>16338</v>
      </c>
      <c r="FB112" s="4">
        <v>0</v>
      </c>
      <c r="FC112" s="4">
        <v>5439</v>
      </c>
      <c r="FD112" s="4">
        <v>0</v>
      </c>
      <c r="FE112" s="4">
        <v>16338</v>
      </c>
      <c r="FF112" s="4">
        <v>0</v>
      </c>
      <c r="FG112" s="4">
        <v>10986.6</v>
      </c>
      <c r="FH112" s="4">
        <v>0</v>
      </c>
      <c r="FI112" s="93">
        <v>15.303448275862069</v>
      </c>
      <c r="FJ112" s="4">
        <v>0</v>
      </c>
      <c r="FK112" s="4">
        <v>145744</v>
      </c>
      <c r="FL112" s="4">
        <v>0</v>
      </c>
      <c r="FM112" s="4">
        <v>12773</v>
      </c>
      <c r="FN112" s="4">
        <v>0</v>
      </c>
      <c r="FO112" s="4">
        <v>11081</v>
      </c>
      <c r="FQ112" s="4">
        <v>12773</v>
      </c>
      <c r="FS112" s="4">
        <v>2856.8122871579512</v>
      </c>
      <c r="FU112" s="93">
        <v>9.9513888888888893</v>
      </c>
      <c r="FV112" s="4">
        <v>0</v>
      </c>
      <c r="FW112" s="4">
        <v>99738</v>
      </c>
      <c r="FX112" s="4">
        <v>0</v>
      </c>
      <c r="FY112" s="4">
        <v>8887</v>
      </c>
      <c r="FZ112" s="4">
        <v>0</v>
      </c>
      <c r="GA112" s="4">
        <v>0</v>
      </c>
      <c r="GB112" s="4">
        <v>0</v>
      </c>
      <c r="GC112" s="4">
        <v>8887</v>
      </c>
      <c r="GE112" s="4">
        <v>2906.1641464083123</v>
      </c>
      <c r="GG112" s="93">
        <v>14</v>
      </c>
      <c r="GH112" s="4">
        <v>0</v>
      </c>
      <c r="GI112" s="4">
        <v>123019</v>
      </c>
      <c r="GJ112" s="4">
        <v>0</v>
      </c>
      <c r="GK112" s="4">
        <v>11609</v>
      </c>
      <c r="GL112" s="4">
        <v>0</v>
      </c>
      <c r="GM112" s="4">
        <v>10231</v>
      </c>
      <c r="GN112" s="4">
        <v>0</v>
      </c>
      <c r="GO112" s="4">
        <v>11609</v>
      </c>
      <c r="GP112" s="4">
        <v>0</v>
      </c>
      <c r="GQ112" s="4">
        <v>22398.28894447333</v>
      </c>
      <c r="GR112" s="4">
        <v>-19.578923325741926</v>
      </c>
      <c r="GS112" s="93">
        <v>11.491408934707904</v>
      </c>
      <c r="GT112" s="4">
        <v>0</v>
      </c>
      <c r="GU112" s="4">
        <v>119823</v>
      </c>
      <c r="GV112" s="4">
        <v>0</v>
      </c>
      <c r="GW112" s="4">
        <v>10262</v>
      </c>
      <c r="GX112" s="4">
        <v>0</v>
      </c>
      <c r="GY112" s="4">
        <v>0</v>
      </c>
      <c r="GZ112" s="4">
        <v>0</v>
      </c>
      <c r="HA112" s="160">
        <v>10262</v>
      </c>
      <c r="HB112" s="160">
        <v>0</v>
      </c>
      <c r="HC112" s="160">
        <v>-19.578923325741926</v>
      </c>
      <c r="HD112" s="4">
        <v>0</v>
      </c>
      <c r="HE112" s="93">
        <v>18</v>
      </c>
      <c r="HF112" s="4">
        <v>0</v>
      </c>
      <c r="HG112" s="4">
        <v>0</v>
      </c>
      <c r="HH112" s="4">
        <v>173492</v>
      </c>
      <c r="HI112" s="4">
        <v>0</v>
      </c>
      <c r="HJ112" s="4">
        <v>15646</v>
      </c>
      <c r="HK112" s="4">
        <v>0</v>
      </c>
      <c r="HL112" s="4">
        <v>0</v>
      </c>
      <c r="HM112" s="4">
        <v>0</v>
      </c>
      <c r="HN112" s="4">
        <v>15646</v>
      </c>
      <c r="HO112" s="4">
        <v>0</v>
      </c>
      <c r="HP112" s="4">
        <v>47109</v>
      </c>
      <c r="HQ112" s="4">
        <v>-818.47037758540682</v>
      </c>
      <c r="HR112" s="93">
        <v>22.950000000000003</v>
      </c>
      <c r="HS112" s="4">
        <v>0</v>
      </c>
      <c r="HT112" s="4">
        <v>0</v>
      </c>
      <c r="HU112" s="4">
        <v>252803</v>
      </c>
      <c r="HV112" s="4">
        <v>0</v>
      </c>
      <c r="HW112" s="4">
        <v>0</v>
      </c>
      <c r="HX112" s="176">
        <v>0</v>
      </c>
      <c r="HY112" s="4">
        <v>20498</v>
      </c>
      <c r="HZ112" s="176">
        <v>0</v>
      </c>
      <c r="IA112" s="4">
        <v>0</v>
      </c>
      <c r="IB112" s="176">
        <v>0</v>
      </c>
      <c r="IC112" s="4">
        <v>20498</v>
      </c>
      <c r="ID112" s="176">
        <v>0</v>
      </c>
      <c r="IE112" s="4">
        <v>51726.754295964376</v>
      </c>
      <c r="IF112" s="4">
        <v>279.01259258616483</v>
      </c>
      <c r="IG112" s="5">
        <v>21.36</v>
      </c>
      <c r="IH112" s="3">
        <v>0</v>
      </c>
      <c r="II112" s="3">
        <v>0</v>
      </c>
      <c r="IJ112" s="3">
        <v>226837</v>
      </c>
      <c r="IK112" s="3">
        <v>0</v>
      </c>
      <c r="IL112" s="3">
        <v>0</v>
      </c>
      <c r="IM112" s="3">
        <v>0</v>
      </c>
      <c r="IN112" s="3">
        <v>18311</v>
      </c>
      <c r="IO112" s="3">
        <v>0</v>
      </c>
      <c r="IP112" s="3">
        <v>10284</v>
      </c>
      <c r="IQ112" s="3"/>
      <c r="IR112" s="3">
        <v>19079</v>
      </c>
      <c r="IS112" s="3"/>
      <c r="IT112" s="3">
        <v>228.90604457789863</v>
      </c>
      <c r="IU112" s="3"/>
      <c r="IV112" s="93">
        <v>24.58</v>
      </c>
      <c r="IW112" s="4">
        <v>0</v>
      </c>
      <c r="IX112" s="4">
        <v>0</v>
      </c>
      <c r="IY112" s="4">
        <v>308217</v>
      </c>
      <c r="IZ112" s="4">
        <v>0</v>
      </c>
      <c r="JA112" s="4">
        <v>0</v>
      </c>
      <c r="JB112" s="4">
        <v>0</v>
      </c>
      <c r="JC112" s="4">
        <v>23055</v>
      </c>
      <c r="JD112" s="4">
        <v>0</v>
      </c>
      <c r="JE112" s="4">
        <v>0</v>
      </c>
      <c r="JG112" s="4">
        <v>23055</v>
      </c>
      <c r="JI112" s="4">
        <v>67585.144085185049</v>
      </c>
      <c r="JK112" s="93">
        <v>31.400000000000002</v>
      </c>
      <c r="JL112" s="4">
        <v>0</v>
      </c>
      <c r="JM112" s="4">
        <v>0</v>
      </c>
      <c r="JN112" s="4">
        <v>374316</v>
      </c>
      <c r="JO112" s="4">
        <v>0</v>
      </c>
      <c r="JP112" s="4">
        <v>0</v>
      </c>
      <c r="JQ112" s="4">
        <v>0</v>
      </c>
      <c r="JR112" s="4">
        <v>26107</v>
      </c>
      <c r="JS112" s="4">
        <v>0</v>
      </c>
      <c r="JT112" s="4">
        <v>53722</v>
      </c>
      <c r="JV112" s="4">
        <v>26107</v>
      </c>
      <c r="JW112" s="4">
        <v>0</v>
      </c>
      <c r="JX112" s="4">
        <v>78642.318018202524</v>
      </c>
      <c r="JY112" s="4">
        <v>-15.953591809418867</v>
      </c>
      <c r="JZ112" s="93">
        <v>23.069999999999997</v>
      </c>
      <c r="KA112" s="4">
        <v>0</v>
      </c>
      <c r="KB112" s="4">
        <v>0</v>
      </c>
      <c r="KC112" s="4">
        <v>308901</v>
      </c>
      <c r="KD112" s="4">
        <v>0</v>
      </c>
      <c r="KE112" s="4">
        <v>0</v>
      </c>
      <c r="KF112" s="4">
        <v>0</v>
      </c>
      <c r="KG112" s="4">
        <v>20701</v>
      </c>
      <c r="KH112" s="4">
        <v>0</v>
      </c>
      <c r="KI112" s="4">
        <v>14448</v>
      </c>
      <c r="KJ112" s="4">
        <v>0</v>
      </c>
      <c r="KK112" s="4">
        <v>20701</v>
      </c>
      <c r="KM112" s="4">
        <v>50471.632217472506</v>
      </c>
      <c r="KN112" s="4">
        <v>-87.140033133364341</v>
      </c>
      <c r="KO112" s="4">
        <v>17.52</v>
      </c>
      <c r="KP112" s="4">
        <v>0</v>
      </c>
      <c r="KQ112" s="4">
        <v>0</v>
      </c>
      <c r="KR112" s="4">
        <v>226051</v>
      </c>
      <c r="KS112" s="4">
        <v>0</v>
      </c>
      <c r="KT112" s="4">
        <v>0</v>
      </c>
      <c r="KU112" s="4">
        <v>0</v>
      </c>
      <c r="KV112" s="4">
        <v>16886</v>
      </c>
      <c r="KW112" s="4">
        <v>0</v>
      </c>
      <c r="KX112" s="4">
        <v>31306</v>
      </c>
      <c r="KY112" s="4">
        <v>0</v>
      </c>
      <c r="KZ112" s="4">
        <v>16886</v>
      </c>
      <c r="LA112" s="4">
        <v>0</v>
      </c>
      <c r="LB112" s="4">
        <v>25294.875966866639</v>
      </c>
      <c r="LC112" s="4">
        <v>0</v>
      </c>
      <c r="LD112" s="4">
        <v>17</v>
      </c>
      <c r="LE112" s="4">
        <v>0</v>
      </c>
      <c r="LF112" s="4">
        <v>0</v>
      </c>
      <c r="LG112" s="4">
        <v>257693</v>
      </c>
      <c r="LH112" s="4">
        <v>0</v>
      </c>
      <c r="LI112" s="4">
        <v>0</v>
      </c>
      <c r="LJ112" s="4">
        <v>0</v>
      </c>
      <c r="LK112" s="4">
        <v>20196</v>
      </c>
      <c r="LL112" s="4">
        <v>0</v>
      </c>
      <c r="LM112" s="4">
        <v>0</v>
      </c>
      <c r="LO112" s="4">
        <v>20196</v>
      </c>
      <c r="LQ112" s="4">
        <v>31642</v>
      </c>
      <c r="MI112" s="115">
        <f t="shared" si="1"/>
        <v>-103</v>
      </c>
      <c r="MJ112" s="3"/>
      <c r="MK112" s="3"/>
      <c r="ML112" s="176"/>
      <c r="MM112" s="176"/>
      <c r="MN112" s="176"/>
      <c r="MO112" s="176"/>
      <c r="MP112" s="176"/>
      <c r="MQ112" s="176"/>
      <c r="MR112" s="176"/>
      <c r="MS112" s="176"/>
      <c r="MT112" s="176"/>
    </row>
    <row r="113" spans="1:358" s="4" customFormat="1">
      <c r="A113" s="1">
        <v>104</v>
      </c>
      <c r="B113" t="s">
        <v>510</v>
      </c>
      <c r="C113" s="93"/>
      <c r="E113" s="4">
        <v>0</v>
      </c>
      <c r="F113" s="4">
        <v>0</v>
      </c>
      <c r="I113" s="93"/>
      <c r="J113" s="4">
        <v>0</v>
      </c>
      <c r="K113" s="4">
        <v>0</v>
      </c>
      <c r="L113" s="4">
        <v>0</v>
      </c>
      <c r="O113" s="93"/>
      <c r="Q113" s="4">
        <v>0</v>
      </c>
      <c r="R113" s="4">
        <v>0</v>
      </c>
      <c r="S113" s="4">
        <v>0</v>
      </c>
      <c r="U113" s="4">
        <v>0</v>
      </c>
      <c r="V113" s="4">
        <v>0</v>
      </c>
      <c r="W113" s="93"/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L113" s="4">
        <v>0</v>
      </c>
      <c r="AO113" s="93"/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W113" s="93"/>
      <c r="AZ113" s="4">
        <v>0</v>
      </c>
      <c r="BB113" s="4">
        <v>0</v>
      </c>
      <c r="BC113" s="4">
        <v>0</v>
      </c>
      <c r="BD113" s="4">
        <v>0</v>
      </c>
      <c r="BH113" s="4">
        <v>0</v>
      </c>
      <c r="BL113" s="4">
        <v>0</v>
      </c>
      <c r="BN113" s="4">
        <v>0</v>
      </c>
      <c r="BO113" s="4">
        <v>0</v>
      </c>
      <c r="BP113" s="4">
        <v>0</v>
      </c>
      <c r="BQ113" s="93">
        <v>0</v>
      </c>
      <c r="BR113" s="4">
        <v>0</v>
      </c>
      <c r="BS113" s="4">
        <v>0</v>
      </c>
      <c r="BT113" s="4">
        <v>0</v>
      </c>
      <c r="BU113" s="4">
        <v>0</v>
      </c>
      <c r="BW113" s="4">
        <v>0</v>
      </c>
      <c r="BY113" s="4">
        <v>0</v>
      </c>
      <c r="CA113" s="4">
        <v>0</v>
      </c>
      <c r="CC113" s="93"/>
      <c r="CE113" s="4">
        <v>0</v>
      </c>
      <c r="CF113" s="4">
        <v>0</v>
      </c>
      <c r="CH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93"/>
      <c r="CS113" s="4">
        <v>0</v>
      </c>
      <c r="CW113" s="4">
        <v>0</v>
      </c>
      <c r="CY113" s="4">
        <v>0</v>
      </c>
      <c r="DA113" s="93"/>
      <c r="DD113" s="4">
        <v>0</v>
      </c>
      <c r="DF113" s="4">
        <v>0</v>
      </c>
      <c r="DH113" s="4">
        <v>0</v>
      </c>
      <c r="DI113" s="4">
        <v>0</v>
      </c>
      <c r="DJ113" s="4">
        <v>0</v>
      </c>
      <c r="DK113" s="4">
        <v>0</v>
      </c>
      <c r="DL113" s="4">
        <v>0</v>
      </c>
      <c r="DM113" s="93"/>
      <c r="DU113" s="4">
        <v>0</v>
      </c>
      <c r="DW113" s="4">
        <v>0</v>
      </c>
      <c r="DY113" s="93"/>
      <c r="EG113" s="4">
        <v>0</v>
      </c>
      <c r="EI113" s="4">
        <v>0</v>
      </c>
      <c r="EK113" s="93">
        <v>0</v>
      </c>
      <c r="EM113" s="4">
        <v>0</v>
      </c>
      <c r="EN113" s="4">
        <v>0</v>
      </c>
      <c r="EO113" s="4">
        <v>0</v>
      </c>
      <c r="EP113" s="4">
        <v>0</v>
      </c>
      <c r="EQ113" s="4">
        <v>0</v>
      </c>
      <c r="ER113" s="4">
        <v>0</v>
      </c>
      <c r="ES113" s="4">
        <v>0</v>
      </c>
      <c r="ET113" s="4">
        <v>0</v>
      </c>
      <c r="EU113" s="4">
        <v>0</v>
      </c>
      <c r="EV113" s="4">
        <v>0</v>
      </c>
      <c r="EW113" s="93">
        <v>0</v>
      </c>
      <c r="EX113" s="4">
        <v>0</v>
      </c>
      <c r="EY113" s="4">
        <v>0</v>
      </c>
      <c r="EZ113" s="4">
        <v>0</v>
      </c>
      <c r="FA113" s="4">
        <v>0</v>
      </c>
      <c r="FB113" s="4">
        <v>0</v>
      </c>
      <c r="FC113" s="4">
        <v>0</v>
      </c>
      <c r="FD113" s="4">
        <v>0</v>
      </c>
      <c r="FE113" s="4">
        <v>0</v>
      </c>
      <c r="FF113" s="4">
        <v>0</v>
      </c>
      <c r="FG113" s="4">
        <v>0</v>
      </c>
      <c r="FH113" s="4">
        <v>0</v>
      </c>
      <c r="FI113" s="93">
        <v>0</v>
      </c>
      <c r="FJ113" s="4">
        <v>0</v>
      </c>
      <c r="FK113" s="4">
        <v>0</v>
      </c>
      <c r="FL113" s="4">
        <v>0</v>
      </c>
      <c r="FM113" s="4">
        <v>0</v>
      </c>
      <c r="FN113" s="4">
        <v>0</v>
      </c>
      <c r="FO113" s="4">
        <v>0</v>
      </c>
      <c r="FQ113" s="4">
        <v>0</v>
      </c>
      <c r="FS113" s="4">
        <v>0</v>
      </c>
      <c r="FU113" s="93">
        <v>0</v>
      </c>
      <c r="FV113" s="4">
        <v>0</v>
      </c>
      <c r="FW113" s="4">
        <v>0</v>
      </c>
      <c r="FX113" s="4">
        <v>0</v>
      </c>
      <c r="FY113" s="4">
        <v>0</v>
      </c>
      <c r="FZ113" s="4">
        <v>0</v>
      </c>
      <c r="GA113" s="4">
        <v>0</v>
      </c>
      <c r="GB113" s="4">
        <v>0</v>
      </c>
      <c r="GC113" s="4">
        <v>0</v>
      </c>
      <c r="GE113" s="4">
        <v>0</v>
      </c>
      <c r="GG113" s="93">
        <v>0</v>
      </c>
      <c r="GH113" s="4">
        <v>0</v>
      </c>
      <c r="GI113" s="4">
        <v>0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Q113" s="4">
        <v>0</v>
      </c>
      <c r="GR113" s="4">
        <v>0</v>
      </c>
      <c r="GS113" s="93">
        <v>0</v>
      </c>
      <c r="GT113" s="4">
        <v>0</v>
      </c>
      <c r="GU113" s="4">
        <v>0</v>
      </c>
      <c r="GV113" s="4">
        <v>0</v>
      </c>
      <c r="GW113" s="4">
        <v>0</v>
      </c>
      <c r="GX113" s="4">
        <v>0</v>
      </c>
      <c r="GY113" s="4">
        <v>0</v>
      </c>
      <c r="GZ113" s="4">
        <v>0</v>
      </c>
      <c r="HA113" s="160">
        <v>0</v>
      </c>
      <c r="HB113" s="160">
        <v>0</v>
      </c>
      <c r="HC113" s="160">
        <v>0</v>
      </c>
      <c r="HD113" s="4">
        <v>0</v>
      </c>
      <c r="HE113" s="93">
        <v>0</v>
      </c>
      <c r="HF113" s="4">
        <v>0</v>
      </c>
      <c r="HG113" s="4">
        <v>0</v>
      </c>
      <c r="HH113" s="4">
        <v>0</v>
      </c>
      <c r="HI113" s="4">
        <v>0</v>
      </c>
      <c r="HJ113" s="4">
        <v>0</v>
      </c>
      <c r="HK113" s="4">
        <v>0</v>
      </c>
      <c r="HL113" s="4">
        <v>0</v>
      </c>
      <c r="HM113" s="4">
        <v>0</v>
      </c>
      <c r="HN113" s="4">
        <v>0</v>
      </c>
      <c r="HO113" s="4">
        <v>0</v>
      </c>
      <c r="HP113" s="4">
        <v>0</v>
      </c>
      <c r="HQ113" s="4">
        <v>0</v>
      </c>
      <c r="HR113" s="93">
        <v>0</v>
      </c>
      <c r="HS113" s="4">
        <v>0</v>
      </c>
      <c r="HT113" s="4">
        <v>0</v>
      </c>
      <c r="HU113" s="4">
        <v>0</v>
      </c>
      <c r="HV113" s="4">
        <v>0</v>
      </c>
      <c r="HW113" s="4">
        <v>0</v>
      </c>
      <c r="HX113" s="176">
        <v>0</v>
      </c>
      <c r="HY113" s="4">
        <v>0</v>
      </c>
      <c r="HZ113" s="176">
        <v>0</v>
      </c>
      <c r="IA113" s="4">
        <v>0</v>
      </c>
      <c r="IB113" s="176">
        <v>0</v>
      </c>
      <c r="IC113" s="4">
        <v>0</v>
      </c>
      <c r="ID113" s="176">
        <v>0</v>
      </c>
      <c r="IE113" s="4">
        <v>0</v>
      </c>
      <c r="IF113" s="4">
        <v>0</v>
      </c>
      <c r="IG113" s="5">
        <v>0</v>
      </c>
      <c r="IH113" s="3">
        <v>0</v>
      </c>
      <c r="II113" s="3">
        <v>0</v>
      </c>
      <c r="IJ113" s="3">
        <v>0</v>
      </c>
      <c r="IK113" s="3">
        <v>0</v>
      </c>
      <c r="IL113" s="3">
        <v>0</v>
      </c>
      <c r="IM113" s="3">
        <v>0</v>
      </c>
      <c r="IN113" s="3">
        <v>0</v>
      </c>
      <c r="IO113" s="3">
        <v>0</v>
      </c>
      <c r="IP113" s="3">
        <v>0</v>
      </c>
      <c r="IQ113" s="3"/>
      <c r="IR113" s="3">
        <v>0</v>
      </c>
      <c r="IS113" s="3"/>
      <c r="IT113" s="3">
        <v>0</v>
      </c>
      <c r="IU113" s="3"/>
      <c r="IV113" s="93">
        <v>0</v>
      </c>
      <c r="IW113" s="4">
        <v>0</v>
      </c>
      <c r="IX113" s="4">
        <v>0</v>
      </c>
      <c r="IY113" s="4">
        <v>0</v>
      </c>
      <c r="IZ113" s="4">
        <v>0</v>
      </c>
      <c r="JA113" s="4">
        <v>0</v>
      </c>
      <c r="JB113" s="4">
        <v>0</v>
      </c>
      <c r="JC113" s="4">
        <v>0</v>
      </c>
      <c r="JD113" s="4">
        <v>0</v>
      </c>
      <c r="JE113" s="4">
        <v>0</v>
      </c>
      <c r="JG113" s="4">
        <v>0</v>
      </c>
      <c r="JI113" s="4">
        <v>0</v>
      </c>
      <c r="JK113" s="93">
        <v>0</v>
      </c>
      <c r="JL113" s="4">
        <v>0</v>
      </c>
      <c r="JM113" s="4">
        <v>0</v>
      </c>
      <c r="JN113" s="4">
        <v>0</v>
      </c>
      <c r="JO113" s="4">
        <v>0</v>
      </c>
      <c r="JP113" s="4">
        <v>0</v>
      </c>
      <c r="JQ113" s="4">
        <v>0</v>
      </c>
      <c r="JR113" s="4">
        <v>0</v>
      </c>
      <c r="JS113" s="4">
        <v>0</v>
      </c>
      <c r="JT113" s="4">
        <v>0</v>
      </c>
      <c r="JV113" s="4">
        <v>0</v>
      </c>
      <c r="JW113" s="4">
        <v>0</v>
      </c>
      <c r="JX113" s="4">
        <v>0</v>
      </c>
      <c r="JY113" s="4">
        <v>0</v>
      </c>
      <c r="JZ113" s="93">
        <v>0</v>
      </c>
      <c r="KA113" s="4">
        <v>0</v>
      </c>
      <c r="KB113" s="4">
        <v>0</v>
      </c>
      <c r="KC113" s="4">
        <v>0</v>
      </c>
      <c r="KD113" s="4">
        <v>0</v>
      </c>
      <c r="KE113" s="4">
        <v>0</v>
      </c>
      <c r="KF113" s="4">
        <v>0</v>
      </c>
      <c r="KG113" s="4">
        <v>0</v>
      </c>
      <c r="KH113" s="4">
        <v>0</v>
      </c>
      <c r="KI113" s="4">
        <v>0</v>
      </c>
      <c r="KJ113" s="4">
        <v>0</v>
      </c>
      <c r="KK113" s="4">
        <v>0</v>
      </c>
      <c r="KM113" s="4">
        <v>0</v>
      </c>
      <c r="KN113" s="4">
        <v>0</v>
      </c>
      <c r="KO113" s="4">
        <v>0</v>
      </c>
      <c r="KP113" s="4">
        <v>0</v>
      </c>
      <c r="KQ113" s="4">
        <v>0</v>
      </c>
      <c r="KR113" s="4">
        <v>0</v>
      </c>
      <c r="KS113" s="4">
        <v>0</v>
      </c>
      <c r="KT113" s="4">
        <v>0</v>
      </c>
      <c r="KU113" s="4">
        <v>0</v>
      </c>
      <c r="KV113" s="4">
        <v>0</v>
      </c>
      <c r="KW113" s="4">
        <v>0</v>
      </c>
      <c r="KX113" s="4">
        <v>0</v>
      </c>
      <c r="KY113" s="4">
        <v>0</v>
      </c>
      <c r="KZ113" s="4">
        <v>0</v>
      </c>
      <c r="LA113" s="4">
        <v>0</v>
      </c>
      <c r="LB113" s="4">
        <v>0</v>
      </c>
      <c r="LC113" s="4">
        <v>0</v>
      </c>
      <c r="LD113" s="4">
        <v>0</v>
      </c>
      <c r="LE113" s="4">
        <v>0</v>
      </c>
      <c r="LF113" s="4">
        <v>0</v>
      </c>
      <c r="LG113" s="4">
        <v>0</v>
      </c>
      <c r="LH113" s="4">
        <v>0</v>
      </c>
      <c r="LI113" s="4">
        <v>0</v>
      </c>
      <c r="LJ113" s="4">
        <v>0</v>
      </c>
      <c r="LK113" s="4">
        <v>0</v>
      </c>
      <c r="LL113" s="4">
        <v>0</v>
      </c>
      <c r="LM113" s="4">
        <v>0</v>
      </c>
      <c r="LO113" s="4">
        <v>0</v>
      </c>
      <c r="LQ113" s="4">
        <v>0</v>
      </c>
      <c r="MI113" s="115">
        <f t="shared" si="1"/>
        <v>-104</v>
      </c>
      <c r="MJ113" s="3"/>
      <c r="MK113" s="3"/>
      <c r="ML113" s="176"/>
      <c r="MM113" s="176"/>
      <c r="MN113" s="176"/>
      <c r="MO113" s="176"/>
      <c r="MP113" s="176"/>
      <c r="MQ113" s="176"/>
      <c r="MR113" s="176"/>
      <c r="MS113" s="176"/>
      <c r="MT113" s="176"/>
    </row>
    <row r="114" spans="1:358" s="4" customFormat="1">
      <c r="A114" s="1">
        <v>105</v>
      </c>
      <c r="B114" t="s">
        <v>145</v>
      </c>
      <c r="C114" s="93"/>
      <c r="E114" s="4">
        <v>0</v>
      </c>
      <c r="F114" s="4">
        <v>0</v>
      </c>
      <c r="I114" s="93"/>
      <c r="J114" s="4">
        <v>0</v>
      </c>
      <c r="K114" s="4">
        <v>0</v>
      </c>
      <c r="L114" s="4">
        <v>0</v>
      </c>
      <c r="O114" s="93"/>
      <c r="Q114" s="4">
        <v>0</v>
      </c>
      <c r="R114" s="4">
        <v>0</v>
      </c>
      <c r="S114" s="4">
        <v>0</v>
      </c>
      <c r="U114" s="4">
        <v>0</v>
      </c>
      <c r="V114" s="4">
        <v>0</v>
      </c>
      <c r="W114" s="93"/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L114" s="4">
        <v>0</v>
      </c>
      <c r="AO114" s="93"/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W114" s="93"/>
      <c r="AZ114" s="4">
        <v>0</v>
      </c>
      <c r="BB114" s="4">
        <v>0</v>
      </c>
      <c r="BC114" s="4">
        <v>0</v>
      </c>
      <c r="BD114" s="4">
        <v>0</v>
      </c>
      <c r="BH114" s="4">
        <v>0</v>
      </c>
      <c r="BL114" s="4">
        <v>0</v>
      </c>
      <c r="BN114" s="4">
        <v>0</v>
      </c>
      <c r="BO114" s="4">
        <v>0</v>
      </c>
      <c r="BP114" s="4">
        <v>0</v>
      </c>
      <c r="BQ114" s="93">
        <v>0</v>
      </c>
      <c r="BR114" s="4">
        <v>0</v>
      </c>
      <c r="BS114" s="4">
        <v>0</v>
      </c>
      <c r="BT114" s="4">
        <v>0</v>
      </c>
      <c r="BU114" s="4">
        <v>0</v>
      </c>
      <c r="BW114" s="4">
        <v>0</v>
      </c>
      <c r="BY114" s="4">
        <v>0</v>
      </c>
      <c r="CA114" s="4">
        <v>0</v>
      </c>
      <c r="CC114" s="93"/>
      <c r="CE114" s="4">
        <v>0</v>
      </c>
      <c r="CF114" s="4">
        <v>0</v>
      </c>
      <c r="CH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93">
        <v>0.6270627062706271</v>
      </c>
      <c r="CP114" s="4">
        <v>0</v>
      </c>
      <c r="CQ114" s="4">
        <v>4826.8544423576541</v>
      </c>
      <c r="CS114" s="4">
        <v>508.54785478547859</v>
      </c>
      <c r="CU114" s="4">
        <v>0</v>
      </c>
      <c r="CW114" s="4">
        <v>508.54785478547859</v>
      </c>
      <c r="CY114" s="4">
        <v>4826.8544423576541</v>
      </c>
      <c r="DA114" s="93">
        <v>1</v>
      </c>
      <c r="DB114" s="4">
        <v>0</v>
      </c>
      <c r="DC114" s="4">
        <v>8204</v>
      </c>
      <c r="DD114" s="4">
        <v>0</v>
      </c>
      <c r="DE114" s="4">
        <v>849</v>
      </c>
      <c r="DF114" s="4">
        <v>0</v>
      </c>
      <c r="DG114" s="4">
        <v>0</v>
      </c>
      <c r="DH114" s="4">
        <v>0</v>
      </c>
      <c r="DI114" s="4">
        <v>849</v>
      </c>
      <c r="DJ114" s="4">
        <v>0</v>
      </c>
      <c r="DK114" s="4">
        <v>6273</v>
      </c>
      <c r="DL114" s="4">
        <v>0</v>
      </c>
      <c r="DM114" s="93">
        <v>1</v>
      </c>
      <c r="DN114" s="4">
        <v>0</v>
      </c>
      <c r="DO114" s="4">
        <v>8105</v>
      </c>
      <c r="DQ114" s="4">
        <v>893</v>
      </c>
      <c r="DS114" s="4">
        <v>0</v>
      </c>
      <c r="DU114" s="4">
        <v>893</v>
      </c>
      <c r="DW114" s="4">
        <v>3957.029111528469</v>
      </c>
      <c r="DY114" s="93">
        <v>1</v>
      </c>
      <c r="DZ114" s="4">
        <v>0</v>
      </c>
      <c r="EA114" s="4">
        <v>8545</v>
      </c>
      <c r="EC114" s="4">
        <v>893</v>
      </c>
      <c r="EE114" s="4">
        <v>0</v>
      </c>
      <c r="EG114" s="4">
        <v>893</v>
      </c>
      <c r="EI114" s="4">
        <v>1790.8582230569384</v>
      </c>
      <c r="EK114" s="93">
        <v>5</v>
      </c>
      <c r="EL114" s="4">
        <v>0</v>
      </c>
      <c r="EM114" s="4">
        <v>42985</v>
      </c>
      <c r="EN114" s="4">
        <v>0</v>
      </c>
      <c r="EO114" s="4">
        <v>4465</v>
      </c>
      <c r="EP114" s="4">
        <v>0</v>
      </c>
      <c r="EQ114" s="4">
        <v>0</v>
      </c>
      <c r="ER114" s="4">
        <v>0</v>
      </c>
      <c r="ES114" s="4">
        <v>4465</v>
      </c>
      <c r="ET114" s="4">
        <v>0</v>
      </c>
      <c r="EU114" s="4">
        <v>34704</v>
      </c>
      <c r="EV114" s="4">
        <v>0</v>
      </c>
      <c r="EW114" s="93">
        <v>6</v>
      </c>
      <c r="EX114" s="4">
        <v>0</v>
      </c>
      <c r="EY114" s="4">
        <v>53409</v>
      </c>
      <c r="EZ114" s="4">
        <v>0</v>
      </c>
      <c r="FA114" s="4">
        <v>5344</v>
      </c>
      <c r="FB114" s="4">
        <v>0</v>
      </c>
      <c r="FC114" s="4">
        <v>0</v>
      </c>
      <c r="FD114" s="4">
        <v>0</v>
      </c>
      <c r="FE114" s="4">
        <v>5344</v>
      </c>
      <c r="FF114" s="4">
        <v>0</v>
      </c>
      <c r="FG114" s="4">
        <v>19210</v>
      </c>
      <c r="FH114" s="4">
        <v>0</v>
      </c>
      <c r="FI114" s="93">
        <v>3</v>
      </c>
      <c r="FJ114" s="4">
        <v>0</v>
      </c>
      <c r="FK114" s="4">
        <v>26660</v>
      </c>
      <c r="FL114" s="4">
        <v>0</v>
      </c>
      <c r="FM114" s="4">
        <v>2679</v>
      </c>
      <c r="FN114" s="4">
        <v>0</v>
      </c>
      <c r="FO114" s="4">
        <v>0</v>
      </c>
      <c r="FQ114" s="4">
        <v>2679</v>
      </c>
      <c r="FS114" s="4">
        <v>10734.340573790145</v>
      </c>
      <c r="FU114" s="93">
        <v>1.9965753424657535</v>
      </c>
      <c r="FV114" s="4">
        <v>0</v>
      </c>
      <c r="FW114" s="4">
        <v>19735</v>
      </c>
      <c r="FX114" s="4">
        <v>0</v>
      </c>
      <c r="FY114" s="4">
        <v>1783</v>
      </c>
      <c r="FZ114" s="4">
        <v>0</v>
      </c>
      <c r="GA114" s="4">
        <v>0</v>
      </c>
      <c r="GB114" s="4">
        <v>0</v>
      </c>
      <c r="GC114" s="4">
        <v>1783</v>
      </c>
      <c r="GE114" s="4">
        <v>10919.777911596526</v>
      </c>
      <c r="GG114" s="93">
        <v>1</v>
      </c>
      <c r="GH114" s="4">
        <v>0</v>
      </c>
      <c r="GI114" s="4">
        <v>9419</v>
      </c>
      <c r="GJ114" s="4">
        <v>0</v>
      </c>
      <c r="GK114" s="4">
        <v>893</v>
      </c>
      <c r="GL114" s="4">
        <v>0</v>
      </c>
      <c r="GM114" s="4">
        <v>0</v>
      </c>
      <c r="GN114" s="4">
        <v>0</v>
      </c>
      <c r="GO114" s="4">
        <v>893</v>
      </c>
      <c r="GP114" s="4">
        <v>0</v>
      </c>
      <c r="GQ114" s="4">
        <v>0</v>
      </c>
      <c r="GR114" s="4">
        <v>0</v>
      </c>
      <c r="GS114" s="93">
        <v>2</v>
      </c>
      <c r="GT114" s="4">
        <v>0</v>
      </c>
      <c r="GU114" s="4">
        <v>23562</v>
      </c>
      <c r="GV114" s="4">
        <v>0</v>
      </c>
      <c r="GW114" s="4">
        <v>1786</v>
      </c>
      <c r="GX114" s="4">
        <v>0</v>
      </c>
      <c r="GY114" s="4">
        <v>0</v>
      </c>
      <c r="GZ114" s="4">
        <v>0</v>
      </c>
      <c r="HA114" s="160">
        <v>1786</v>
      </c>
      <c r="HB114" s="160">
        <v>0</v>
      </c>
      <c r="HC114" s="160">
        <v>12547.208891373366</v>
      </c>
      <c r="HD114" s="4">
        <v>-9</v>
      </c>
      <c r="HE114" s="93">
        <v>2</v>
      </c>
      <c r="HF114" s="4">
        <v>0</v>
      </c>
      <c r="HG114" s="4">
        <v>0</v>
      </c>
      <c r="HH114" s="4">
        <v>21948</v>
      </c>
      <c r="HI114" s="4">
        <v>0</v>
      </c>
      <c r="HJ114" s="4">
        <v>1786</v>
      </c>
      <c r="HK114" s="4">
        <v>0</v>
      </c>
      <c r="HL114" s="4">
        <v>0</v>
      </c>
      <c r="HM114" s="4">
        <v>0</v>
      </c>
      <c r="HN114" s="4">
        <v>1786</v>
      </c>
      <c r="HO114" s="4">
        <v>0</v>
      </c>
      <c r="HP114" s="4">
        <v>0</v>
      </c>
      <c r="HQ114" s="4">
        <v>0</v>
      </c>
      <c r="HR114" s="93">
        <v>3</v>
      </c>
      <c r="HS114" s="4">
        <v>0</v>
      </c>
      <c r="HT114" s="4">
        <v>0</v>
      </c>
      <c r="HU114" s="4">
        <v>35477</v>
      </c>
      <c r="HV114" s="4">
        <v>0</v>
      </c>
      <c r="HW114" s="4">
        <v>0</v>
      </c>
      <c r="HX114" s="176">
        <v>0</v>
      </c>
      <c r="HY114" s="4">
        <v>2679</v>
      </c>
      <c r="HZ114" s="176">
        <v>0</v>
      </c>
      <c r="IA114" s="4">
        <v>0</v>
      </c>
      <c r="IB114" s="176">
        <v>0</v>
      </c>
      <c r="IC114" s="4">
        <v>2679</v>
      </c>
      <c r="ID114" s="176">
        <v>0</v>
      </c>
      <c r="IE114" s="4">
        <v>8915.6415551456721</v>
      </c>
      <c r="IF114" s="4">
        <v>48.090708545851157</v>
      </c>
      <c r="IG114" s="5">
        <v>3</v>
      </c>
      <c r="IH114" s="3">
        <v>0</v>
      </c>
      <c r="II114" s="3">
        <v>0</v>
      </c>
      <c r="IJ114" s="3">
        <v>37469</v>
      </c>
      <c r="IK114" s="3">
        <v>0</v>
      </c>
      <c r="IL114" s="3">
        <v>0</v>
      </c>
      <c r="IM114" s="3">
        <v>0</v>
      </c>
      <c r="IN114" s="3">
        <v>2678</v>
      </c>
      <c r="IO114" s="3">
        <v>0</v>
      </c>
      <c r="IP114" s="3">
        <v>0</v>
      </c>
      <c r="IQ114" s="3"/>
      <c r="IR114" s="3">
        <v>2678</v>
      </c>
      <c r="IS114" s="3"/>
      <c r="IT114" s="3">
        <v>1673.7204953541211</v>
      </c>
      <c r="IU114" s="3"/>
      <c r="IV114" s="93">
        <v>3</v>
      </c>
      <c r="IW114" s="4">
        <v>0</v>
      </c>
      <c r="IX114" s="4">
        <v>0</v>
      </c>
      <c r="IY114" s="4">
        <v>34923</v>
      </c>
      <c r="IZ114" s="4">
        <v>0</v>
      </c>
      <c r="JA114" s="4">
        <v>0</v>
      </c>
      <c r="JB114" s="4">
        <v>0</v>
      </c>
      <c r="JC114" s="4">
        <v>2640</v>
      </c>
      <c r="JD114" s="4">
        <v>0</v>
      </c>
      <c r="JE114" s="4">
        <v>0</v>
      </c>
      <c r="JG114" s="4">
        <v>2640</v>
      </c>
      <c r="JI114" s="4">
        <v>200.86913997882789</v>
      </c>
      <c r="JK114" s="93">
        <v>2.7</v>
      </c>
      <c r="JL114" s="4">
        <v>0</v>
      </c>
      <c r="JM114" s="4">
        <v>0</v>
      </c>
      <c r="JN114" s="4">
        <v>34709</v>
      </c>
      <c r="JO114" s="4">
        <v>0</v>
      </c>
      <c r="JP114" s="4">
        <v>0</v>
      </c>
      <c r="JQ114" s="4">
        <v>0</v>
      </c>
      <c r="JR114" s="4">
        <v>2533</v>
      </c>
      <c r="JS114" s="4">
        <v>0</v>
      </c>
      <c r="JT114" s="4">
        <v>0</v>
      </c>
      <c r="JV114" s="4">
        <v>2533</v>
      </c>
      <c r="JW114" s="4">
        <v>0</v>
      </c>
      <c r="JX114" s="4">
        <v>0</v>
      </c>
      <c r="JY114" s="4">
        <v>0</v>
      </c>
      <c r="JZ114" s="93">
        <v>3</v>
      </c>
      <c r="KA114" s="4">
        <v>0</v>
      </c>
      <c r="KB114" s="4">
        <v>0</v>
      </c>
      <c r="KC114" s="4">
        <v>41964</v>
      </c>
      <c r="KD114" s="4">
        <v>0</v>
      </c>
      <c r="KE114" s="4">
        <v>0</v>
      </c>
      <c r="KF114" s="4">
        <v>0</v>
      </c>
      <c r="KG114" s="4">
        <v>2814</v>
      </c>
      <c r="KH114" s="4">
        <v>0</v>
      </c>
      <c r="KI114" s="4">
        <v>0</v>
      </c>
      <c r="KJ114" s="4">
        <v>0</v>
      </c>
      <c r="KK114" s="4">
        <v>2814</v>
      </c>
      <c r="KM114" s="4">
        <v>7255</v>
      </c>
      <c r="KN114" s="4">
        <v>0</v>
      </c>
      <c r="KO114" s="4">
        <v>5</v>
      </c>
      <c r="KP114" s="4">
        <v>0</v>
      </c>
      <c r="KQ114" s="4">
        <v>0</v>
      </c>
      <c r="KR114" s="4">
        <v>74212</v>
      </c>
      <c r="KS114" s="4">
        <v>0</v>
      </c>
      <c r="KT114" s="4">
        <v>0</v>
      </c>
      <c r="KU114" s="4">
        <v>0</v>
      </c>
      <c r="KV114" s="4">
        <v>5440</v>
      </c>
      <c r="KW114" s="4">
        <v>0</v>
      </c>
      <c r="KX114" s="4">
        <v>0</v>
      </c>
      <c r="KY114" s="4">
        <v>0</v>
      </c>
      <c r="KZ114" s="4">
        <v>5440</v>
      </c>
      <c r="LA114" s="4">
        <v>0</v>
      </c>
      <c r="LB114" s="4">
        <v>36601</v>
      </c>
      <c r="LC114" s="4">
        <v>0</v>
      </c>
      <c r="LD114" s="4">
        <v>2</v>
      </c>
      <c r="LE114" s="4">
        <v>0</v>
      </c>
      <c r="LF114" s="4">
        <v>0</v>
      </c>
      <c r="LG114" s="4">
        <v>30964</v>
      </c>
      <c r="LH114" s="4">
        <v>0</v>
      </c>
      <c r="LI114" s="4">
        <v>0</v>
      </c>
      <c r="LJ114" s="4">
        <v>0</v>
      </c>
      <c r="LK114" s="4">
        <v>2360</v>
      </c>
      <c r="LL114" s="4">
        <v>0</v>
      </c>
      <c r="LM114" s="4">
        <v>0</v>
      </c>
      <c r="LO114" s="4">
        <v>2360</v>
      </c>
      <c r="LQ114" s="4">
        <v>22250.799999999999</v>
      </c>
      <c r="MI114" s="115">
        <f t="shared" si="1"/>
        <v>-105</v>
      </c>
      <c r="MJ114" s="3"/>
      <c r="MK114" s="3"/>
      <c r="ML114" s="176"/>
      <c r="MM114" s="176"/>
      <c r="MN114" s="176"/>
      <c r="MO114" s="176"/>
      <c r="MP114" s="176"/>
      <c r="MQ114" s="176"/>
      <c r="MR114" s="176"/>
      <c r="MS114" s="176"/>
      <c r="MT114" s="176"/>
    </row>
    <row r="115" spans="1:358" s="4" customFormat="1">
      <c r="A115" s="1">
        <v>106</v>
      </c>
      <c r="B115" t="s">
        <v>146</v>
      </c>
      <c r="C115" s="93"/>
      <c r="E115" s="4">
        <v>0</v>
      </c>
      <c r="F115" s="4">
        <v>0</v>
      </c>
      <c r="I115" s="93"/>
      <c r="J115" s="4">
        <v>0</v>
      </c>
      <c r="K115" s="4">
        <v>0</v>
      </c>
      <c r="L115" s="4">
        <v>0</v>
      </c>
      <c r="O115" s="93"/>
      <c r="Q115" s="4">
        <v>0</v>
      </c>
      <c r="R115" s="4">
        <v>0</v>
      </c>
      <c r="S115" s="4">
        <v>0</v>
      </c>
      <c r="U115" s="4">
        <v>0</v>
      </c>
      <c r="V115" s="4">
        <v>0</v>
      </c>
      <c r="W115" s="93"/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L115" s="4">
        <v>0</v>
      </c>
      <c r="AO115" s="93"/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W115" s="93"/>
      <c r="AZ115" s="4">
        <v>0</v>
      </c>
      <c r="BB115" s="4">
        <v>0</v>
      </c>
      <c r="BC115" s="4">
        <v>0</v>
      </c>
      <c r="BD115" s="4">
        <v>0</v>
      </c>
      <c r="BH115" s="4">
        <v>0</v>
      </c>
      <c r="BL115" s="4">
        <v>0</v>
      </c>
      <c r="BN115" s="4">
        <v>0</v>
      </c>
      <c r="BO115" s="4">
        <v>0</v>
      </c>
      <c r="BP115" s="4">
        <v>0</v>
      </c>
      <c r="BQ115" s="93">
        <v>0</v>
      </c>
      <c r="BR115" s="4">
        <v>0</v>
      </c>
      <c r="BS115" s="4">
        <v>0</v>
      </c>
      <c r="BT115" s="4">
        <v>0</v>
      </c>
      <c r="BU115" s="4">
        <v>0</v>
      </c>
      <c r="BW115" s="4">
        <v>0</v>
      </c>
      <c r="BY115" s="4">
        <v>0</v>
      </c>
      <c r="CA115" s="4">
        <v>0</v>
      </c>
      <c r="CC115" s="93"/>
      <c r="CE115" s="4">
        <v>0</v>
      </c>
      <c r="CF115" s="4">
        <v>0</v>
      </c>
      <c r="CH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93"/>
      <c r="CS115" s="4">
        <v>0</v>
      </c>
      <c r="CW115" s="4">
        <v>0</v>
      </c>
      <c r="CY115" s="4">
        <v>0</v>
      </c>
      <c r="DA115" s="93"/>
      <c r="DD115" s="4">
        <v>0</v>
      </c>
      <c r="DF115" s="4">
        <v>0</v>
      </c>
      <c r="DH115" s="4">
        <v>0</v>
      </c>
      <c r="DI115" s="4">
        <v>0</v>
      </c>
      <c r="DJ115" s="4">
        <v>0</v>
      </c>
      <c r="DK115" s="4">
        <v>0</v>
      </c>
      <c r="DL115" s="4">
        <v>0</v>
      </c>
      <c r="DM115" s="93"/>
      <c r="DU115" s="4">
        <v>0</v>
      </c>
      <c r="DW115" s="4">
        <v>0</v>
      </c>
      <c r="DY115" s="93"/>
      <c r="EG115" s="4">
        <v>0</v>
      </c>
      <c r="EI115" s="4">
        <v>0</v>
      </c>
      <c r="EK115" s="93">
        <v>0</v>
      </c>
      <c r="EM115" s="4">
        <v>0</v>
      </c>
      <c r="EN115" s="4">
        <v>0</v>
      </c>
      <c r="EO115" s="4">
        <v>0</v>
      </c>
      <c r="EP115" s="4">
        <v>0</v>
      </c>
      <c r="EQ115" s="4">
        <v>0</v>
      </c>
      <c r="ER115" s="4">
        <v>0</v>
      </c>
      <c r="ES115" s="4">
        <v>0</v>
      </c>
      <c r="ET115" s="4">
        <v>0</v>
      </c>
      <c r="EU115" s="4">
        <v>0</v>
      </c>
      <c r="EV115" s="4">
        <v>0</v>
      </c>
      <c r="EW115" s="93">
        <v>0</v>
      </c>
      <c r="EX115" s="4">
        <v>0</v>
      </c>
      <c r="EY115" s="4">
        <v>0</v>
      </c>
      <c r="EZ115" s="4">
        <v>0</v>
      </c>
      <c r="FA115" s="4">
        <v>0</v>
      </c>
      <c r="FB115" s="4">
        <v>0</v>
      </c>
      <c r="FC115" s="4">
        <v>0</v>
      </c>
      <c r="FD115" s="4">
        <v>0</v>
      </c>
      <c r="FE115" s="4">
        <v>0</v>
      </c>
      <c r="FF115" s="4">
        <v>0</v>
      </c>
      <c r="FG115" s="4">
        <v>0</v>
      </c>
      <c r="FH115" s="4">
        <v>0</v>
      </c>
      <c r="FI115" s="93">
        <v>0</v>
      </c>
      <c r="FJ115" s="4">
        <v>0</v>
      </c>
      <c r="FK115" s="4">
        <v>0</v>
      </c>
      <c r="FL115" s="4">
        <v>0</v>
      </c>
      <c r="FM115" s="4">
        <v>0</v>
      </c>
      <c r="FN115" s="4">
        <v>0</v>
      </c>
      <c r="FO115" s="4">
        <v>0</v>
      </c>
      <c r="FQ115" s="4">
        <v>0</v>
      </c>
      <c r="FS115" s="4">
        <v>0</v>
      </c>
      <c r="FU115" s="93">
        <v>0</v>
      </c>
      <c r="FV115" s="4">
        <v>0</v>
      </c>
      <c r="FW115" s="4">
        <v>0</v>
      </c>
      <c r="FX115" s="4">
        <v>0</v>
      </c>
      <c r="FY115" s="4">
        <v>0</v>
      </c>
      <c r="FZ115" s="4">
        <v>0</v>
      </c>
      <c r="GA115" s="4">
        <v>0</v>
      </c>
      <c r="GB115" s="4">
        <v>0</v>
      </c>
      <c r="GC115" s="4">
        <v>0</v>
      </c>
      <c r="GE115" s="4">
        <v>0</v>
      </c>
      <c r="GG115" s="93">
        <v>0</v>
      </c>
      <c r="GH115" s="4">
        <v>0</v>
      </c>
      <c r="GI115" s="4">
        <v>0</v>
      </c>
      <c r="GJ115" s="4">
        <v>0</v>
      </c>
      <c r="GK115" s="4">
        <v>0</v>
      </c>
      <c r="GL115" s="4">
        <v>0</v>
      </c>
      <c r="GM115" s="4">
        <v>0</v>
      </c>
      <c r="GN115" s="4">
        <v>0</v>
      </c>
      <c r="GO115" s="4">
        <v>0</v>
      </c>
      <c r="GP115" s="4">
        <v>0</v>
      </c>
      <c r="GQ115" s="4">
        <v>0</v>
      </c>
      <c r="GR115" s="4">
        <v>0</v>
      </c>
      <c r="GS115" s="93">
        <v>0</v>
      </c>
      <c r="GT115" s="4">
        <v>0</v>
      </c>
      <c r="GU115" s="4">
        <v>0</v>
      </c>
      <c r="GV115" s="4">
        <v>0</v>
      </c>
      <c r="GW115" s="4">
        <v>0</v>
      </c>
      <c r="GX115" s="4">
        <v>0</v>
      </c>
      <c r="GY115" s="4">
        <v>0</v>
      </c>
      <c r="GZ115" s="4">
        <v>0</v>
      </c>
      <c r="HA115" s="160">
        <v>0</v>
      </c>
      <c r="HB115" s="160">
        <v>0</v>
      </c>
      <c r="HC115" s="160">
        <v>0</v>
      </c>
      <c r="HD115" s="4">
        <v>0</v>
      </c>
      <c r="HE115" s="93">
        <v>0</v>
      </c>
      <c r="HF115" s="4">
        <v>0</v>
      </c>
      <c r="HG115" s="4">
        <v>0</v>
      </c>
      <c r="HH115" s="4">
        <v>0</v>
      </c>
      <c r="HI115" s="4">
        <v>0</v>
      </c>
      <c r="HJ115" s="4">
        <v>0</v>
      </c>
      <c r="HK115" s="4">
        <v>0</v>
      </c>
      <c r="HL115" s="4">
        <v>0</v>
      </c>
      <c r="HM115" s="4">
        <v>0</v>
      </c>
      <c r="HN115" s="4">
        <v>0</v>
      </c>
      <c r="HO115" s="4">
        <v>0</v>
      </c>
      <c r="HP115" s="4">
        <v>0</v>
      </c>
      <c r="HQ115" s="4">
        <v>0</v>
      </c>
      <c r="HR115" s="93">
        <v>0</v>
      </c>
      <c r="HS115" s="4">
        <v>0</v>
      </c>
      <c r="HT115" s="4">
        <v>0</v>
      </c>
      <c r="HU115" s="4">
        <v>0</v>
      </c>
      <c r="HV115" s="4">
        <v>0</v>
      </c>
      <c r="HW115" s="4">
        <v>0</v>
      </c>
      <c r="HX115" s="176">
        <v>0</v>
      </c>
      <c r="HY115" s="4">
        <v>0</v>
      </c>
      <c r="HZ115" s="176">
        <v>0</v>
      </c>
      <c r="IA115" s="4">
        <v>0</v>
      </c>
      <c r="IB115" s="176">
        <v>0</v>
      </c>
      <c r="IC115" s="4">
        <v>0</v>
      </c>
      <c r="ID115" s="176">
        <v>0</v>
      </c>
      <c r="IE115" s="4">
        <v>0</v>
      </c>
      <c r="IF115" s="4">
        <v>0</v>
      </c>
      <c r="IG115" s="5">
        <v>0</v>
      </c>
      <c r="IH115" s="3">
        <v>0</v>
      </c>
      <c r="II115" s="3">
        <v>0</v>
      </c>
      <c r="IJ115" s="3">
        <v>0</v>
      </c>
      <c r="IK115" s="3">
        <v>0</v>
      </c>
      <c r="IL115" s="3">
        <v>0</v>
      </c>
      <c r="IM115" s="3">
        <v>0</v>
      </c>
      <c r="IN115" s="3">
        <v>0</v>
      </c>
      <c r="IO115" s="3">
        <v>0</v>
      </c>
      <c r="IP115" s="3">
        <v>0</v>
      </c>
      <c r="IQ115" s="3"/>
      <c r="IR115" s="3">
        <v>0</v>
      </c>
      <c r="IS115" s="3"/>
      <c r="IT115" s="3">
        <v>0</v>
      </c>
      <c r="IU115" s="3"/>
      <c r="IV115" s="93">
        <v>0</v>
      </c>
      <c r="IW115" s="4">
        <v>0</v>
      </c>
      <c r="IX115" s="4">
        <v>0</v>
      </c>
      <c r="IY115" s="4">
        <v>0</v>
      </c>
      <c r="IZ115" s="4">
        <v>0</v>
      </c>
      <c r="JA115" s="4">
        <v>0</v>
      </c>
      <c r="JB115" s="4">
        <v>0</v>
      </c>
      <c r="JC115" s="4">
        <v>0</v>
      </c>
      <c r="JD115" s="4">
        <v>0</v>
      </c>
      <c r="JE115" s="4">
        <v>0</v>
      </c>
      <c r="JG115" s="4">
        <v>0</v>
      </c>
      <c r="JI115" s="4">
        <v>0</v>
      </c>
      <c r="JK115" s="93">
        <v>0</v>
      </c>
      <c r="JL115" s="4">
        <v>0</v>
      </c>
      <c r="JM115" s="4">
        <v>0</v>
      </c>
      <c r="JN115" s="4">
        <v>0</v>
      </c>
      <c r="JO115" s="4">
        <v>0</v>
      </c>
      <c r="JP115" s="4">
        <v>0</v>
      </c>
      <c r="JQ115" s="4">
        <v>0</v>
      </c>
      <c r="JR115" s="4">
        <v>0</v>
      </c>
      <c r="JS115" s="4">
        <v>0</v>
      </c>
      <c r="JT115" s="4">
        <v>0</v>
      </c>
      <c r="JV115" s="4">
        <v>0</v>
      </c>
      <c r="JW115" s="4">
        <v>0</v>
      </c>
      <c r="JX115" s="4">
        <v>0</v>
      </c>
      <c r="JY115" s="4">
        <v>0</v>
      </c>
      <c r="JZ115" s="93">
        <v>0</v>
      </c>
      <c r="KA115" s="4">
        <v>0</v>
      </c>
      <c r="KB115" s="4">
        <v>0</v>
      </c>
      <c r="KC115" s="4">
        <v>0</v>
      </c>
      <c r="KD115" s="4">
        <v>0</v>
      </c>
      <c r="KE115" s="4">
        <v>0</v>
      </c>
      <c r="KF115" s="4">
        <v>0</v>
      </c>
      <c r="KG115" s="4">
        <v>0</v>
      </c>
      <c r="KH115" s="4">
        <v>0</v>
      </c>
      <c r="KI115" s="4">
        <v>0</v>
      </c>
      <c r="KJ115" s="4">
        <v>0</v>
      </c>
      <c r="KK115" s="4">
        <v>0</v>
      </c>
      <c r="KM115" s="4">
        <v>0</v>
      </c>
      <c r="KN115" s="4">
        <v>0</v>
      </c>
      <c r="KO115" s="4">
        <v>0</v>
      </c>
      <c r="KP115" s="4">
        <v>0</v>
      </c>
      <c r="KQ115" s="4">
        <v>0</v>
      </c>
      <c r="KR115" s="4">
        <v>0</v>
      </c>
      <c r="KS115" s="4">
        <v>0</v>
      </c>
      <c r="KT115" s="4">
        <v>0</v>
      </c>
      <c r="KU115" s="4">
        <v>0</v>
      </c>
      <c r="KV115" s="4">
        <v>0</v>
      </c>
      <c r="KW115" s="4">
        <v>0</v>
      </c>
      <c r="KX115" s="4">
        <v>0</v>
      </c>
      <c r="KY115" s="4">
        <v>0</v>
      </c>
      <c r="KZ115" s="4">
        <v>0</v>
      </c>
      <c r="LA115" s="4">
        <v>0</v>
      </c>
      <c r="LB115" s="4">
        <v>0</v>
      </c>
      <c r="LC115" s="4">
        <v>0</v>
      </c>
      <c r="LD115" s="4">
        <v>0</v>
      </c>
      <c r="LE115" s="4">
        <v>0</v>
      </c>
      <c r="LF115" s="4">
        <v>0</v>
      </c>
      <c r="LG115" s="4">
        <v>0</v>
      </c>
      <c r="LH115" s="4">
        <v>0</v>
      </c>
      <c r="LI115" s="4">
        <v>0</v>
      </c>
      <c r="LJ115" s="4">
        <v>0</v>
      </c>
      <c r="LK115" s="4">
        <v>0</v>
      </c>
      <c r="LL115" s="4">
        <v>0</v>
      </c>
      <c r="LM115" s="4">
        <v>0</v>
      </c>
      <c r="LO115" s="4">
        <v>0</v>
      </c>
      <c r="LQ115" s="4">
        <v>0</v>
      </c>
      <c r="MI115" s="115">
        <f t="shared" si="1"/>
        <v>-106</v>
      </c>
      <c r="MJ115" s="3"/>
      <c r="MK115" s="3"/>
      <c r="ML115" s="176"/>
      <c r="MM115" s="176"/>
      <c r="MN115" s="176"/>
      <c r="MO115" s="176"/>
      <c r="MP115" s="176"/>
      <c r="MQ115" s="176"/>
      <c r="MR115" s="176"/>
      <c r="MS115" s="176"/>
      <c r="MT115" s="176"/>
    </row>
    <row r="116" spans="1:358" s="4" customFormat="1">
      <c r="A116" s="1">
        <v>107</v>
      </c>
      <c r="B116" t="s">
        <v>147</v>
      </c>
      <c r="C116" s="93"/>
      <c r="E116" s="4">
        <v>0</v>
      </c>
      <c r="F116" s="4">
        <v>0</v>
      </c>
      <c r="I116" s="93"/>
      <c r="J116" s="4">
        <v>0</v>
      </c>
      <c r="K116" s="4">
        <v>0</v>
      </c>
      <c r="L116" s="4">
        <v>0</v>
      </c>
      <c r="O116" s="93">
        <v>2</v>
      </c>
      <c r="P116" s="4">
        <v>0</v>
      </c>
      <c r="Q116" s="4">
        <v>5892</v>
      </c>
      <c r="R116" s="4">
        <v>0</v>
      </c>
      <c r="S116" s="4">
        <v>5892</v>
      </c>
      <c r="U116" s="4">
        <v>0</v>
      </c>
      <c r="V116" s="4">
        <v>0</v>
      </c>
      <c r="W116" s="93"/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L116" s="4">
        <v>0</v>
      </c>
      <c r="AO116" s="93"/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W116" s="93"/>
      <c r="AZ116" s="4">
        <v>0</v>
      </c>
      <c r="BB116" s="4">
        <v>0</v>
      </c>
      <c r="BC116" s="4">
        <v>0</v>
      </c>
      <c r="BD116" s="4">
        <v>0</v>
      </c>
      <c r="BH116" s="4">
        <v>0</v>
      </c>
      <c r="BL116" s="4">
        <v>0</v>
      </c>
      <c r="BN116" s="4">
        <v>0</v>
      </c>
      <c r="BO116" s="4">
        <v>0</v>
      </c>
      <c r="BP116" s="4">
        <v>0</v>
      </c>
      <c r="BQ116" s="93">
        <v>0</v>
      </c>
      <c r="BR116" s="4">
        <v>0</v>
      </c>
      <c r="BS116" s="4">
        <v>0</v>
      </c>
      <c r="BT116" s="4">
        <v>0</v>
      </c>
      <c r="BU116" s="4">
        <v>0</v>
      </c>
      <c r="BW116" s="4">
        <v>0</v>
      </c>
      <c r="BY116" s="4">
        <v>0</v>
      </c>
      <c r="CA116" s="4">
        <v>0</v>
      </c>
      <c r="CC116" s="93"/>
      <c r="CE116" s="4">
        <v>0</v>
      </c>
      <c r="CF116" s="4">
        <v>0</v>
      </c>
      <c r="CH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v>0</v>
      </c>
      <c r="CO116" s="93"/>
      <c r="CS116" s="4">
        <v>0</v>
      </c>
      <c r="CW116" s="4">
        <v>0</v>
      </c>
      <c r="CY116" s="4">
        <v>0</v>
      </c>
      <c r="DA116" s="93">
        <v>1.9016949152542373</v>
      </c>
      <c r="DB116" s="4">
        <v>0</v>
      </c>
      <c r="DC116" s="4">
        <v>9554</v>
      </c>
      <c r="DD116" s="4">
        <v>0</v>
      </c>
      <c r="DE116" s="4">
        <v>849</v>
      </c>
      <c r="DF116" s="4">
        <v>0</v>
      </c>
      <c r="DG116" s="4">
        <v>9380</v>
      </c>
      <c r="DH116" s="4">
        <v>0</v>
      </c>
      <c r="DI116" s="4">
        <v>849</v>
      </c>
      <c r="DJ116" s="4">
        <v>0</v>
      </c>
      <c r="DK116" s="4">
        <v>9554</v>
      </c>
      <c r="DL116" s="4">
        <v>0</v>
      </c>
      <c r="DM116" s="93"/>
      <c r="DU116" s="4">
        <v>0</v>
      </c>
      <c r="DW116" s="4">
        <v>5732.4</v>
      </c>
      <c r="DY116" s="93"/>
      <c r="EG116" s="4">
        <v>0</v>
      </c>
      <c r="EI116" s="4">
        <v>3821.6</v>
      </c>
      <c r="EK116" s="93">
        <v>74.578754578754555</v>
      </c>
      <c r="EL116" s="4">
        <v>0</v>
      </c>
      <c r="EM116" s="4">
        <v>774284</v>
      </c>
      <c r="EN116" s="4">
        <v>0</v>
      </c>
      <c r="EO116" s="4">
        <v>60891</v>
      </c>
      <c r="EP116" s="4">
        <v>0</v>
      </c>
      <c r="EQ116" s="4">
        <v>78340</v>
      </c>
      <c r="ER116" s="4">
        <v>0</v>
      </c>
      <c r="ES116" s="4">
        <v>60891</v>
      </c>
      <c r="ET116" s="4">
        <v>0</v>
      </c>
      <c r="EU116" s="4">
        <v>774284</v>
      </c>
      <c r="EV116" s="4">
        <v>0</v>
      </c>
      <c r="EW116" s="93">
        <v>131.52650176678446</v>
      </c>
      <c r="EX116" s="4">
        <v>0</v>
      </c>
      <c r="EY116" s="4">
        <v>1398245</v>
      </c>
      <c r="EZ116" s="4">
        <v>0</v>
      </c>
      <c r="FA116" s="4">
        <v>112987</v>
      </c>
      <c r="FB116" s="4">
        <v>0</v>
      </c>
      <c r="FC116" s="4">
        <v>59720</v>
      </c>
      <c r="FD116" s="4">
        <v>0</v>
      </c>
      <c r="FE116" s="4">
        <v>112987</v>
      </c>
      <c r="FF116" s="4">
        <v>0</v>
      </c>
      <c r="FG116" s="4">
        <v>817532</v>
      </c>
      <c r="FH116" s="4">
        <v>0</v>
      </c>
      <c r="FI116" s="93">
        <v>46.045936395759782</v>
      </c>
      <c r="FJ116" s="4">
        <v>0</v>
      </c>
      <c r="FK116" s="4">
        <v>494913</v>
      </c>
      <c r="FL116" s="4">
        <v>0</v>
      </c>
      <c r="FM116" s="4">
        <v>41077</v>
      </c>
      <c r="FN116" s="4">
        <v>0</v>
      </c>
      <c r="FO116" s="4">
        <v>948</v>
      </c>
      <c r="FQ116" s="4">
        <v>41077</v>
      </c>
      <c r="FS116" s="4">
        <v>334549.70657095226</v>
      </c>
      <c r="FU116" s="93">
        <v>0.99328859060402686</v>
      </c>
      <c r="FV116" s="4">
        <v>0</v>
      </c>
      <c r="FW116" s="4">
        <v>12800</v>
      </c>
      <c r="FX116" s="4">
        <v>0</v>
      </c>
      <c r="FY116" s="4">
        <v>888</v>
      </c>
      <c r="FZ116" s="4">
        <v>0</v>
      </c>
      <c r="GA116" s="4">
        <v>0</v>
      </c>
      <c r="GB116" s="4">
        <v>0</v>
      </c>
      <c r="GC116" s="4">
        <v>888</v>
      </c>
      <c r="GE116" s="4">
        <v>340329.10275499918</v>
      </c>
      <c r="GG116" s="93">
        <v>2</v>
      </c>
      <c r="GH116" s="4">
        <v>0</v>
      </c>
      <c r="GI116" s="4">
        <v>27010</v>
      </c>
      <c r="GJ116" s="4">
        <v>0</v>
      </c>
      <c r="GK116" s="4">
        <v>1786</v>
      </c>
      <c r="GL116" s="4">
        <v>0</v>
      </c>
      <c r="GM116" s="4">
        <v>0</v>
      </c>
      <c r="GN116" s="4">
        <v>0</v>
      </c>
      <c r="GO116" s="4">
        <v>1786</v>
      </c>
      <c r="GP116" s="4">
        <v>0</v>
      </c>
      <c r="GQ116" s="4">
        <v>13671.220561873031</v>
      </c>
      <c r="GR116" s="4">
        <v>-11.950367271972937</v>
      </c>
      <c r="GS116" s="93">
        <v>1</v>
      </c>
      <c r="GT116" s="4">
        <v>0</v>
      </c>
      <c r="GU116" s="4">
        <v>14423</v>
      </c>
      <c r="GV116" s="4">
        <v>0</v>
      </c>
      <c r="GW116" s="4">
        <v>893</v>
      </c>
      <c r="GX116" s="4">
        <v>0</v>
      </c>
      <c r="GY116" s="4">
        <v>0</v>
      </c>
      <c r="GZ116" s="4">
        <v>0</v>
      </c>
      <c r="HA116" s="160">
        <v>893</v>
      </c>
      <c r="HB116" s="160">
        <v>0</v>
      </c>
      <c r="HC116" s="160">
        <v>-11.950367271972937</v>
      </c>
      <c r="HD116" s="4">
        <v>0</v>
      </c>
      <c r="HE116" s="93">
        <v>0</v>
      </c>
      <c r="HF116" s="4">
        <v>0</v>
      </c>
      <c r="HG116" s="4">
        <v>0</v>
      </c>
      <c r="HH116" s="4">
        <v>0</v>
      </c>
      <c r="HI116" s="4">
        <v>0</v>
      </c>
      <c r="HJ116" s="4">
        <v>0</v>
      </c>
      <c r="HK116" s="4">
        <v>0</v>
      </c>
      <c r="HL116" s="4">
        <v>0</v>
      </c>
      <c r="HM116" s="4">
        <v>0</v>
      </c>
      <c r="HN116" s="4">
        <v>0</v>
      </c>
      <c r="HO116" s="4">
        <v>0</v>
      </c>
      <c r="HP116" s="4">
        <v>0</v>
      </c>
      <c r="HQ116" s="4">
        <v>0</v>
      </c>
      <c r="HR116" s="93">
        <v>0</v>
      </c>
      <c r="HS116" s="4">
        <v>0</v>
      </c>
      <c r="HT116" s="4">
        <v>0</v>
      </c>
      <c r="HU116" s="4">
        <v>0</v>
      </c>
      <c r="HV116" s="4">
        <v>0</v>
      </c>
      <c r="HW116" s="4">
        <v>0</v>
      </c>
      <c r="HX116" s="176">
        <v>0</v>
      </c>
      <c r="HY116" s="4">
        <v>0</v>
      </c>
      <c r="HZ116" s="176">
        <v>0</v>
      </c>
      <c r="IA116" s="4">
        <v>0</v>
      </c>
      <c r="IB116" s="176">
        <v>0</v>
      </c>
      <c r="IC116" s="4">
        <v>0</v>
      </c>
      <c r="ID116" s="176">
        <v>0</v>
      </c>
      <c r="IE116" s="4">
        <v>0</v>
      </c>
      <c r="IF116" s="4">
        <v>0</v>
      </c>
      <c r="IG116" s="5">
        <v>1</v>
      </c>
      <c r="IH116" s="3">
        <v>0</v>
      </c>
      <c r="II116" s="3">
        <v>0</v>
      </c>
      <c r="IJ116" s="3">
        <v>0</v>
      </c>
      <c r="IK116" s="3">
        <v>0</v>
      </c>
      <c r="IL116" s="3">
        <v>0</v>
      </c>
      <c r="IM116" s="3">
        <v>0</v>
      </c>
      <c r="IN116" s="3">
        <v>0</v>
      </c>
      <c r="IO116" s="3">
        <v>0</v>
      </c>
      <c r="IP116" s="3">
        <v>16172</v>
      </c>
      <c r="IQ116" s="3"/>
      <c r="IR116" s="3">
        <v>881</v>
      </c>
      <c r="IS116" s="3"/>
      <c r="IT116" s="3">
        <v>0</v>
      </c>
      <c r="IU116" s="3"/>
      <c r="IV116" s="93">
        <v>1</v>
      </c>
      <c r="IW116" s="4">
        <v>0</v>
      </c>
      <c r="IX116" s="4">
        <v>0</v>
      </c>
      <c r="IY116" s="4">
        <v>13863</v>
      </c>
      <c r="IZ116" s="4">
        <v>0</v>
      </c>
      <c r="JA116" s="4">
        <v>0</v>
      </c>
      <c r="JB116" s="4">
        <v>0</v>
      </c>
      <c r="JC116" s="4">
        <v>915</v>
      </c>
      <c r="JD116" s="4">
        <v>0</v>
      </c>
      <c r="JE116" s="4">
        <v>0</v>
      </c>
      <c r="JG116" s="4">
        <v>915</v>
      </c>
      <c r="JI116" s="4">
        <v>11508.380566622969</v>
      </c>
      <c r="JK116" s="93">
        <v>3.5</v>
      </c>
      <c r="JL116" s="4">
        <v>0</v>
      </c>
      <c r="JM116" s="4">
        <v>0</v>
      </c>
      <c r="JN116" s="4">
        <v>39692</v>
      </c>
      <c r="JO116" s="4">
        <v>0</v>
      </c>
      <c r="JP116" s="4">
        <v>0</v>
      </c>
      <c r="JQ116" s="4">
        <v>0</v>
      </c>
      <c r="JR116" s="4">
        <v>2320</v>
      </c>
      <c r="JS116" s="4">
        <v>0</v>
      </c>
      <c r="JT116" s="4">
        <v>15194</v>
      </c>
      <c r="JV116" s="4">
        <v>2320</v>
      </c>
      <c r="JW116" s="4">
        <v>0</v>
      </c>
      <c r="JX116" s="4">
        <v>27965.741431387829</v>
      </c>
      <c r="JY116" s="4">
        <v>-2.7176780935587885</v>
      </c>
      <c r="JZ116" s="93">
        <v>2.5</v>
      </c>
      <c r="KA116" s="4">
        <v>0</v>
      </c>
      <c r="KB116" s="4">
        <v>0</v>
      </c>
      <c r="KC116" s="4">
        <v>36208</v>
      </c>
      <c r="KD116" s="4">
        <v>0</v>
      </c>
      <c r="KE116" s="4">
        <v>0</v>
      </c>
      <c r="KF116" s="4">
        <v>0</v>
      </c>
      <c r="KG116" s="4">
        <v>2305</v>
      </c>
      <c r="KH116" s="4">
        <v>0</v>
      </c>
      <c r="KI116" s="4">
        <v>0</v>
      </c>
      <c r="KJ116" s="4">
        <v>0</v>
      </c>
      <c r="KK116" s="4">
        <v>2305</v>
      </c>
      <c r="KM116" s="4">
        <v>17339.252730779324</v>
      </c>
      <c r="KN116" s="4">
        <v>-14.844215769571747</v>
      </c>
      <c r="KO116" s="4">
        <v>1.5</v>
      </c>
      <c r="KP116" s="4">
        <v>0</v>
      </c>
      <c r="KQ116" s="4">
        <v>0</v>
      </c>
      <c r="KR116" s="4">
        <v>22970</v>
      </c>
      <c r="KS116" s="4">
        <v>0</v>
      </c>
      <c r="KT116" s="4">
        <v>0</v>
      </c>
      <c r="KU116" s="4">
        <v>0</v>
      </c>
      <c r="KV116" s="4">
        <v>1616</v>
      </c>
      <c r="KW116" s="4">
        <v>0</v>
      </c>
      <c r="KX116" s="4">
        <v>0</v>
      </c>
      <c r="KY116" s="4">
        <v>0</v>
      </c>
      <c r="KZ116" s="4">
        <v>1616</v>
      </c>
      <c r="LA116" s="4">
        <v>0</v>
      </c>
      <c r="LB116" s="4">
        <v>9903.4917842304294</v>
      </c>
      <c r="LC116" s="4">
        <v>0</v>
      </c>
      <c r="LD116" s="4">
        <v>1</v>
      </c>
      <c r="LE116" s="4">
        <v>0</v>
      </c>
      <c r="LF116" s="4">
        <v>0</v>
      </c>
      <c r="LG116" s="4">
        <v>13234</v>
      </c>
      <c r="LH116" s="4">
        <v>0</v>
      </c>
      <c r="LI116" s="4">
        <v>0</v>
      </c>
      <c r="LJ116" s="4">
        <v>0</v>
      </c>
      <c r="LK116" s="4">
        <v>1169</v>
      </c>
      <c r="LL116" s="4">
        <v>0</v>
      </c>
      <c r="LM116" s="4">
        <v>0</v>
      </c>
      <c r="LO116" s="4">
        <v>1169</v>
      </c>
      <c r="LQ116" s="4">
        <v>0</v>
      </c>
      <c r="MI116" s="115">
        <f t="shared" si="1"/>
        <v>-107</v>
      </c>
      <c r="MJ116" s="3"/>
      <c r="MK116" s="3"/>
      <c r="ML116" s="176"/>
      <c r="MM116" s="176"/>
      <c r="MN116" s="176"/>
      <c r="MO116" s="176"/>
      <c r="MP116" s="176"/>
      <c r="MQ116" s="176"/>
      <c r="MR116" s="176"/>
      <c r="MS116" s="176"/>
      <c r="MT116" s="176"/>
    </row>
    <row r="117" spans="1:358" s="4" customFormat="1">
      <c r="A117" s="1">
        <v>108</v>
      </c>
      <c r="B117" t="s">
        <v>148</v>
      </c>
      <c r="C117" s="93"/>
      <c r="E117" s="4">
        <v>0</v>
      </c>
      <c r="F117" s="4">
        <v>0</v>
      </c>
      <c r="I117" s="93"/>
      <c r="J117" s="4">
        <v>0</v>
      </c>
      <c r="K117" s="4">
        <v>0</v>
      </c>
      <c r="L117" s="4">
        <v>0</v>
      </c>
      <c r="O117" s="93"/>
      <c r="Q117" s="4">
        <v>0</v>
      </c>
      <c r="R117" s="4">
        <v>0</v>
      </c>
      <c r="S117" s="4">
        <v>0</v>
      </c>
      <c r="U117" s="4">
        <v>0</v>
      </c>
      <c r="V117" s="4">
        <v>0</v>
      </c>
      <c r="W117" s="93"/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L117" s="4">
        <v>0</v>
      </c>
      <c r="AO117" s="93"/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W117" s="93"/>
      <c r="AZ117" s="4">
        <v>0</v>
      </c>
      <c r="BB117" s="4">
        <v>0</v>
      </c>
      <c r="BC117" s="4">
        <v>0</v>
      </c>
      <c r="BD117" s="4">
        <v>0</v>
      </c>
      <c r="BH117" s="4">
        <v>0</v>
      </c>
      <c r="BL117" s="4">
        <v>0</v>
      </c>
      <c r="BN117" s="4">
        <v>0</v>
      </c>
      <c r="BO117" s="4">
        <v>0</v>
      </c>
      <c r="BP117" s="4">
        <v>0</v>
      </c>
      <c r="BQ117" s="93">
        <v>0</v>
      </c>
      <c r="BR117" s="4">
        <v>0</v>
      </c>
      <c r="BS117" s="4">
        <v>0</v>
      </c>
      <c r="BT117" s="4">
        <v>0</v>
      </c>
      <c r="BU117" s="4">
        <v>0</v>
      </c>
      <c r="BW117" s="4">
        <v>0</v>
      </c>
      <c r="BY117" s="4">
        <v>0</v>
      </c>
      <c r="CA117" s="4">
        <v>0</v>
      </c>
      <c r="CC117" s="93"/>
      <c r="CE117" s="4">
        <v>0</v>
      </c>
      <c r="CF117" s="4">
        <v>0</v>
      </c>
      <c r="CH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93"/>
      <c r="CS117" s="4">
        <v>0</v>
      </c>
      <c r="CW117" s="4">
        <v>0</v>
      </c>
      <c r="CY117" s="4">
        <v>0</v>
      </c>
      <c r="DA117" s="93"/>
      <c r="DD117" s="4">
        <v>0</v>
      </c>
      <c r="DF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93"/>
      <c r="DU117" s="4">
        <v>0</v>
      </c>
      <c r="DW117" s="4">
        <v>0</v>
      </c>
      <c r="DY117" s="93"/>
      <c r="EG117" s="4">
        <v>0</v>
      </c>
      <c r="EI117" s="4">
        <v>0</v>
      </c>
      <c r="EK117" s="93">
        <v>0</v>
      </c>
      <c r="EM117" s="4">
        <v>0</v>
      </c>
      <c r="EN117" s="4">
        <v>0</v>
      </c>
      <c r="EO117" s="4">
        <v>0</v>
      </c>
      <c r="EP117" s="4">
        <v>0</v>
      </c>
      <c r="EQ117" s="4">
        <v>0</v>
      </c>
      <c r="ER117" s="4">
        <v>0</v>
      </c>
      <c r="ES117" s="4">
        <v>0</v>
      </c>
      <c r="ET117" s="4">
        <v>0</v>
      </c>
      <c r="EU117" s="4">
        <v>0</v>
      </c>
      <c r="EV117" s="4">
        <v>0</v>
      </c>
      <c r="EW117" s="93">
        <v>0</v>
      </c>
      <c r="EX117" s="4">
        <v>0</v>
      </c>
      <c r="EY117" s="4">
        <v>0</v>
      </c>
      <c r="EZ117" s="4">
        <v>0</v>
      </c>
      <c r="FA117" s="4">
        <v>0</v>
      </c>
      <c r="FB117" s="4">
        <v>0</v>
      </c>
      <c r="FC117" s="4">
        <v>0</v>
      </c>
      <c r="FD117" s="4">
        <v>0</v>
      </c>
      <c r="FE117" s="4">
        <v>0</v>
      </c>
      <c r="FF117" s="4">
        <v>0</v>
      </c>
      <c r="FG117" s="4">
        <v>0</v>
      </c>
      <c r="FH117" s="4">
        <v>0</v>
      </c>
      <c r="FI117" s="93">
        <v>0</v>
      </c>
      <c r="FJ117" s="4">
        <v>0</v>
      </c>
      <c r="FK117" s="4">
        <v>0</v>
      </c>
      <c r="FL117" s="4">
        <v>0</v>
      </c>
      <c r="FM117" s="4">
        <v>0</v>
      </c>
      <c r="FN117" s="4">
        <v>0</v>
      </c>
      <c r="FO117" s="4">
        <v>0</v>
      </c>
      <c r="FQ117" s="4">
        <v>0</v>
      </c>
      <c r="FS117" s="4">
        <v>0</v>
      </c>
      <c r="FU117" s="93">
        <v>0</v>
      </c>
      <c r="FV117" s="4">
        <v>0</v>
      </c>
      <c r="FW117" s="4">
        <v>0</v>
      </c>
      <c r="FX117" s="4">
        <v>0</v>
      </c>
      <c r="FY117" s="4">
        <v>0</v>
      </c>
      <c r="FZ117" s="4">
        <v>0</v>
      </c>
      <c r="GA117" s="4">
        <v>0</v>
      </c>
      <c r="GB117" s="4">
        <v>0</v>
      </c>
      <c r="GC117" s="4">
        <v>0</v>
      </c>
      <c r="GE117" s="4">
        <v>0</v>
      </c>
      <c r="GG117" s="93">
        <v>0</v>
      </c>
      <c r="GH117" s="4">
        <v>0</v>
      </c>
      <c r="GI117" s="4">
        <v>0</v>
      </c>
      <c r="GJ117" s="4">
        <v>0</v>
      </c>
      <c r="GK117" s="4">
        <v>0</v>
      </c>
      <c r="GL117" s="4">
        <v>0</v>
      </c>
      <c r="GM117" s="4">
        <v>0</v>
      </c>
      <c r="GN117" s="4">
        <v>0</v>
      </c>
      <c r="GO117" s="4">
        <v>0</v>
      </c>
      <c r="GP117" s="4">
        <v>0</v>
      </c>
      <c r="GQ117" s="4">
        <v>0</v>
      </c>
      <c r="GR117" s="4">
        <v>0</v>
      </c>
      <c r="GS117" s="93">
        <v>0</v>
      </c>
      <c r="GT117" s="4">
        <v>0</v>
      </c>
      <c r="GU117" s="4">
        <v>0</v>
      </c>
      <c r="GV117" s="4">
        <v>0</v>
      </c>
      <c r="GW117" s="4">
        <v>0</v>
      </c>
      <c r="GX117" s="4">
        <v>0</v>
      </c>
      <c r="GY117" s="4">
        <v>0</v>
      </c>
      <c r="GZ117" s="4">
        <v>0</v>
      </c>
      <c r="HA117" s="160">
        <v>0</v>
      </c>
      <c r="HB117" s="160">
        <v>0</v>
      </c>
      <c r="HC117" s="160">
        <v>0</v>
      </c>
      <c r="HD117" s="4">
        <v>0</v>
      </c>
      <c r="HE117" s="93">
        <v>0</v>
      </c>
      <c r="HF117" s="4">
        <v>0</v>
      </c>
      <c r="HG117" s="4">
        <v>0</v>
      </c>
      <c r="HH117" s="4">
        <v>0</v>
      </c>
      <c r="HI117" s="4">
        <v>0</v>
      </c>
      <c r="HJ117" s="4">
        <v>0</v>
      </c>
      <c r="HK117" s="4">
        <v>0</v>
      </c>
      <c r="HL117" s="4">
        <v>0</v>
      </c>
      <c r="HM117" s="4">
        <v>0</v>
      </c>
      <c r="HN117" s="4">
        <v>0</v>
      </c>
      <c r="HO117" s="4">
        <v>0</v>
      </c>
      <c r="HP117" s="4">
        <v>0</v>
      </c>
      <c r="HQ117" s="4">
        <v>0</v>
      </c>
      <c r="HR117" s="93">
        <v>0</v>
      </c>
      <c r="HS117" s="4">
        <v>0</v>
      </c>
      <c r="HT117" s="4">
        <v>0</v>
      </c>
      <c r="HU117" s="4">
        <v>0</v>
      </c>
      <c r="HV117" s="4">
        <v>0</v>
      </c>
      <c r="HW117" s="4">
        <v>0</v>
      </c>
      <c r="HX117" s="176">
        <v>0</v>
      </c>
      <c r="HY117" s="4">
        <v>0</v>
      </c>
      <c r="HZ117" s="176">
        <v>0</v>
      </c>
      <c r="IA117" s="4">
        <v>0</v>
      </c>
      <c r="IB117" s="176">
        <v>0</v>
      </c>
      <c r="IC117" s="4">
        <v>0</v>
      </c>
      <c r="ID117" s="176">
        <v>0</v>
      </c>
      <c r="IE117" s="4">
        <v>0</v>
      </c>
      <c r="IF117" s="4">
        <v>0</v>
      </c>
      <c r="IG117" s="5">
        <v>0</v>
      </c>
      <c r="IH117" s="3">
        <v>0</v>
      </c>
      <c r="II117" s="3">
        <v>0</v>
      </c>
      <c r="IJ117" s="3">
        <v>0</v>
      </c>
      <c r="IK117" s="3">
        <v>0</v>
      </c>
      <c r="IL117" s="3">
        <v>0</v>
      </c>
      <c r="IM117" s="3">
        <v>0</v>
      </c>
      <c r="IN117" s="3">
        <v>0</v>
      </c>
      <c r="IO117" s="3">
        <v>0</v>
      </c>
      <c r="IP117" s="3">
        <v>0</v>
      </c>
      <c r="IQ117" s="3"/>
      <c r="IR117" s="3">
        <v>0</v>
      </c>
      <c r="IS117" s="3"/>
      <c r="IT117" s="3">
        <v>0</v>
      </c>
      <c r="IU117" s="3"/>
      <c r="IV117" s="93">
        <v>0</v>
      </c>
      <c r="IW117" s="4">
        <v>0</v>
      </c>
      <c r="IX117" s="4">
        <v>0</v>
      </c>
      <c r="IY117" s="4">
        <v>0</v>
      </c>
      <c r="IZ117" s="4">
        <v>0</v>
      </c>
      <c r="JA117" s="4">
        <v>0</v>
      </c>
      <c r="JB117" s="4">
        <v>0</v>
      </c>
      <c r="JC117" s="4">
        <v>0</v>
      </c>
      <c r="JD117" s="4">
        <v>0</v>
      </c>
      <c r="JE117" s="4">
        <v>0</v>
      </c>
      <c r="JG117" s="4">
        <v>0</v>
      </c>
      <c r="JI117" s="4">
        <v>0</v>
      </c>
      <c r="JK117" s="93">
        <v>0</v>
      </c>
      <c r="JL117" s="4">
        <v>0</v>
      </c>
      <c r="JM117" s="4">
        <v>0</v>
      </c>
      <c r="JN117" s="4">
        <v>0</v>
      </c>
      <c r="JO117" s="4">
        <v>0</v>
      </c>
      <c r="JP117" s="4">
        <v>0</v>
      </c>
      <c r="JQ117" s="4">
        <v>0</v>
      </c>
      <c r="JR117" s="4">
        <v>0</v>
      </c>
      <c r="JS117" s="4">
        <v>0</v>
      </c>
      <c r="JT117" s="4">
        <v>0</v>
      </c>
      <c r="JV117" s="4">
        <v>0</v>
      </c>
      <c r="JW117" s="4">
        <v>0</v>
      </c>
      <c r="JX117" s="4">
        <v>0</v>
      </c>
      <c r="JY117" s="4">
        <v>0</v>
      </c>
      <c r="JZ117" s="93">
        <v>0</v>
      </c>
      <c r="KA117" s="4">
        <v>0</v>
      </c>
      <c r="KB117" s="4">
        <v>0</v>
      </c>
      <c r="KC117" s="4">
        <v>0</v>
      </c>
      <c r="KD117" s="4">
        <v>0</v>
      </c>
      <c r="KE117" s="4">
        <v>0</v>
      </c>
      <c r="KF117" s="4">
        <v>0</v>
      </c>
      <c r="KG117" s="4">
        <v>0</v>
      </c>
      <c r="KH117" s="4">
        <v>0</v>
      </c>
      <c r="KI117" s="4">
        <v>0</v>
      </c>
      <c r="KJ117" s="4">
        <v>0</v>
      </c>
      <c r="KK117" s="4">
        <v>0</v>
      </c>
      <c r="KM117" s="4">
        <v>0</v>
      </c>
      <c r="KN117" s="4">
        <v>0</v>
      </c>
      <c r="KO117" s="4">
        <v>0</v>
      </c>
      <c r="KP117" s="4">
        <v>0</v>
      </c>
      <c r="KQ117" s="4">
        <v>0</v>
      </c>
      <c r="KR117" s="4">
        <v>0</v>
      </c>
      <c r="KS117" s="4">
        <v>0</v>
      </c>
      <c r="KT117" s="4">
        <v>0</v>
      </c>
      <c r="KU117" s="4">
        <v>0</v>
      </c>
      <c r="KV117" s="4">
        <v>0</v>
      </c>
      <c r="KW117" s="4">
        <v>0</v>
      </c>
      <c r="KX117" s="4">
        <v>0</v>
      </c>
      <c r="KY117" s="4">
        <v>0</v>
      </c>
      <c r="KZ117" s="4">
        <v>0</v>
      </c>
      <c r="LA117" s="4">
        <v>0</v>
      </c>
      <c r="LB117" s="4">
        <v>0</v>
      </c>
      <c r="LC117" s="4">
        <v>0</v>
      </c>
      <c r="LD117" s="4">
        <v>0</v>
      </c>
      <c r="LE117" s="4">
        <v>0</v>
      </c>
      <c r="LF117" s="4">
        <v>0</v>
      </c>
      <c r="LG117" s="4">
        <v>0</v>
      </c>
      <c r="LH117" s="4">
        <v>0</v>
      </c>
      <c r="LI117" s="4">
        <v>0</v>
      </c>
      <c r="LJ117" s="4">
        <v>0</v>
      </c>
      <c r="LK117" s="4">
        <v>0</v>
      </c>
      <c r="LL117" s="4">
        <v>0</v>
      </c>
      <c r="LM117" s="4">
        <v>0</v>
      </c>
      <c r="LO117" s="4">
        <v>0</v>
      </c>
      <c r="LQ117" s="4">
        <v>0</v>
      </c>
      <c r="MI117" s="115">
        <f t="shared" si="1"/>
        <v>-108</v>
      </c>
      <c r="MJ117" s="3"/>
      <c r="MK117" s="3"/>
      <c r="ML117" s="176"/>
      <c r="MM117" s="176"/>
      <c r="MN117" s="176"/>
      <c r="MO117" s="176"/>
      <c r="MP117" s="176"/>
      <c r="MQ117" s="176"/>
      <c r="MR117" s="176"/>
      <c r="MS117" s="176"/>
      <c r="MT117" s="176"/>
    </row>
    <row r="118" spans="1:358" s="4" customFormat="1">
      <c r="A118" s="1">
        <v>109</v>
      </c>
      <c r="B118" t="s">
        <v>149</v>
      </c>
      <c r="C118" s="93"/>
      <c r="E118" s="4">
        <v>0</v>
      </c>
      <c r="F118" s="4">
        <v>0</v>
      </c>
      <c r="I118" s="93"/>
      <c r="J118" s="4">
        <v>0</v>
      </c>
      <c r="K118" s="4">
        <v>0</v>
      </c>
      <c r="L118" s="4">
        <v>0</v>
      </c>
      <c r="O118" s="93"/>
      <c r="Q118" s="4">
        <v>0</v>
      </c>
      <c r="R118" s="4">
        <v>0</v>
      </c>
      <c r="S118" s="4">
        <v>0</v>
      </c>
      <c r="U118" s="4">
        <v>0</v>
      </c>
      <c r="V118" s="4">
        <v>0</v>
      </c>
      <c r="W118" s="93"/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L118" s="4">
        <v>0</v>
      </c>
      <c r="AO118" s="93"/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W118" s="93"/>
      <c r="AZ118" s="4">
        <v>0</v>
      </c>
      <c r="BB118" s="4">
        <v>0</v>
      </c>
      <c r="BC118" s="4">
        <v>0</v>
      </c>
      <c r="BD118" s="4">
        <v>0</v>
      </c>
      <c r="BH118" s="4">
        <v>0</v>
      </c>
      <c r="BL118" s="4">
        <v>0</v>
      </c>
      <c r="BN118" s="4">
        <v>0</v>
      </c>
      <c r="BO118" s="4">
        <v>0</v>
      </c>
      <c r="BP118" s="4">
        <v>0</v>
      </c>
      <c r="BQ118" s="93">
        <v>0</v>
      </c>
      <c r="BR118" s="4">
        <v>0</v>
      </c>
      <c r="BS118" s="4">
        <v>0</v>
      </c>
      <c r="BT118" s="4">
        <v>0</v>
      </c>
      <c r="BU118" s="4">
        <v>0</v>
      </c>
      <c r="BW118" s="4">
        <v>0</v>
      </c>
      <c r="BY118" s="4">
        <v>0</v>
      </c>
      <c r="CA118" s="4">
        <v>0</v>
      </c>
      <c r="CC118" s="93"/>
      <c r="CE118" s="4">
        <v>0</v>
      </c>
      <c r="CF118" s="4">
        <v>0</v>
      </c>
      <c r="CH118" s="4">
        <v>0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93"/>
      <c r="CS118" s="4">
        <v>0</v>
      </c>
      <c r="CW118" s="4">
        <v>0</v>
      </c>
      <c r="CY118" s="4">
        <v>0</v>
      </c>
      <c r="DA118" s="93"/>
      <c r="DD118" s="4">
        <v>0</v>
      </c>
      <c r="DF118" s="4">
        <v>0</v>
      </c>
      <c r="DH118" s="4">
        <v>0</v>
      </c>
      <c r="DI118" s="4">
        <v>0</v>
      </c>
      <c r="DJ118" s="4">
        <v>0</v>
      </c>
      <c r="DK118" s="4">
        <v>0</v>
      </c>
      <c r="DL118" s="4">
        <v>0</v>
      </c>
      <c r="DM118" s="93"/>
      <c r="DU118" s="4">
        <v>0</v>
      </c>
      <c r="DW118" s="4">
        <v>0</v>
      </c>
      <c r="DY118" s="93"/>
      <c r="EG118" s="4">
        <v>0</v>
      </c>
      <c r="EI118" s="4">
        <v>0</v>
      </c>
      <c r="EK118" s="93">
        <v>0</v>
      </c>
      <c r="EM118" s="4">
        <v>0</v>
      </c>
      <c r="EN118" s="4">
        <v>0</v>
      </c>
      <c r="EO118" s="4">
        <v>0</v>
      </c>
      <c r="EP118" s="4">
        <v>0</v>
      </c>
      <c r="EQ118" s="4">
        <v>0</v>
      </c>
      <c r="ER118" s="4">
        <v>0</v>
      </c>
      <c r="ES118" s="4">
        <v>0</v>
      </c>
      <c r="ET118" s="4">
        <v>0</v>
      </c>
      <c r="EU118" s="4">
        <v>0</v>
      </c>
      <c r="EV118" s="4">
        <v>0</v>
      </c>
      <c r="EW118" s="93">
        <v>0</v>
      </c>
      <c r="EX118" s="4">
        <v>0</v>
      </c>
      <c r="EY118" s="4">
        <v>0</v>
      </c>
      <c r="EZ118" s="4">
        <v>0</v>
      </c>
      <c r="FA118" s="4">
        <v>0</v>
      </c>
      <c r="FB118" s="4">
        <v>0</v>
      </c>
      <c r="FC118" s="4">
        <v>0</v>
      </c>
      <c r="FD118" s="4">
        <v>0</v>
      </c>
      <c r="FE118" s="4">
        <v>0</v>
      </c>
      <c r="FF118" s="4">
        <v>0</v>
      </c>
      <c r="FG118" s="4">
        <v>0</v>
      </c>
      <c r="FH118" s="4">
        <v>0</v>
      </c>
      <c r="FI118" s="93">
        <v>0</v>
      </c>
      <c r="FJ118" s="4">
        <v>0</v>
      </c>
      <c r="FK118" s="4">
        <v>0</v>
      </c>
      <c r="FL118" s="4">
        <v>0</v>
      </c>
      <c r="FM118" s="4">
        <v>0</v>
      </c>
      <c r="FN118" s="4">
        <v>0</v>
      </c>
      <c r="FO118" s="4">
        <v>0</v>
      </c>
      <c r="FQ118" s="4">
        <v>0</v>
      </c>
      <c r="FS118" s="4">
        <v>0</v>
      </c>
      <c r="FU118" s="93">
        <v>0</v>
      </c>
      <c r="FV118" s="4">
        <v>0</v>
      </c>
      <c r="FW118" s="4">
        <v>0</v>
      </c>
      <c r="FX118" s="4">
        <v>0</v>
      </c>
      <c r="FY118" s="4">
        <v>0</v>
      </c>
      <c r="FZ118" s="4">
        <v>0</v>
      </c>
      <c r="GA118" s="4">
        <v>0</v>
      </c>
      <c r="GB118" s="4">
        <v>0</v>
      </c>
      <c r="GC118" s="4">
        <v>0</v>
      </c>
      <c r="GE118" s="4">
        <v>0</v>
      </c>
      <c r="GG118" s="93">
        <v>0</v>
      </c>
      <c r="GH118" s="4">
        <v>0</v>
      </c>
      <c r="GI118" s="4">
        <v>0</v>
      </c>
      <c r="GJ118" s="4">
        <v>0</v>
      </c>
      <c r="GK118" s="4">
        <v>0</v>
      </c>
      <c r="GL118" s="4">
        <v>0</v>
      </c>
      <c r="GM118" s="4">
        <v>0</v>
      </c>
      <c r="GN118" s="4">
        <v>0</v>
      </c>
      <c r="GO118" s="4">
        <v>0</v>
      </c>
      <c r="GP118" s="4">
        <v>0</v>
      </c>
      <c r="GQ118" s="4">
        <v>0</v>
      </c>
      <c r="GR118" s="4">
        <v>0</v>
      </c>
      <c r="GS118" s="93">
        <v>0</v>
      </c>
      <c r="GT118" s="4">
        <v>0</v>
      </c>
      <c r="GU118" s="4">
        <v>0</v>
      </c>
      <c r="GV118" s="4">
        <v>0</v>
      </c>
      <c r="GW118" s="4">
        <v>0</v>
      </c>
      <c r="GX118" s="4">
        <v>0</v>
      </c>
      <c r="GY118" s="4">
        <v>0</v>
      </c>
      <c r="GZ118" s="4">
        <v>0</v>
      </c>
      <c r="HA118" s="160">
        <v>0</v>
      </c>
      <c r="HB118" s="160">
        <v>0</v>
      </c>
      <c r="HC118" s="160">
        <v>0</v>
      </c>
      <c r="HD118" s="4">
        <v>0</v>
      </c>
      <c r="HE118" s="93">
        <v>0</v>
      </c>
      <c r="HF118" s="4">
        <v>0</v>
      </c>
      <c r="HG118" s="4">
        <v>0</v>
      </c>
      <c r="HH118" s="4">
        <v>0</v>
      </c>
      <c r="HI118" s="4">
        <v>0</v>
      </c>
      <c r="HJ118" s="4">
        <v>0</v>
      </c>
      <c r="HK118" s="4">
        <v>0</v>
      </c>
      <c r="HL118" s="4">
        <v>0</v>
      </c>
      <c r="HM118" s="4">
        <v>0</v>
      </c>
      <c r="HN118" s="4">
        <v>0</v>
      </c>
      <c r="HO118" s="4">
        <v>0</v>
      </c>
      <c r="HP118" s="4">
        <v>0</v>
      </c>
      <c r="HQ118" s="4">
        <v>0</v>
      </c>
      <c r="HR118" s="93">
        <v>0</v>
      </c>
      <c r="HS118" s="4">
        <v>0</v>
      </c>
      <c r="HT118" s="4">
        <v>0</v>
      </c>
      <c r="HU118" s="4">
        <v>0</v>
      </c>
      <c r="HV118" s="4">
        <v>0</v>
      </c>
      <c r="HW118" s="4">
        <v>0</v>
      </c>
      <c r="HX118" s="176">
        <v>0</v>
      </c>
      <c r="HY118" s="4">
        <v>0</v>
      </c>
      <c r="HZ118" s="176">
        <v>0</v>
      </c>
      <c r="IA118" s="4">
        <v>0</v>
      </c>
      <c r="IB118" s="176">
        <v>0</v>
      </c>
      <c r="IC118" s="4">
        <v>0</v>
      </c>
      <c r="ID118" s="176">
        <v>0</v>
      </c>
      <c r="IE118" s="4">
        <v>0</v>
      </c>
      <c r="IF118" s="4">
        <v>0</v>
      </c>
      <c r="IG118" s="5">
        <v>0</v>
      </c>
      <c r="IH118" s="3">
        <v>0</v>
      </c>
      <c r="II118" s="3">
        <v>0</v>
      </c>
      <c r="IJ118" s="3">
        <v>0</v>
      </c>
      <c r="IK118" s="3">
        <v>0</v>
      </c>
      <c r="IL118" s="3">
        <v>0</v>
      </c>
      <c r="IM118" s="3">
        <v>0</v>
      </c>
      <c r="IN118" s="3">
        <v>0</v>
      </c>
      <c r="IO118" s="3">
        <v>0</v>
      </c>
      <c r="IP118" s="3">
        <v>0</v>
      </c>
      <c r="IQ118" s="3"/>
      <c r="IR118" s="3">
        <v>0</v>
      </c>
      <c r="IS118" s="3"/>
      <c r="IT118" s="3">
        <v>0</v>
      </c>
      <c r="IU118" s="3"/>
      <c r="IV118" s="93">
        <v>0</v>
      </c>
      <c r="IW118" s="4">
        <v>0</v>
      </c>
      <c r="IX118" s="4">
        <v>0</v>
      </c>
      <c r="IY118" s="4">
        <v>0</v>
      </c>
      <c r="IZ118" s="4">
        <v>0</v>
      </c>
      <c r="JA118" s="4">
        <v>0</v>
      </c>
      <c r="JB118" s="4">
        <v>0</v>
      </c>
      <c r="JC118" s="4">
        <v>0</v>
      </c>
      <c r="JD118" s="4">
        <v>0</v>
      </c>
      <c r="JE118" s="4">
        <v>0</v>
      </c>
      <c r="JG118" s="4">
        <v>0</v>
      </c>
      <c r="JI118" s="4">
        <v>0</v>
      </c>
      <c r="JK118" s="93">
        <v>0</v>
      </c>
      <c r="JL118" s="4">
        <v>0</v>
      </c>
      <c r="JM118" s="4">
        <v>0</v>
      </c>
      <c r="JN118" s="4">
        <v>0</v>
      </c>
      <c r="JO118" s="4">
        <v>0</v>
      </c>
      <c r="JP118" s="4">
        <v>0</v>
      </c>
      <c r="JQ118" s="4">
        <v>0</v>
      </c>
      <c r="JR118" s="4">
        <v>0</v>
      </c>
      <c r="JS118" s="4">
        <v>0</v>
      </c>
      <c r="JT118" s="4">
        <v>0</v>
      </c>
      <c r="JV118" s="4">
        <v>0</v>
      </c>
      <c r="JW118" s="4">
        <v>0</v>
      </c>
      <c r="JX118" s="4">
        <v>0</v>
      </c>
      <c r="JY118" s="4">
        <v>0</v>
      </c>
      <c r="JZ118" s="93">
        <v>0</v>
      </c>
      <c r="KA118" s="4">
        <v>0</v>
      </c>
      <c r="KB118" s="4">
        <v>0</v>
      </c>
      <c r="KC118" s="4">
        <v>0</v>
      </c>
      <c r="KD118" s="4">
        <v>0</v>
      </c>
      <c r="KE118" s="4">
        <v>0</v>
      </c>
      <c r="KF118" s="4">
        <v>0</v>
      </c>
      <c r="KG118" s="4">
        <v>0</v>
      </c>
      <c r="KH118" s="4">
        <v>0</v>
      </c>
      <c r="KI118" s="4">
        <v>0</v>
      </c>
      <c r="KJ118" s="4">
        <v>0</v>
      </c>
      <c r="KK118" s="4">
        <v>0</v>
      </c>
      <c r="KM118" s="4">
        <v>0</v>
      </c>
      <c r="KN118" s="4">
        <v>0</v>
      </c>
      <c r="KO118" s="4">
        <v>0</v>
      </c>
      <c r="KP118" s="4">
        <v>0</v>
      </c>
      <c r="KQ118" s="4">
        <v>0</v>
      </c>
      <c r="KR118" s="4">
        <v>0</v>
      </c>
      <c r="KS118" s="4">
        <v>0</v>
      </c>
      <c r="KT118" s="4">
        <v>0</v>
      </c>
      <c r="KU118" s="4">
        <v>0</v>
      </c>
      <c r="KV118" s="4">
        <v>0</v>
      </c>
      <c r="KW118" s="4">
        <v>0</v>
      </c>
      <c r="KX118" s="4">
        <v>0</v>
      </c>
      <c r="KY118" s="4">
        <v>0</v>
      </c>
      <c r="KZ118" s="4">
        <v>0</v>
      </c>
      <c r="LA118" s="4">
        <v>0</v>
      </c>
      <c r="LB118" s="4">
        <v>0</v>
      </c>
      <c r="LC118" s="4">
        <v>0</v>
      </c>
      <c r="LD118" s="4">
        <v>0</v>
      </c>
      <c r="LE118" s="4">
        <v>0</v>
      </c>
      <c r="LF118" s="4">
        <v>0</v>
      </c>
      <c r="LG118" s="4">
        <v>0</v>
      </c>
      <c r="LH118" s="4">
        <v>0</v>
      </c>
      <c r="LI118" s="4">
        <v>0</v>
      </c>
      <c r="LJ118" s="4">
        <v>0</v>
      </c>
      <c r="LK118" s="4">
        <v>0</v>
      </c>
      <c r="LL118" s="4">
        <v>0</v>
      </c>
      <c r="LM118" s="4">
        <v>0</v>
      </c>
      <c r="LO118" s="4">
        <v>0</v>
      </c>
      <c r="LQ118" s="4">
        <v>0</v>
      </c>
      <c r="MI118" s="115">
        <f t="shared" si="1"/>
        <v>-109</v>
      </c>
      <c r="MJ118" s="3"/>
      <c r="MK118" s="3"/>
      <c r="ML118" s="176"/>
      <c r="MM118" s="176"/>
      <c r="MN118" s="176"/>
      <c r="MO118" s="176"/>
      <c r="MP118" s="176"/>
      <c r="MQ118" s="176"/>
      <c r="MR118" s="176"/>
      <c r="MS118" s="176"/>
      <c r="MT118" s="176"/>
    </row>
    <row r="119" spans="1:358" s="4" customFormat="1">
      <c r="A119" s="1">
        <v>110</v>
      </c>
      <c r="B119" t="s">
        <v>150</v>
      </c>
      <c r="C119" s="93"/>
      <c r="E119" s="4">
        <v>0</v>
      </c>
      <c r="F119" s="4">
        <v>0</v>
      </c>
      <c r="I119" s="93"/>
      <c r="J119" s="4">
        <v>0</v>
      </c>
      <c r="K119" s="4">
        <v>0</v>
      </c>
      <c r="L119" s="4">
        <v>0</v>
      </c>
      <c r="O119" s="93"/>
      <c r="Q119" s="4">
        <v>0</v>
      </c>
      <c r="R119" s="4">
        <v>0</v>
      </c>
      <c r="S119" s="4">
        <v>0</v>
      </c>
      <c r="U119" s="4">
        <v>0</v>
      </c>
      <c r="V119" s="4">
        <v>0</v>
      </c>
      <c r="W119" s="93">
        <v>14.19</v>
      </c>
      <c r="X119" s="4">
        <v>0</v>
      </c>
      <c r="Y119" s="4">
        <v>75746</v>
      </c>
      <c r="Z119" s="4">
        <v>0</v>
      </c>
      <c r="AA119" s="4">
        <v>0</v>
      </c>
      <c r="AB119" s="4">
        <v>0</v>
      </c>
      <c r="AC119" s="4">
        <v>75746</v>
      </c>
      <c r="AD119" s="4">
        <v>0</v>
      </c>
      <c r="AE119" s="4">
        <v>0</v>
      </c>
      <c r="AF119" s="4">
        <v>9</v>
      </c>
      <c r="AG119" s="4">
        <v>0</v>
      </c>
      <c r="AH119" s="4">
        <v>50715</v>
      </c>
      <c r="AJ119" s="4">
        <v>0</v>
      </c>
      <c r="AL119" s="4">
        <v>45448</v>
      </c>
      <c r="AN119" s="4">
        <v>0</v>
      </c>
      <c r="AO119" s="93">
        <v>8.1999999999999993</v>
      </c>
      <c r="AP119" s="4">
        <v>0</v>
      </c>
      <c r="AQ119" s="4">
        <v>53448</v>
      </c>
      <c r="AR119" s="4">
        <v>0</v>
      </c>
      <c r="AS119" s="4">
        <v>0</v>
      </c>
      <c r="AT119" s="4">
        <v>0</v>
      </c>
      <c r="AU119" s="4">
        <v>33032</v>
      </c>
      <c r="AW119" s="93">
        <v>13</v>
      </c>
      <c r="AY119" s="4">
        <v>81204</v>
      </c>
      <c r="AZ119" s="4">
        <v>0</v>
      </c>
      <c r="BA119" s="4">
        <v>6767</v>
      </c>
      <c r="BB119" s="4">
        <v>0</v>
      </c>
      <c r="BC119" s="4">
        <v>26169</v>
      </c>
      <c r="BD119" s="4">
        <v>38</v>
      </c>
      <c r="BE119" s="4">
        <v>8</v>
      </c>
      <c r="BF119" s="4">
        <v>0</v>
      </c>
      <c r="BG119" s="4">
        <v>57152</v>
      </c>
      <c r="BH119" s="4">
        <v>0</v>
      </c>
      <c r="BI119" s="4">
        <v>8.5</v>
      </c>
      <c r="BJ119" s="4">
        <v>0</v>
      </c>
      <c r="BK119" s="4">
        <v>59245</v>
      </c>
      <c r="BL119" s="4">
        <v>0</v>
      </c>
      <c r="BM119" s="4">
        <v>0</v>
      </c>
      <c r="BN119" s="4">
        <v>0</v>
      </c>
      <c r="BO119" s="4">
        <v>4036.0835848845995</v>
      </c>
      <c r="BP119" s="4">
        <v>2.6287457364110196</v>
      </c>
      <c r="BQ119" s="93">
        <v>5</v>
      </c>
      <c r="BR119" s="4">
        <v>0</v>
      </c>
      <c r="BS119" s="4">
        <v>30272.356723771853</v>
      </c>
      <c r="BT119" s="4">
        <v>0</v>
      </c>
      <c r="BU119" s="4">
        <v>2992</v>
      </c>
      <c r="BW119" s="4">
        <v>8732</v>
      </c>
      <c r="BY119" s="4">
        <v>2992</v>
      </c>
      <c r="CA119" s="4">
        <v>1255.8</v>
      </c>
      <c r="CC119" s="93">
        <v>5</v>
      </c>
      <c r="CD119" s="4">
        <v>0</v>
      </c>
      <c r="CE119" s="4">
        <v>43383</v>
      </c>
      <c r="CF119" s="4">
        <v>0</v>
      </c>
      <c r="CG119" s="4">
        <v>3880</v>
      </c>
      <c r="CH119" s="4">
        <v>0</v>
      </c>
      <c r="CI119" s="4">
        <v>0</v>
      </c>
      <c r="CJ119" s="4">
        <v>0</v>
      </c>
      <c r="CK119" s="4">
        <v>3880</v>
      </c>
      <c r="CL119" s="4">
        <v>0</v>
      </c>
      <c r="CM119" s="4">
        <v>13947.643276228147</v>
      </c>
      <c r="CN119" s="4">
        <v>0</v>
      </c>
      <c r="CO119" s="93">
        <v>5</v>
      </c>
      <c r="CP119" s="4">
        <v>0</v>
      </c>
      <c r="CQ119" s="4">
        <v>40672</v>
      </c>
      <c r="CS119" s="4">
        <v>4055</v>
      </c>
      <c r="CU119" s="4">
        <v>0</v>
      </c>
      <c r="CW119" s="4">
        <v>4055</v>
      </c>
      <c r="CY119" s="4">
        <v>7866</v>
      </c>
      <c r="DA119" s="93">
        <v>0.46621621621621623</v>
      </c>
      <c r="DB119" s="4">
        <v>0</v>
      </c>
      <c r="DC119" s="4">
        <v>3585</v>
      </c>
      <c r="DD119" s="4">
        <v>0</v>
      </c>
      <c r="DE119" s="4">
        <v>396</v>
      </c>
      <c r="DF119" s="4">
        <v>0</v>
      </c>
      <c r="DG119" s="4">
        <v>0</v>
      </c>
      <c r="DH119" s="4">
        <v>0</v>
      </c>
      <c r="DI119" s="4">
        <v>396</v>
      </c>
      <c r="DJ119" s="4">
        <v>0</v>
      </c>
      <c r="DK119" s="4">
        <v>5244</v>
      </c>
      <c r="DL119" s="4">
        <v>0</v>
      </c>
      <c r="DM119" s="93">
        <v>20</v>
      </c>
      <c r="DN119" s="4">
        <v>0</v>
      </c>
      <c r="DO119" s="4">
        <v>186432</v>
      </c>
      <c r="DQ119" s="4">
        <v>17840</v>
      </c>
      <c r="DS119" s="4">
        <v>0</v>
      </c>
      <c r="DU119" s="4">
        <v>17840</v>
      </c>
      <c r="DW119" s="4">
        <v>182847</v>
      </c>
      <c r="DY119" s="93">
        <v>33.975862068965512</v>
      </c>
      <c r="DZ119" s="4">
        <v>0</v>
      </c>
      <c r="EA119" s="4">
        <v>265414</v>
      </c>
      <c r="EC119" s="4">
        <v>28565</v>
      </c>
      <c r="EE119" s="4">
        <v>18152</v>
      </c>
      <c r="EG119" s="4">
        <v>28565</v>
      </c>
      <c r="EI119" s="4">
        <v>188690.2</v>
      </c>
      <c r="EK119" s="93">
        <v>45.745762711864401</v>
      </c>
      <c r="EL119" s="4">
        <v>0</v>
      </c>
      <c r="EM119" s="4">
        <v>358638</v>
      </c>
      <c r="EN119" s="4">
        <v>0</v>
      </c>
      <c r="EO119" s="4">
        <v>38173</v>
      </c>
      <c r="EP119" s="4">
        <v>0</v>
      </c>
      <c r="EQ119" s="4">
        <v>27849</v>
      </c>
      <c r="ER119" s="4">
        <v>0</v>
      </c>
      <c r="ES119" s="4">
        <v>38173</v>
      </c>
      <c r="ET119" s="4">
        <v>0</v>
      </c>
      <c r="EU119" s="4">
        <v>213752</v>
      </c>
      <c r="EV119" s="4">
        <v>0</v>
      </c>
      <c r="EW119" s="93">
        <v>51.247225685148472</v>
      </c>
      <c r="EX119" s="4">
        <v>0</v>
      </c>
      <c r="EY119" s="4">
        <v>414430</v>
      </c>
      <c r="EZ119" s="4">
        <v>0</v>
      </c>
      <c r="FA119" s="4">
        <v>44053</v>
      </c>
      <c r="FB119" s="4">
        <v>0</v>
      </c>
      <c r="FC119" s="4">
        <v>18221</v>
      </c>
      <c r="FD119" s="4">
        <v>0</v>
      </c>
      <c r="FE119" s="4">
        <v>44053</v>
      </c>
      <c r="FF119" s="4">
        <v>0</v>
      </c>
      <c r="FG119" s="4">
        <v>110690.8</v>
      </c>
      <c r="FH119" s="4">
        <v>0</v>
      </c>
      <c r="FI119" s="93">
        <v>54.733108108108112</v>
      </c>
      <c r="FJ119" s="4">
        <v>0</v>
      </c>
      <c r="FK119" s="4">
        <v>509763</v>
      </c>
      <c r="FL119" s="4">
        <v>0</v>
      </c>
      <c r="FM119" s="4">
        <v>48770</v>
      </c>
      <c r="FN119" s="4">
        <v>0</v>
      </c>
      <c r="FO119" s="4">
        <v>0</v>
      </c>
      <c r="FQ119" s="4">
        <v>48770</v>
      </c>
      <c r="FS119" s="4">
        <v>126893.18952007079</v>
      </c>
      <c r="FU119" s="93">
        <v>53.967808717808722</v>
      </c>
      <c r="FV119" s="4">
        <v>0</v>
      </c>
      <c r="FW119" s="4">
        <v>490781</v>
      </c>
      <c r="FX119" s="4">
        <v>0</v>
      </c>
      <c r="FY119" s="4">
        <v>45269</v>
      </c>
      <c r="FZ119" s="4">
        <v>0</v>
      </c>
      <c r="GA119" s="4">
        <v>20548</v>
      </c>
      <c r="GB119" s="4">
        <v>0</v>
      </c>
      <c r="GC119" s="4">
        <v>45269</v>
      </c>
      <c r="GE119" s="4">
        <v>59473.894724516307</v>
      </c>
      <c r="GG119" s="93">
        <v>48.510157808815521</v>
      </c>
      <c r="GH119" s="4">
        <v>0</v>
      </c>
      <c r="GI119" s="4">
        <v>496957</v>
      </c>
      <c r="GJ119" s="4">
        <v>0</v>
      </c>
      <c r="GK119" s="4">
        <v>42033</v>
      </c>
      <c r="GL119" s="4">
        <v>0</v>
      </c>
      <c r="GM119" s="4">
        <v>0</v>
      </c>
      <c r="GN119" s="4">
        <v>0</v>
      </c>
      <c r="GO119" s="4">
        <v>42033</v>
      </c>
      <c r="GP119" s="4">
        <v>0</v>
      </c>
      <c r="GQ119" s="4">
        <v>5941.8337924087145</v>
      </c>
      <c r="GR119" s="4">
        <v>-5.1939105046931218</v>
      </c>
      <c r="GS119" s="93">
        <v>45.5</v>
      </c>
      <c r="GT119" s="4">
        <v>0</v>
      </c>
      <c r="GU119" s="4">
        <v>481145</v>
      </c>
      <c r="GV119" s="4">
        <v>0</v>
      </c>
      <c r="GW119" s="4">
        <v>38925</v>
      </c>
      <c r="GX119" s="4">
        <v>0</v>
      </c>
      <c r="GY119" s="4">
        <v>11617</v>
      </c>
      <c r="GZ119" s="4">
        <v>0</v>
      </c>
      <c r="HA119" s="160">
        <v>38925</v>
      </c>
      <c r="HB119" s="160">
        <v>0</v>
      </c>
      <c r="HC119" s="160">
        <v>-5.1939105046931218</v>
      </c>
      <c r="HD119" s="4">
        <v>0</v>
      </c>
      <c r="HE119" s="93">
        <v>32</v>
      </c>
      <c r="HF119" s="4">
        <v>0</v>
      </c>
      <c r="HG119" s="4">
        <v>0</v>
      </c>
      <c r="HH119" s="4">
        <v>359503</v>
      </c>
      <c r="HI119" s="4">
        <v>126</v>
      </c>
      <c r="HJ119" s="4">
        <v>28770</v>
      </c>
      <c r="HK119" s="4">
        <v>9</v>
      </c>
      <c r="HL119" s="4">
        <v>0</v>
      </c>
      <c r="HM119" s="4">
        <v>0</v>
      </c>
      <c r="HN119" s="4">
        <v>28770</v>
      </c>
      <c r="HO119" s="4">
        <v>9</v>
      </c>
      <c r="HP119" s="4">
        <v>0</v>
      </c>
      <c r="HQ119" s="4">
        <v>0</v>
      </c>
      <c r="HR119" s="93">
        <v>26.96</v>
      </c>
      <c r="HS119" s="4">
        <v>0</v>
      </c>
      <c r="HT119" s="4">
        <v>0</v>
      </c>
      <c r="HU119" s="4">
        <v>300832</v>
      </c>
      <c r="HV119" s="4">
        <v>0</v>
      </c>
      <c r="HW119" s="4">
        <v>0</v>
      </c>
      <c r="HX119" s="176">
        <v>0</v>
      </c>
      <c r="HY119" s="4">
        <v>22679</v>
      </c>
      <c r="HZ119" s="176">
        <v>0</v>
      </c>
      <c r="IA119" s="4">
        <v>12356</v>
      </c>
      <c r="IB119" s="176">
        <v>0</v>
      </c>
      <c r="IC119" s="4">
        <v>22688</v>
      </c>
      <c r="ID119" s="176">
        <v>0</v>
      </c>
      <c r="IE119" s="4">
        <v>0</v>
      </c>
      <c r="IF119" s="4">
        <v>0</v>
      </c>
      <c r="IG119" s="5">
        <v>27.31</v>
      </c>
      <c r="IH119" s="3">
        <v>0</v>
      </c>
      <c r="II119" s="3">
        <v>0</v>
      </c>
      <c r="IJ119" s="3">
        <v>323400</v>
      </c>
      <c r="IK119" s="3">
        <v>0</v>
      </c>
      <c r="IL119" s="3">
        <v>0</v>
      </c>
      <c r="IM119" s="3">
        <v>0</v>
      </c>
      <c r="IN119" s="3">
        <v>23565</v>
      </c>
      <c r="IO119" s="3">
        <v>0</v>
      </c>
      <c r="IP119" s="3">
        <v>10293</v>
      </c>
      <c r="IQ119" s="3"/>
      <c r="IR119" s="3">
        <v>24248</v>
      </c>
      <c r="IS119" s="3"/>
      <c r="IT119" s="3">
        <v>18411.74767347017</v>
      </c>
      <c r="IU119" s="3"/>
      <c r="IV119" s="93">
        <v>24.490000000000002</v>
      </c>
      <c r="IW119" s="4">
        <v>0</v>
      </c>
      <c r="IX119" s="4">
        <v>0</v>
      </c>
      <c r="IY119" s="4">
        <v>312978</v>
      </c>
      <c r="IZ119" s="4">
        <v>0</v>
      </c>
      <c r="JA119" s="4">
        <v>0</v>
      </c>
      <c r="JB119" s="4">
        <v>0</v>
      </c>
      <c r="JC119" s="4">
        <v>22971</v>
      </c>
      <c r="JD119" s="4">
        <v>0</v>
      </c>
      <c r="JE119" s="4">
        <v>0</v>
      </c>
      <c r="JG119" s="4">
        <v>22971</v>
      </c>
      <c r="JI119" s="4">
        <v>2209.6592178580286</v>
      </c>
      <c r="JK119" s="93">
        <v>22.52</v>
      </c>
      <c r="JL119" s="4">
        <v>0</v>
      </c>
      <c r="JM119" s="4">
        <v>0</v>
      </c>
      <c r="JN119" s="4">
        <v>294395</v>
      </c>
      <c r="JO119" s="4">
        <v>0</v>
      </c>
      <c r="JP119" s="4">
        <v>0</v>
      </c>
      <c r="JQ119" s="4">
        <v>0</v>
      </c>
      <c r="JR119" s="4">
        <v>20186</v>
      </c>
      <c r="JS119" s="4">
        <v>0</v>
      </c>
      <c r="JT119" s="4">
        <v>14494</v>
      </c>
      <c r="JV119" s="4">
        <v>20186</v>
      </c>
      <c r="JW119" s="4">
        <v>0</v>
      </c>
      <c r="JX119" s="4">
        <v>0</v>
      </c>
      <c r="JY119" s="4">
        <v>0</v>
      </c>
      <c r="JZ119" s="93">
        <v>18.98</v>
      </c>
      <c r="KA119" s="4">
        <v>0</v>
      </c>
      <c r="KB119" s="4">
        <v>0</v>
      </c>
      <c r="KC119" s="4">
        <v>279364</v>
      </c>
      <c r="KD119" s="4">
        <v>0</v>
      </c>
      <c r="KE119" s="4">
        <v>0</v>
      </c>
      <c r="KF119" s="4">
        <v>0</v>
      </c>
      <c r="KG119" s="4">
        <v>17803</v>
      </c>
      <c r="KH119" s="4">
        <v>0</v>
      </c>
      <c r="KI119" s="4">
        <v>0</v>
      </c>
      <c r="KJ119" s="4">
        <v>0</v>
      </c>
      <c r="KK119" s="4">
        <v>17803</v>
      </c>
      <c r="KM119" s="4">
        <v>0</v>
      </c>
      <c r="KN119" s="4">
        <v>0</v>
      </c>
      <c r="KO119" s="4">
        <v>10</v>
      </c>
      <c r="KP119" s="4">
        <v>0</v>
      </c>
      <c r="KQ119" s="4">
        <v>0</v>
      </c>
      <c r="KR119" s="4">
        <v>160495</v>
      </c>
      <c r="KS119" s="4">
        <v>0</v>
      </c>
      <c r="KT119" s="4">
        <v>0</v>
      </c>
      <c r="KU119" s="4">
        <v>0</v>
      </c>
      <c r="KV119" s="4">
        <v>10880</v>
      </c>
      <c r="KW119" s="4">
        <v>0</v>
      </c>
      <c r="KX119" s="4">
        <v>0</v>
      </c>
      <c r="KY119" s="4">
        <v>0</v>
      </c>
      <c r="KZ119" s="4">
        <v>10880</v>
      </c>
      <c r="LA119" s="4">
        <v>0</v>
      </c>
      <c r="LB119" s="4">
        <v>0</v>
      </c>
      <c r="LC119" s="4">
        <v>0</v>
      </c>
      <c r="LD119" s="4">
        <v>11</v>
      </c>
      <c r="LE119" s="4">
        <v>0</v>
      </c>
      <c r="LF119" s="4">
        <v>0</v>
      </c>
      <c r="LG119" s="4">
        <v>189746</v>
      </c>
      <c r="LH119" s="4">
        <v>0</v>
      </c>
      <c r="LI119" s="4">
        <v>0</v>
      </c>
      <c r="LJ119" s="4">
        <v>0</v>
      </c>
      <c r="LK119" s="4">
        <v>13068</v>
      </c>
      <c r="LL119" s="4">
        <v>0</v>
      </c>
      <c r="LM119" s="4">
        <v>0</v>
      </c>
      <c r="LO119" s="4">
        <v>13068</v>
      </c>
      <c r="LQ119" s="4">
        <v>29251</v>
      </c>
      <c r="MI119" s="115">
        <f t="shared" si="1"/>
        <v>-110</v>
      </c>
      <c r="MJ119" s="3"/>
      <c r="MK119" s="3"/>
      <c r="ML119" s="176"/>
      <c r="MM119" s="176"/>
      <c r="MN119" s="176"/>
      <c r="MO119" s="176"/>
      <c r="MP119" s="176"/>
      <c r="MQ119" s="176"/>
      <c r="MR119" s="176"/>
      <c r="MS119" s="176"/>
      <c r="MT119" s="176"/>
    </row>
    <row r="120" spans="1:358" s="4" customFormat="1">
      <c r="A120" s="1">
        <v>111</v>
      </c>
      <c r="B120" t="s">
        <v>151</v>
      </c>
      <c r="C120" s="93"/>
      <c r="E120" s="4">
        <v>0</v>
      </c>
      <c r="F120" s="4">
        <v>0</v>
      </c>
      <c r="I120" s="93">
        <v>1</v>
      </c>
      <c r="J120" s="4">
        <v>4974</v>
      </c>
      <c r="K120" s="4">
        <v>0</v>
      </c>
      <c r="L120" s="4">
        <v>5348</v>
      </c>
      <c r="M120" s="4">
        <v>0</v>
      </c>
      <c r="O120" s="93">
        <v>2.58</v>
      </c>
      <c r="P120" s="4">
        <v>0</v>
      </c>
      <c r="Q120" s="4">
        <v>12981</v>
      </c>
      <c r="R120" s="4">
        <v>0</v>
      </c>
      <c r="S120" s="4">
        <v>0</v>
      </c>
      <c r="U120" s="4">
        <v>0</v>
      </c>
      <c r="V120" s="4">
        <v>0</v>
      </c>
      <c r="W120" s="93">
        <v>2.79</v>
      </c>
      <c r="X120" s="4">
        <v>0</v>
      </c>
      <c r="Y120" s="4">
        <v>13774</v>
      </c>
      <c r="Z120" s="4">
        <v>0</v>
      </c>
      <c r="AA120" s="4">
        <v>0</v>
      </c>
      <c r="AB120" s="4">
        <v>0</v>
      </c>
      <c r="AC120" s="4">
        <v>793</v>
      </c>
      <c r="AD120" s="4">
        <v>0</v>
      </c>
      <c r="AE120" s="4">
        <v>0</v>
      </c>
      <c r="AF120" s="4">
        <v>5.76</v>
      </c>
      <c r="AG120" s="4">
        <v>0</v>
      </c>
      <c r="AH120" s="4">
        <v>25176</v>
      </c>
      <c r="AJ120" s="4">
        <v>5289</v>
      </c>
      <c r="AL120" s="4">
        <v>11878</v>
      </c>
      <c r="AN120" s="4">
        <v>0</v>
      </c>
      <c r="AO120" s="93">
        <v>7</v>
      </c>
      <c r="AP120" s="4">
        <v>0</v>
      </c>
      <c r="AQ120" s="4">
        <v>35190</v>
      </c>
      <c r="AR120" s="4">
        <v>0</v>
      </c>
      <c r="AS120" s="4">
        <v>5865</v>
      </c>
      <c r="AT120" s="4">
        <v>0</v>
      </c>
      <c r="AU120" s="4">
        <v>17172</v>
      </c>
      <c r="AW120" s="93">
        <v>9</v>
      </c>
      <c r="AY120" s="4">
        <v>52479</v>
      </c>
      <c r="AZ120" s="4">
        <v>0</v>
      </c>
      <c r="BA120" s="4">
        <v>0</v>
      </c>
      <c r="BB120" s="4">
        <v>0</v>
      </c>
      <c r="BC120" s="4">
        <v>24800</v>
      </c>
      <c r="BD120" s="4">
        <v>36</v>
      </c>
      <c r="BE120" s="4">
        <v>7</v>
      </c>
      <c r="BF120" s="4">
        <v>0</v>
      </c>
      <c r="BG120" s="4">
        <v>41202</v>
      </c>
      <c r="BH120" s="4">
        <v>0</v>
      </c>
      <c r="BI120" s="4">
        <v>3.33</v>
      </c>
      <c r="BJ120" s="4">
        <v>0</v>
      </c>
      <c r="BK120" s="4">
        <v>20477</v>
      </c>
      <c r="BL120" s="4">
        <v>0</v>
      </c>
      <c r="BM120" s="4">
        <v>0</v>
      </c>
      <c r="BN120" s="4">
        <v>0</v>
      </c>
      <c r="BO120" s="4">
        <v>2115.2780241317382</v>
      </c>
      <c r="BP120" s="4">
        <v>1.3777038979283134</v>
      </c>
      <c r="BQ120" s="93">
        <v>4</v>
      </c>
      <c r="BR120" s="4">
        <v>0</v>
      </c>
      <c r="BS120" s="4">
        <v>20177.339541441892</v>
      </c>
      <c r="BT120" s="4">
        <v>0</v>
      </c>
      <c r="BU120" s="4">
        <v>2238.3377807183442</v>
      </c>
      <c r="BW120" s="4">
        <v>7698.9962267586507</v>
      </c>
      <c r="BY120" s="4">
        <v>2238.3377807183442</v>
      </c>
      <c r="CA120" s="4">
        <v>0</v>
      </c>
      <c r="CC120" s="93">
        <v>6.0278745644599301</v>
      </c>
      <c r="CD120" s="4">
        <v>0</v>
      </c>
      <c r="CE120" s="4">
        <v>44566.46665559728</v>
      </c>
      <c r="CF120" s="4">
        <v>0</v>
      </c>
      <c r="CG120" s="4">
        <v>4664.3632920681957</v>
      </c>
      <c r="CH120" s="4">
        <v>0</v>
      </c>
      <c r="CI120" s="4">
        <v>0</v>
      </c>
      <c r="CJ120" s="4">
        <v>0</v>
      </c>
      <c r="CK120" s="4">
        <v>4664.3632920681957</v>
      </c>
      <c r="CL120" s="4">
        <v>0</v>
      </c>
      <c r="CM120" s="4">
        <v>24389.127114155388</v>
      </c>
      <c r="CN120" s="4">
        <v>0</v>
      </c>
      <c r="CO120" s="93">
        <v>4.9461490890062318</v>
      </c>
      <c r="CP120" s="4">
        <v>0</v>
      </c>
      <c r="CQ120" s="4">
        <v>39296.33227586493</v>
      </c>
      <c r="CS120" s="4">
        <v>4004.3291891149984</v>
      </c>
      <c r="CU120" s="4">
        <v>0</v>
      </c>
      <c r="CW120" s="4">
        <v>4004.3291891149984</v>
      </c>
      <c r="CY120" s="4">
        <v>14633</v>
      </c>
      <c r="DA120" s="93">
        <v>10.026755852842808</v>
      </c>
      <c r="DB120" s="4">
        <v>0</v>
      </c>
      <c r="DC120" s="4">
        <v>82651</v>
      </c>
      <c r="DD120" s="4">
        <v>0</v>
      </c>
      <c r="DE120" s="4">
        <v>8368</v>
      </c>
      <c r="DF120" s="4">
        <v>0</v>
      </c>
      <c r="DG120" s="4">
        <v>0</v>
      </c>
      <c r="DH120" s="4">
        <v>0</v>
      </c>
      <c r="DI120" s="4">
        <v>8368</v>
      </c>
      <c r="DJ120" s="4">
        <v>0</v>
      </c>
      <c r="DK120" s="4">
        <v>53110</v>
      </c>
      <c r="DL120" s="4">
        <v>0</v>
      </c>
      <c r="DM120" s="93">
        <v>14.979661016949152</v>
      </c>
      <c r="DN120" s="4">
        <v>0</v>
      </c>
      <c r="DO120" s="4">
        <v>133106</v>
      </c>
      <c r="DQ120" s="4">
        <v>13167</v>
      </c>
      <c r="DS120" s="4">
        <v>0</v>
      </c>
      <c r="DU120" s="4">
        <v>13167</v>
      </c>
      <c r="DW120" s="4">
        <v>76467.800634481042</v>
      </c>
      <c r="DY120" s="93">
        <v>14</v>
      </c>
      <c r="DZ120" s="4">
        <v>0</v>
      </c>
      <c r="EA120" s="4">
        <v>123178</v>
      </c>
      <c r="EC120" s="4">
        <v>12370</v>
      </c>
      <c r="EE120" s="4">
        <v>0</v>
      </c>
      <c r="EG120" s="4">
        <v>12370</v>
      </c>
      <c r="EI120" s="4">
        <v>47614.867089654028</v>
      </c>
      <c r="EK120" s="93">
        <v>12.088435374149661</v>
      </c>
      <c r="EL120" s="4">
        <v>0</v>
      </c>
      <c r="EM120" s="4">
        <v>107254</v>
      </c>
      <c r="EN120" s="4">
        <v>0</v>
      </c>
      <c r="EO120" s="4">
        <v>10696</v>
      </c>
      <c r="EP120" s="4">
        <v>0</v>
      </c>
      <c r="EQ120" s="4">
        <v>0</v>
      </c>
      <c r="ER120" s="4">
        <v>0</v>
      </c>
      <c r="ES120" s="4">
        <v>10696</v>
      </c>
      <c r="ET120" s="4">
        <v>0</v>
      </c>
      <c r="EU120" s="4">
        <v>20182</v>
      </c>
      <c r="EV120" s="4">
        <v>0</v>
      </c>
      <c r="EW120" s="93">
        <v>12.976109215017065</v>
      </c>
      <c r="EX120" s="4">
        <v>0</v>
      </c>
      <c r="EY120" s="4">
        <v>113295</v>
      </c>
      <c r="EZ120" s="4">
        <v>0</v>
      </c>
      <c r="FA120" s="4">
        <v>11588</v>
      </c>
      <c r="FB120" s="4">
        <v>0</v>
      </c>
      <c r="FC120" s="4">
        <v>0</v>
      </c>
      <c r="FD120" s="4">
        <v>0</v>
      </c>
      <c r="FE120" s="4">
        <v>11588</v>
      </c>
      <c r="FF120" s="4">
        <v>0</v>
      </c>
      <c r="FG120" s="4">
        <v>6041</v>
      </c>
      <c r="FH120" s="4">
        <v>0</v>
      </c>
      <c r="FI120" s="93">
        <v>17.223728813559323</v>
      </c>
      <c r="FJ120" s="4">
        <v>0</v>
      </c>
      <c r="FK120" s="4">
        <v>170072</v>
      </c>
      <c r="FL120" s="4">
        <v>0</v>
      </c>
      <c r="FM120" s="4">
        <v>15274</v>
      </c>
      <c r="FN120" s="4">
        <v>0</v>
      </c>
      <c r="FO120" s="4">
        <v>0</v>
      </c>
      <c r="FQ120" s="4">
        <v>15274</v>
      </c>
      <c r="FS120" s="4">
        <v>55784.164818977319</v>
      </c>
      <c r="FU120" s="93">
        <v>15</v>
      </c>
      <c r="FV120" s="4">
        <v>0</v>
      </c>
      <c r="FW120" s="4">
        <v>156640</v>
      </c>
      <c r="FX120" s="4">
        <v>0</v>
      </c>
      <c r="FY120" s="4">
        <v>13360</v>
      </c>
      <c r="FZ120" s="4">
        <v>0</v>
      </c>
      <c r="GA120" s="4">
        <v>0</v>
      </c>
      <c r="GB120" s="4">
        <v>0</v>
      </c>
      <c r="GC120" s="4">
        <v>13360</v>
      </c>
      <c r="GE120" s="4">
        <v>15289.733613825574</v>
      </c>
      <c r="GG120" s="93">
        <v>18</v>
      </c>
      <c r="GH120" s="4">
        <v>0</v>
      </c>
      <c r="GI120" s="4">
        <v>204632</v>
      </c>
      <c r="GJ120" s="4">
        <v>0</v>
      </c>
      <c r="GK120" s="4">
        <v>15954</v>
      </c>
      <c r="GL120" s="4">
        <v>0</v>
      </c>
      <c r="GM120" s="4">
        <v>0</v>
      </c>
      <c r="GN120" s="4">
        <v>0</v>
      </c>
      <c r="GO120" s="4">
        <v>15954</v>
      </c>
      <c r="GP120" s="4">
        <v>0</v>
      </c>
      <c r="GQ120" s="4">
        <v>46172.358705517981</v>
      </c>
      <c r="GR120" s="4">
        <v>-40.360452224944311</v>
      </c>
      <c r="GS120" s="93">
        <v>26.65743944636678</v>
      </c>
      <c r="GT120" s="4">
        <v>0</v>
      </c>
      <c r="GU120" s="4">
        <v>370546</v>
      </c>
      <c r="GV120" s="4">
        <v>0</v>
      </c>
      <c r="GW120" s="4">
        <v>23754</v>
      </c>
      <c r="GX120" s="4">
        <v>0</v>
      </c>
      <c r="GY120" s="4">
        <v>0</v>
      </c>
      <c r="GZ120" s="4">
        <v>0</v>
      </c>
      <c r="HA120" s="160">
        <v>23754</v>
      </c>
      <c r="HB120" s="160">
        <v>0</v>
      </c>
      <c r="HC120" s="160">
        <v>147153.13569451342</v>
      </c>
      <c r="HD120" s="4">
        <v>-108</v>
      </c>
      <c r="HE120" s="93">
        <v>14</v>
      </c>
      <c r="HF120" s="4">
        <v>0</v>
      </c>
      <c r="HG120" s="4">
        <v>0</v>
      </c>
      <c r="HH120" s="4">
        <v>173298</v>
      </c>
      <c r="HI120" s="4">
        <v>0</v>
      </c>
      <c r="HJ120" s="4">
        <v>12232</v>
      </c>
      <c r="HK120" s="4">
        <v>0</v>
      </c>
      <c r="HL120" s="4">
        <v>0</v>
      </c>
      <c r="HM120" s="4">
        <v>0</v>
      </c>
      <c r="HN120" s="4">
        <v>12232</v>
      </c>
      <c r="HO120" s="4">
        <v>0</v>
      </c>
      <c r="HP120" s="4">
        <v>0</v>
      </c>
      <c r="HQ120" s="4">
        <v>0</v>
      </c>
      <c r="HR120" s="93">
        <v>12.91</v>
      </c>
      <c r="HS120" s="4">
        <v>0</v>
      </c>
      <c r="HT120" s="4">
        <v>0</v>
      </c>
      <c r="HU120" s="4">
        <v>154417</v>
      </c>
      <c r="HV120" s="4">
        <v>0</v>
      </c>
      <c r="HW120" s="4">
        <v>0</v>
      </c>
      <c r="HX120" s="176">
        <v>0</v>
      </c>
      <c r="HY120" s="4">
        <v>10629</v>
      </c>
      <c r="HZ120" s="176">
        <v>0</v>
      </c>
      <c r="IA120" s="4">
        <v>16754</v>
      </c>
      <c r="IB120" s="176">
        <v>0</v>
      </c>
      <c r="IC120" s="4">
        <v>10629</v>
      </c>
      <c r="ID120" s="176">
        <v>0</v>
      </c>
      <c r="IE120" s="4">
        <v>0</v>
      </c>
      <c r="IF120" s="4">
        <v>0</v>
      </c>
      <c r="IG120" s="5">
        <v>14.430000000000003</v>
      </c>
      <c r="IH120" s="3">
        <v>0</v>
      </c>
      <c r="II120" s="3">
        <v>0</v>
      </c>
      <c r="IJ120" s="3">
        <v>192993</v>
      </c>
      <c r="IK120" s="3">
        <v>0</v>
      </c>
      <c r="IL120" s="3">
        <v>0</v>
      </c>
      <c r="IM120" s="3">
        <v>0</v>
      </c>
      <c r="IN120" s="3">
        <v>12886</v>
      </c>
      <c r="IO120" s="3">
        <v>0</v>
      </c>
      <c r="IP120" s="3">
        <v>0</v>
      </c>
      <c r="IQ120" s="3"/>
      <c r="IR120" s="3">
        <v>12886</v>
      </c>
      <c r="IS120" s="3"/>
      <c r="IT120" s="3">
        <v>31648.319144986424</v>
      </c>
      <c r="IU120" s="3"/>
      <c r="IV120" s="93">
        <v>17.04</v>
      </c>
      <c r="IW120" s="4">
        <v>0</v>
      </c>
      <c r="IX120" s="4">
        <v>0</v>
      </c>
      <c r="IY120" s="4">
        <v>215965</v>
      </c>
      <c r="IZ120" s="4">
        <v>0</v>
      </c>
      <c r="JA120" s="4">
        <v>0</v>
      </c>
      <c r="JB120" s="4">
        <v>0</v>
      </c>
      <c r="JC120" s="4">
        <v>15983</v>
      </c>
      <c r="JD120" s="4">
        <v>0</v>
      </c>
      <c r="JE120" s="4">
        <v>0</v>
      </c>
      <c r="JG120" s="4">
        <v>15983</v>
      </c>
      <c r="JI120" s="4">
        <v>22868.451383877145</v>
      </c>
      <c r="JK120" s="93">
        <v>20.990000000000002</v>
      </c>
      <c r="JL120" s="4">
        <v>0</v>
      </c>
      <c r="JM120" s="4">
        <v>0</v>
      </c>
      <c r="JN120" s="4">
        <v>277431</v>
      </c>
      <c r="JO120" s="4">
        <v>0</v>
      </c>
      <c r="JP120" s="4">
        <v>0</v>
      </c>
      <c r="JQ120" s="4">
        <v>0</v>
      </c>
      <c r="JR120" s="4">
        <v>18751</v>
      </c>
      <c r="JS120" s="4">
        <v>0</v>
      </c>
      <c r="JT120" s="4">
        <v>15669</v>
      </c>
      <c r="JV120" s="4">
        <v>18751</v>
      </c>
      <c r="JW120" s="4">
        <v>0</v>
      </c>
      <c r="JX120" s="4">
        <v>65006.736071690197</v>
      </c>
      <c r="JY120" s="4">
        <v>-4.5033904036099557</v>
      </c>
      <c r="JZ120" s="93">
        <v>20.21</v>
      </c>
      <c r="KA120" s="4">
        <v>0</v>
      </c>
      <c r="KB120" s="4">
        <v>0</v>
      </c>
      <c r="KC120" s="4">
        <v>297507</v>
      </c>
      <c r="KD120" s="4">
        <v>0</v>
      </c>
      <c r="KE120" s="4">
        <v>0</v>
      </c>
      <c r="KF120" s="4">
        <v>0</v>
      </c>
      <c r="KG120" s="4">
        <v>18957</v>
      </c>
      <c r="KH120" s="4">
        <v>0</v>
      </c>
      <c r="KI120" s="4">
        <v>0</v>
      </c>
      <c r="KJ120" s="4">
        <v>0</v>
      </c>
      <c r="KK120" s="4">
        <v>18957</v>
      </c>
      <c r="KM120" s="4">
        <v>60007.684031700395</v>
      </c>
      <c r="KN120" s="4">
        <v>-24.597945946661639</v>
      </c>
      <c r="KO120" s="4">
        <v>23.809999999999995</v>
      </c>
      <c r="KP120" s="4">
        <v>0</v>
      </c>
      <c r="KQ120" s="4">
        <v>0</v>
      </c>
      <c r="KR120" s="4">
        <v>354220</v>
      </c>
      <c r="KS120" s="4">
        <v>0</v>
      </c>
      <c r="KT120" s="4">
        <v>0</v>
      </c>
      <c r="KU120" s="4">
        <v>0</v>
      </c>
      <c r="KV120" s="4">
        <v>25906</v>
      </c>
      <c r="KW120" s="4">
        <v>0</v>
      </c>
      <c r="KX120" s="4">
        <v>0</v>
      </c>
      <c r="KY120" s="4">
        <v>0</v>
      </c>
      <c r="KZ120" s="4">
        <v>25906</v>
      </c>
      <c r="LA120" s="4">
        <v>0</v>
      </c>
      <c r="LB120" s="4">
        <v>92336.946054053347</v>
      </c>
      <c r="LC120" s="4">
        <v>0</v>
      </c>
      <c r="LD120" s="4">
        <v>25</v>
      </c>
      <c r="LE120" s="4">
        <v>0</v>
      </c>
      <c r="LF120" s="4">
        <v>0</v>
      </c>
      <c r="LG120" s="4">
        <v>397469</v>
      </c>
      <c r="LH120" s="4">
        <v>0</v>
      </c>
      <c r="LI120" s="4">
        <v>0</v>
      </c>
      <c r="LJ120" s="4">
        <v>0</v>
      </c>
      <c r="LK120" s="4">
        <v>29658</v>
      </c>
      <c r="LL120" s="4">
        <v>0</v>
      </c>
      <c r="LM120" s="4">
        <v>0</v>
      </c>
      <c r="LO120" s="4">
        <v>29658</v>
      </c>
      <c r="LQ120" s="4">
        <v>85307.199999999983</v>
      </c>
      <c r="MI120" s="115">
        <f t="shared" si="1"/>
        <v>-111</v>
      </c>
      <c r="MJ120" s="3"/>
      <c r="MK120" s="3"/>
      <c r="ML120" s="176"/>
      <c r="MM120" s="176"/>
      <c r="MN120" s="176"/>
      <c r="MO120" s="176"/>
      <c r="MP120" s="176"/>
      <c r="MQ120" s="176"/>
      <c r="MR120" s="176"/>
      <c r="MS120" s="176"/>
      <c r="MT120" s="176"/>
    </row>
    <row r="121" spans="1:358" s="4" customFormat="1">
      <c r="A121" s="1">
        <v>112</v>
      </c>
      <c r="B121" t="s">
        <v>152</v>
      </c>
      <c r="C121" s="93"/>
      <c r="E121" s="4">
        <v>0</v>
      </c>
      <c r="F121" s="4">
        <v>0</v>
      </c>
      <c r="I121" s="93"/>
      <c r="J121" s="4">
        <v>0</v>
      </c>
      <c r="K121" s="4">
        <v>0</v>
      </c>
      <c r="L121" s="4">
        <v>0</v>
      </c>
      <c r="O121" s="93"/>
      <c r="Q121" s="4">
        <v>0</v>
      </c>
      <c r="R121" s="4">
        <v>0</v>
      </c>
      <c r="S121" s="4">
        <v>0</v>
      </c>
      <c r="U121" s="4">
        <v>0</v>
      </c>
      <c r="V121" s="4">
        <v>0</v>
      </c>
      <c r="W121" s="93"/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L121" s="4">
        <v>0</v>
      </c>
      <c r="AO121" s="93"/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W121" s="93"/>
      <c r="AZ121" s="4">
        <v>0</v>
      </c>
      <c r="BB121" s="4">
        <v>0</v>
      </c>
      <c r="BC121" s="4">
        <v>0</v>
      </c>
      <c r="BD121" s="4">
        <v>0</v>
      </c>
      <c r="BE121" s="4">
        <v>1</v>
      </c>
      <c r="BF121" s="4">
        <v>0</v>
      </c>
      <c r="BG121" s="4">
        <v>8051</v>
      </c>
      <c r="BH121" s="4">
        <v>0</v>
      </c>
      <c r="BI121" s="4">
        <v>3</v>
      </c>
      <c r="BJ121" s="4">
        <v>0</v>
      </c>
      <c r="BK121" s="4">
        <v>24753</v>
      </c>
      <c r="BL121" s="4">
        <v>0</v>
      </c>
      <c r="BM121" s="4">
        <v>0</v>
      </c>
      <c r="BN121" s="4">
        <v>0</v>
      </c>
      <c r="BO121" s="4">
        <v>6586.1871106511453</v>
      </c>
      <c r="BP121" s="4">
        <v>4.2896562774785707</v>
      </c>
      <c r="BQ121" s="93">
        <v>2</v>
      </c>
      <c r="BR121" s="4">
        <v>0</v>
      </c>
      <c r="BS121" s="4">
        <v>17468.84981877284</v>
      </c>
      <c r="BT121" s="4">
        <v>0</v>
      </c>
      <c r="BU121" s="4">
        <v>1484.675561436688</v>
      </c>
      <c r="BW121" s="4">
        <v>0</v>
      </c>
      <c r="BY121" s="4">
        <v>1484.675561436688</v>
      </c>
      <c r="CA121" s="4">
        <v>13241.6</v>
      </c>
      <c r="CC121" s="93">
        <v>2</v>
      </c>
      <c r="CD121" s="4">
        <v>0</v>
      </c>
      <c r="CE121" s="4">
        <v>18251.388383654663</v>
      </c>
      <c r="CF121" s="4">
        <v>0</v>
      </c>
      <c r="CG121" s="4">
        <v>1543.1550866981931</v>
      </c>
      <c r="CH121" s="4">
        <v>0</v>
      </c>
      <c r="CI121" s="4">
        <v>0</v>
      </c>
      <c r="CJ121" s="4">
        <v>0</v>
      </c>
      <c r="CK121" s="4">
        <v>1543.1550866981931</v>
      </c>
      <c r="CL121" s="4">
        <v>0</v>
      </c>
      <c r="CM121" s="4">
        <v>7463.5385648818228</v>
      </c>
      <c r="CN121" s="4">
        <v>0</v>
      </c>
      <c r="CO121" s="93">
        <v>1</v>
      </c>
      <c r="CP121" s="4">
        <v>0</v>
      </c>
      <c r="CQ121" s="4">
        <v>9528.9296398205934</v>
      </c>
      <c r="CS121" s="4">
        <v>808.95697091529064</v>
      </c>
      <c r="CU121" s="4">
        <v>0</v>
      </c>
      <c r="CW121" s="4">
        <v>808.95697091529064</v>
      </c>
      <c r="CY121" s="4">
        <v>470</v>
      </c>
      <c r="DA121" s="93">
        <v>1</v>
      </c>
      <c r="DB121" s="4">
        <v>0</v>
      </c>
      <c r="DC121" s="4">
        <v>10382</v>
      </c>
      <c r="DD121" s="4">
        <v>0</v>
      </c>
      <c r="DE121" s="4">
        <v>849</v>
      </c>
      <c r="DF121" s="4">
        <v>0</v>
      </c>
      <c r="DG121" s="4">
        <v>0</v>
      </c>
      <c r="DH121" s="4">
        <v>0</v>
      </c>
      <c r="DI121" s="4">
        <v>849</v>
      </c>
      <c r="DJ121" s="4">
        <v>0</v>
      </c>
      <c r="DK121" s="4">
        <v>1166</v>
      </c>
      <c r="DL121" s="4">
        <v>0</v>
      </c>
      <c r="DM121" s="93">
        <v>1</v>
      </c>
      <c r="DN121" s="4">
        <v>0</v>
      </c>
      <c r="DO121" s="4">
        <v>10081</v>
      </c>
      <c r="DQ121" s="4">
        <v>893</v>
      </c>
      <c r="DS121" s="4">
        <v>0</v>
      </c>
      <c r="DU121" s="4">
        <v>893</v>
      </c>
      <c r="DW121" s="4">
        <v>511.84221610764394</v>
      </c>
      <c r="DY121" s="93"/>
      <c r="EG121" s="4">
        <v>0</v>
      </c>
      <c r="EI121" s="4">
        <v>341.2281440717627</v>
      </c>
      <c r="EK121" s="93">
        <v>0</v>
      </c>
      <c r="EM121" s="4">
        <v>0</v>
      </c>
      <c r="EN121" s="4">
        <v>0</v>
      </c>
      <c r="EO121" s="4">
        <v>0</v>
      </c>
      <c r="EP121" s="4">
        <v>0</v>
      </c>
      <c r="EQ121" s="4">
        <v>0</v>
      </c>
      <c r="ER121" s="4">
        <v>0</v>
      </c>
      <c r="ES121" s="4">
        <v>0</v>
      </c>
      <c r="ET121" s="4">
        <v>0</v>
      </c>
      <c r="EU121" s="4">
        <v>0</v>
      </c>
      <c r="EV121" s="4">
        <v>0</v>
      </c>
      <c r="EW121" s="93">
        <v>0</v>
      </c>
      <c r="EX121" s="4">
        <v>0</v>
      </c>
      <c r="EY121" s="4">
        <v>0</v>
      </c>
      <c r="EZ121" s="4">
        <v>0</v>
      </c>
      <c r="FA121" s="4">
        <v>0</v>
      </c>
      <c r="FB121" s="4">
        <v>0</v>
      </c>
      <c r="FC121" s="4">
        <v>0</v>
      </c>
      <c r="FD121" s="4">
        <v>0</v>
      </c>
      <c r="FE121" s="4">
        <v>0</v>
      </c>
      <c r="FF121" s="4">
        <v>0</v>
      </c>
      <c r="FG121" s="4">
        <v>0</v>
      </c>
      <c r="FH121" s="4">
        <v>0</v>
      </c>
      <c r="FI121" s="93">
        <v>0</v>
      </c>
      <c r="FJ121" s="4">
        <v>0</v>
      </c>
      <c r="FK121" s="4">
        <v>0</v>
      </c>
      <c r="FL121" s="4">
        <v>0</v>
      </c>
      <c r="FM121" s="4">
        <v>0</v>
      </c>
      <c r="FN121" s="4">
        <v>0</v>
      </c>
      <c r="FO121" s="4">
        <v>0</v>
      </c>
      <c r="FQ121" s="4">
        <v>0</v>
      </c>
      <c r="FS121" s="4">
        <v>0</v>
      </c>
      <c r="FU121" s="93">
        <v>0</v>
      </c>
      <c r="FV121" s="4">
        <v>0</v>
      </c>
      <c r="FW121" s="4">
        <v>0</v>
      </c>
      <c r="FX121" s="4">
        <v>0</v>
      </c>
      <c r="FY121" s="4">
        <v>0</v>
      </c>
      <c r="FZ121" s="4">
        <v>0</v>
      </c>
      <c r="GA121" s="4">
        <v>0</v>
      </c>
      <c r="GB121" s="4">
        <v>0</v>
      </c>
      <c r="GC121" s="4">
        <v>0</v>
      </c>
      <c r="GE121" s="4">
        <v>0</v>
      </c>
      <c r="GG121" s="93">
        <v>0</v>
      </c>
      <c r="GH121" s="4">
        <v>0</v>
      </c>
      <c r="GI121" s="4">
        <v>0</v>
      </c>
      <c r="GJ121" s="4">
        <v>0</v>
      </c>
      <c r="GK121" s="4">
        <v>0</v>
      </c>
      <c r="GL121" s="4">
        <v>0</v>
      </c>
      <c r="GM121" s="4">
        <v>0</v>
      </c>
      <c r="GN121" s="4">
        <v>0</v>
      </c>
      <c r="GO121" s="4">
        <v>0</v>
      </c>
      <c r="GP121" s="4">
        <v>0</v>
      </c>
      <c r="GQ121" s="4">
        <v>0</v>
      </c>
      <c r="GR121" s="4">
        <v>0</v>
      </c>
      <c r="GS121" s="93">
        <v>0</v>
      </c>
      <c r="GT121" s="4">
        <v>0</v>
      </c>
      <c r="GU121" s="4">
        <v>0</v>
      </c>
      <c r="GV121" s="4">
        <v>0</v>
      </c>
      <c r="GW121" s="4">
        <v>0</v>
      </c>
      <c r="GX121" s="4">
        <v>0</v>
      </c>
      <c r="GY121" s="4">
        <v>0</v>
      </c>
      <c r="GZ121" s="4">
        <v>0</v>
      </c>
      <c r="HA121" s="160">
        <v>0</v>
      </c>
      <c r="HB121" s="160">
        <v>0</v>
      </c>
      <c r="HC121" s="160">
        <v>0</v>
      </c>
      <c r="HD121" s="4">
        <v>0</v>
      </c>
      <c r="HE121" s="93">
        <v>0</v>
      </c>
      <c r="HF121" s="4">
        <v>0</v>
      </c>
      <c r="HG121" s="4">
        <v>0</v>
      </c>
      <c r="HH121" s="4">
        <v>0</v>
      </c>
      <c r="HI121" s="4">
        <v>0</v>
      </c>
      <c r="HJ121" s="4">
        <v>0</v>
      </c>
      <c r="HK121" s="4">
        <v>0</v>
      </c>
      <c r="HL121" s="4">
        <v>0</v>
      </c>
      <c r="HM121" s="4">
        <v>0</v>
      </c>
      <c r="HN121" s="4">
        <v>0</v>
      </c>
      <c r="HO121" s="4">
        <v>0</v>
      </c>
      <c r="HP121" s="4">
        <v>0</v>
      </c>
      <c r="HQ121" s="4">
        <v>0</v>
      </c>
      <c r="HR121" s="93">
        <v>0</v>
      </c>
      <c r="HS121" s="4">
        <v>0</v>
      </c>
      <c r="HT121" s="4">
        <v>0</v>
      </c>
      <c r="HU121" s="4">
        <v>0</v>
      </c>
      <c r="HV121" s="4">
        <v>0</v>
      </c>
      <c r="HW121" s="4">
        <v>0</v>
      </c>
      <c r="HX121" s="176">
        <v>0</v>
      </c>
      <c r="HY121" s="4">
        <v>0</v>
      </c>
      <c r="HZ121" s="176">
        <v>0</v>
      </c>
      <c r="IA121" s="4">
        <v>0</v>
      </c>
      <c r="IB121" s="176">
        <v>0</v>
      </c>
      <c r="IC121" s="4">
        <v>0</v>
      </c>
      <c r="ID121" s="176">
        <v>0</v>
      </c>
      <c r="IE121" s="4">
        <v>0</v>
      </c>
      <c r="IF121" s="4">
        <v>0</v>
      </c>
      <c r="IG121" s="5">
        <v>0</v>
      </c>
      <c r="IH121" s="3">
        <v>0</v>
      </c>
      <c r="II121" s="3">
        <v>0</v>
      </c>
      <c r="IJ121" s="3">
        <v>0</v>
      </c>
      <c r="IK121" s="3">
        <v>0</v>
      </c>
      <c r="IL121" s="3">
        <v>0</v>
      </c>
      <c r="IM121" s="3">
        <v>0</v>
      </c>
      <c r="IN121" s="3">
        <v>0</v>
      </c>
      <c r="IO121" s="3">
        <v>0</v>
      </c>
      <c r="IP121" s="3">
        <v>0</v>
      </c>
      <c r="IQ121" s="3"/>
      <c r="IR121" s="3">
        <v>0</v>
      </c>
      <c r="IS121" s="3"/>
      <c r="IT121" s="3">
        <v>0</v>
      </c>
      <c r="IU121" s="3"/>
      <c r="IV121" s="93">
        <v>0</v>
      </c>
      <c r="IW121" s="4">
        <v>0</v>
      </c>
      <c r="IX121" s="4">
        <v>0</v>
      </c>
      <c r="IY121" s="4">
        <v>0</v>
      </c>
      <c r="IZ121" s="4">
        <v>0</v>
      </c>
      <c r="JA121" s="4">
        <v>0</v>
      </c>
      <c r="JB121" s="4">
        <v>0</v>
      </c>
      <c r="JC121" s="4">
        <v>0</v>
      </c>
      <c r="JD121" s="4">
        <v>0</v>
      </c>
      <c r="JE121" s="4">
        <v>0</v>
      </c>
      <c r="JG121" s="4">
        <v>0</v>
      </c>
      <c r="JI121" s="4">
        <v>0</v>
      </c>
      <c r="JK121" s="93">
        <v>0</v>
      </c>
      <c r="JL121" s="4">
        <v>0</v>
      </c>
      <c r="JM121" s="4">
        <v>0</v>
      </c>
      <c r="JN121" s="4">
        <v>0</v>
      </c>
      <c r="JO121" s="4">
        <v>0</v>
      </c>
      <c r="JP121" s="4">
        <v>0</v>
      </c>
      <c r="JQ121" s="4">
        <v>0</v>
      </c>
      <c r="JR121" s="4">
        <v>0</v>
      </c>
      <c r="JS121" s="4">
        <v>0</v>
      </c>
      <c r="JT121" s="4">
        <v>0</v>
      </c>
      <c r="JV121" s="4">
        <v>0</v>
      </c>
      <c r="JW121" s="4">
        <v>0</v>
      </c>
      <c r="JX121" s="4">
        <v>0</v>
      </c>
      <c r="JY121" s="4">
        <v>0</v>
      </c>
      <c r="JZ121" s="93">
        <v>0</v>
      </c>
      <c r="KA121" s="4">
        <v>0</v>
      </c>
      <c r="KB121" s="4">
        <v>0</v>
      </c>
      <c r="KC121" s="4">
        <v>0</v>
      </c>
      <c r="KD121" s="4">
        <v>0</v>
      </c>
      <c r="KE121" s="4">
        <v>0</v>
      </c>
      <c r="KF121" s="4">
        <v>0</v>
      </c>
      <c r="KG121" s="4">
        <v>0</v>
      </c>
      <c r="KH121" s="4">
        <v>0</v>
      </c>
      <c r="KI121" s="4">
        <v>0</v>
      </c>
      <c r="KJ121" s="4">
        <v>0</v>
      </c>
      <c r="KK121" s="4">
        <v>0</v>
      </c>
      <c r="KM121" s="4">
        <v>0</v>
      </c>
      <c r="KN121" s="4">
        <v>0</v>
      </c>
      <c r="KO121" s="4">
        <v>0</v>
      </c>
      <c r="KP121" s="4">
        <v>0</v>
      </c>
      <c r="KQ121" s="4">
        <v>0</v>
      </c>
      <c r="KR121" s="4">
        <v>0</v>
      </c>
      <c r="KS121" s="4">
        <v>0</v>
      </c>
      <c r="KT121" s="4">
        <v>0</v>
      </c>
      <c r="KU121" s="4">
        <v>0</v>
      </c>
      <c r="KV121" s="4">
        <v>0</v>
      </c>
      <c r="KW121" s="4">
        <v>0</v>
      </c>
      <c r="KX121" s="4">
        <v>0</v>
      </c>
      <c r="KY121" s="4">
        <v>0</v>
      </c>
      <c r="KZ121" s="4">
        <v>0</v>
      </c>
      <c r="LA121" s="4">
        <v>0</v>
      </c>
      <c r="LB121" s="4">
        <v>0</v>
      </c>
      <c r="LC121" s="4">
        <v>0</v>
      </c>
      <c r="LD121" s="4">
        <v>0</v>
      </c>
      <c r="LE121" s="4">
        <v>0</v>
      </c>
      <c r="LF121" s="4">
        <v>0</v>
      </c>
      <c r="LG121" s="4">
        <v>0</v>
      </c>
      <c r="LH121" s="4">
        <v>0</v>
      </c>
      <c r="LI121" s="4">
        <v>0</v>
      </c>
      <c r="LJ121" s="4">
        <v>0</v>
      </c>
      <c r="LK121" s="4">
        <v>0</v>
      </c>
      <c r="LL121" s="4">
        <v>0</v>
      </c>
      <c r="LM121" s="4">
        <v>0</v>
      </c>
      <c r="LO121" s="4">
        <v>0</v>
      </c>
      <c r="LQ121" s="4">
        <v>0</v>
      </c>
      <c r="MI121" s="115">
        <f t="shared" si="1"/>
        <v>-112</v>
      </c>
      <c r="MJ121" s="3"/>
      <c r="MK121" s="3"/>
      <c r="ML121" s="176"/>
      <c r="MM121" s="176"/>
      <c r="MN121" s="176"/>
      <c r="MO121" s="176"/>
      <c r="MP121" s="176"/>
      <c r="MQ121" s="176"/>
      <c r="MR121" s="176"/>
      <c r="MS121" s="176"/>
      <c r="MT121" s="176"/>
    </row>
    <row r="122" spans="1:358" s="4" customFormat="1">
      <c r="A122" s="1">
        <v>113</v>
      </c>
      <c r="B122" t="s">
        <v>153</v>
      </c>
      <c r="C122" s="93"/>
      <c r="E122" s="4">
        <v>0</v>
      </c>
      <c r="F122" s="4">
        <v>0</v>
      </c>
      <c r="I122" s="93"/>
      <c r="J122" s="4">
        <v>0</v>
      </c>
      <c r="K122" s="4">
        <v>0</v>
      </c>
      <c r="L122" s="4">
        <v>0</v>
      </c>
      <c r="O122" s="93"/>
      <c r="Q122" s="4">
        <v>0</v>
      </c>
      <c r="R122" s="4">
        <v>0</v>
      </c>
      <c r="S122" s="4">
        <v>0</v>
      </c>
      <c r="U122" s="4">
        <v>0</v>
      </c>
      <c r="V122" s="4">
        <v>0</v>
      </c>
      <c r="W122" s="93"/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L122" s="4">
        <v>0</v>
      </c>
      <c r="AO122" s="93"/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W122" s="93"/>
      <c r="AZ122" s="4">
        <v>0</v>
      </c>
      <c r="BB122" s="4">
        <v>0</v>
      </c>
      <c r="BC122" s="4">
        <v>0</v>
      </c>
      <c r="BD122" s="4">
        <v>0</v>
      </c>
      <c r="BH122" s="4">
        <v>0</v>
      </c>
      <c r="BL122" s="4">
        <v>0</v>
      </c>
      <c r="BN122" s="4">
        <v>0</v>
      </c>
      <c r="BO122" s="4">
        <v>0</v>
      </c>
      <c r="BP122" s="4">
        <v>0</v>
      </c>
      <c r="BQ122" s="93">
        <v>0</v>
      </c>
      <c r="BR122" s="4">
        <v>0</v>
      </c>
      <c r="BS122" s="4">
        <v>0</v>
      </c>
      <c r="BT122" s="4">
        <v>0</v>
      </c>
      <c r="BU122" s="4">
        <v>0</v>
      </c>
      <c r="BW122" s="4">
        <v>0</v>
      </c>
      <c r="BY122" s="4">
        <v>0</v>
      </c>
      <c r="CA122" s="4">
        <v>0</v>
      </c>
      <c r="CC122" s="93"/>
      <c r="CE122" s="4">
        <v>0</v>
      </c>
      <c r="CF122" s="4">
        <v>0</v>
      </c>
      <c r="CH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v>0</v>
      </c>
      <c r="CO122" s="93"/>
      <c r="CS122" s="4">
        <v>0</v>
      </c>
      <c r="CW122" s="4">
        <v>0</v>
      </c>
      <c r="CY122" s="4">
        <v>0</v>
      </c>
      <c r="DA122" s="93"/>
      <c r="DD122" s="4">
        <v>0</v>
      </c>
      <c r="DF122" s="4">
        <v>0</v>
      </c>
      <c r="DH122" s="4">
        <v>0</v>
      </c>
      <c r="DI122" s="4">
        <v>0</v>
      </c>
      <c r="DJ122" s="4">
        <v>0</v>
      </c>
      <c r="DK122" s="4">
        <v>0</v>
      </c>
      <c r="DL122" s="4">
        <v>0</v>
      </c>
      <c r="DM122" s="93"/>
      <c r="DU122" s="4">
        <v>0</v>
      </c>
      <c r="DW122" s="4">
        <v>0</v>
      </c>
      <c r="DY122" s="93"/>
      <c r="EG122" s="4">
        <v>0</v>
      </c>
      <c r="EI122" s="4">
        <v>0</v>
      </c>
      <c r="EK122" s="93">
        <v>0</v>
      </c>
      <c r="EM122" s="4">
        <v>0</v>
      </c>
      <c r="EN122" s="4">
        <v>0</v>
      </c>
      <c r="EO122" s="4">
        <v>0</v>
      </c>
      <c r="EP122" s="4">
        <v>0</v>
      </c>
      <c r="EQ122" s="4">
        <v>0</v>
      </c>
      <c r="ER122" s="4">
        <v>0</v>
      </c>
      <c r="ES122" s="4">
        <v>0</v>
      </c>
      <c r="ET122" s="4">
        <v>0</v>
      </c>
      <c r="EU122" s="4">
        <v>0</v>
      </c>
      <c r="EV122" s="4">
        <v>0</v>
      </c>
      <c r="EW122" s="93">
        <v>0</v>
      </c>
      <c r="EX122" s="4">
        <v>0</v>
      </c>
      <c r="EY122" s="4">
        <v>0</v>
      </c>
      <c r="EZ122" s="4">
        <v>0</v>
      </c>
      <c r="FA122" s="4">
        <v>0</v>
      </c>
      <c r="FB122" s="4">
        <v>0</v>
      </c>
      <c r="FC122" s="4">
        <v>0</v>
      </c>
      <c r="FD122" s="4">
        <v>0</v>
      </c>
      <c r="FE122" s="4">
        <v>0</v>
      </c>
      <c r="FF122" s="4">
        <v>0</v>
      </c>
      <c r="FG122" s="4">
        <v>0</v>
      </c>
      <c r="FH122" s="4">
        <v>0</v>
      </c>
      <c r="FI122" s="93">
        <v>0</v>
      </c>
      <c r="FJ122" s="4">
        <v>0</v>
      </c>
      <c r="FK122" s="4">
        <v>0</v>
      </c>
      <c r="FL122" s="4">
        <v>0</v>
      </c>
      <c r="FM122" s="4">
        <v>0</v>
      </c>
      <c r="FN122" s="4">
        <v>0</v>
      </c>
      <c r="FO122" s="4">
        <v>0</v>
      </c>
      <c r="FQ122" s="4">
        <v>0</v>
      </c>
      <c r="FS122" s="4">
        <v>0</v>
      </c>
      <c r="FU122" s="93">
        <v>0</v>
      </c>
      <c r="FV122" s="4">
        <v>0</v>
      </c>
      <c r="FW122" s="4">
        <v>0</v>
      </c>
      <c r="FX122" s="4">
        <v>0</v>
      </c>
      <c r="FY122" s="4">
        <v>0</v>
      </c>
      <c r="FZ122" s="4">
        <v>0</v>
      </c>
      <c r="GA122" s="4">
        <v>0</v>
      </c>
      <c r="GB122" s="4">
        <v>0</v>
      </c>
      <c r="GC122" s="4">
        <v>0</v>
      </c>
      <c r="GE122" s="4">
        <v>0</v>
      </c>
      <c r="GG122" s="93">
        <v>0</v>
      </c>
      <c r="GH122" s="4">
        <v>0</v>
      </c>
      <c r="GI122" s="4">
        <v>0</v>
      </c>
      <c r="GJ122" s="4">
        <v>0</v>
      </c>
      <c r="GK122" s="4">
        <v>0</v>
      </c>
      <c r="GL122" s="4">
        <v>0</v>
      </c>
      <c r="GM122" s="4">
        <v>0</v>
      </c>
      <c r="GN122" s="4">
        <v>0</v>
      </c>
      <c r="GO122" s="4">
        <v>0</v>
      </c>
      <c r="GP122" s="4">
        <v>0</v>
      </c>
      <c r="GQ122" s="4">
        <v>0</v>
      </c>
      <c r="GR122" s="4">
        <v>0</v>
      </c>
      <c r="GS122" s="93">
        <v>0</v>
      </c>
      <c r="GT122" s="4">
        <v>0</v>
      </c>
      <c r="GU122" s="4">
        <v>0</v>
      </c>
      <c r="GV122" s="4">
        <v>0</v>
      </c>
      <c r="GW122" s="4">
        <v>0</v>
      </c>
      <c r="GX122" s="4">
        <v>0</v>
      </c>
      <c r="GY122" s="4">
        <v>0</v>
      </c>
      <c r="GZ122" s="4">
        <v>0</v>
      </c>
      <c r="HA122" s="160">
        <v>0</v>
      </c>
      <c r="HB122" s="160">
        <v>0</v>
      </c>
      <c r="HC122" s="160">
        <v>0</v>
      </c>
      <c r="HD122" s="4">
        <v>0</v>
      </c>
      <c r="HE122" s="93">
        <v>0</v>
      </c>
      <c r="HF122" s="4">
        <v>0</v>
      </c>
      <c r="HG122" s="4">
        <v>0</v>
      </c>
      <c r="HH122" s="4">
        <v>0</v>
      </c>
      <c r="HI122" s="4">
        <v>0</v>
      </c>
      <c r="HJ122" s="4">
        <v>0</v>
      </c>
      <c r="HK122" s="4">
        <v>0</v>
      </c>
      <c r="HL122" s="4">
        <v>0</v>
      </c>
      <c r="HM122" s="4">
        <v>0</v>
      </c>
      <c r="HN122" s="4">
        <v>0</v>
      </c>
      <c r="HO122" s="4">
        <v>0</v>
      </c>
      <c r="HP122" s="4">
        <v>0</v>
      </c>
      <c r="HQ122" s="4">
        <v>0</v>
      </c>
      <c r="HR122" s="93">
        <v>0</v>
      </c>
      <c r="HS122" s="4">
        <v>0</v>
      </c>
      <c r="HT122" s="4">
        <v>0</v>
      </c>
      <c r="HU122" s="4">
        <v>0</v>
      </c>
      <c r="HV122" s="4">
        <v>0</v>
      </c>
      <c r="HW122" s="4">
        <v>0</v>
      </c>
      <c r="HX122" s="176">
        <v>0</v>
      </c>
      <c r="HY122" s="4">
        <v>0</v>
      </c>
      <c r="HZ122" s="176">
        <v>0</v>
      </c>
      <c r="IA122" s="4">
        <v>0</v>
      </c>
      <c r="IB122" s="176">
        <v>0</v>
      </c>
      <c r="IC122" s="4">
        <v>0</v>
      </c>
      <c r="ID122" s="176">
        <v>0</v>
      </c>
      <c r="IE122" s="4">
        <v>0</v>
      </c>
      <c r="IF122" s="4">
        <v>0</v>
      </c>
      <c r="IG122" s="5">
        <v>0</v>
      </c>
      <c r="IH122" s="3">
        <v>0</v>
      </c>
      <c r="II122" s="3">
        <v>0</v>
      </c>
      <c r="IJ122" s="3">
        <v>0</v>
      </c>
      <c r="IK122" s="3">
        <v>0</v>
      </c>
      <c r="IL122" s="3">
        <v>0</v>
      </c>
      <c r="IM122" s="3">
        <v>0</v>
      </c>
      <c r="IN122" s="3">
        <v>0</v>
      </c>
      <c r="IO122" s="3">
        <v>0</v>
      </c>
      <c r="IP122" s="3">
        <v>0</v>
      </c>
      <c r="IQ122" s="3"/>
      <c r="IR122" s="3">
        <v>0</v>
      </c>
      <c r="IS122" s="3"/>
      <c r="IT122" s="3">
        <v>0</v>
      </c>
      <c r="IU122" s="3"/>
      <c r="IV122" s="93">
        <v>0</v>
      </c>
      <c r="IW122" s="4">
        <v>0</v>
      </c>
      <c r="IX122" s="4">
        <v>0</v>
      </c>
      <c r="IY122" s="4">
        <v>0</v>
      </c>
      <c r="IZ122" s="4">
        <v>0</v>
      </c>
      <c r="JA122" s="4">
        <v>0</v>
      </c>
      <c r="JB122" s="4">
        <v>0</v>
      </c>
      <c r="JC122" s="4">
        <v>0</v>
      </c>
      <c r="JD122" s="4">
        <v>0</v>
      </c>
      <c r="JE122" s="4">
        <v>0</v>
      </c>
      <c r="JG122" s="4">
        <v>0</v>
      </c>
      <c r="JI122" s="4">
        <v>0</v>
      </c>
      <c r="JK122" s="93">
        <v>0</v>
      </c>
      <c r="JL122" s="4">
        <v>0</v>
      </c>
      <c r="JM122" s="4">
        <v>0</v>
      </c>
      <c r="JN122" s="4">
        <v>0</v>
      </c>
      <c r="JO122" s="4">
        <v>0</v>
      </c>
      <c r="JP122" s="4">
        <v>0</v>
      </c>
      <c r="JQ122" s="4">
        <v>0</v>
      </c>
      <c r="JR122" s="4">
        <v>0</v>
      </c>
      <c r="JS122" s="4">
        <v>0</v>
      </c>
      <c r="JT122" s="4">
        <v>0</v>
      </c>
      <c r="JV122" s="4">
        <v>0</v>
      </c>
      <c r="JW122" s="4">
        <v>0</v>
      </c>
      <c r="JX122" s="4">
        <v>0</v>
      </c>
      <c r="JY122" s="4">
        <v>0</v>
      </c>
      <c r="JZ122" s="93">
        <v>0</v>
      </c>
      <c r="KA122" s="4">
        <v>0</v>
      </c>
      <c r="KB122" s="4">
        <v>0</v>
      </c>
      <c r="KC122" s="4">
        <v>0</v>
      </c>
      <c r="KD122" s="4">
        <v>0</v>
      </c>
      <c r="KE122" s="4">
        <v>0</v>
      </c>
      <c r="KF122" s="4">
        <v>0</v>
      </c>
      <c r="KG122" s="4">
        <v>0</v>
      </c>
      <c r="KH122" s="4">
        <v>0</v>
      </c>
      <c r="KI122" s="4">
        <v>0</v>
      </c>
      <c r="KJ122" s="4">
        <v>0</v>
      </c>
      <c r="KK122" s="4">
        <v>0</v>
      </c>
      <c r="KM122" s="4">
        <v>0</v>
      </c>
      <c r="KN122" s="4">
        <v>0</v>
      </c>
      <c r="KO122" s="4">
        <v>0</v>
      </c>
      <c r="KP122" s="4">
        <v>0</v>
      </c>
      <c r="KQ122" s="4">
        <v>0</v>
      </c>
      <c r="KR122" s="4">
        <v>0</v>
      </c>
      <c r="KS122" s="4">
        <v>0</v>
      </c>
      <c r="KT122" s="4">
        <v>0</v>
      </c>
      <c r="KU122" s="4">
        <v>0</v>
      </c>
      <c r="KV122" s="4">
        <v>0</v>
      </c>
      <c r="KW122" s="4">
        <v>0</v>
      </c>
      <c r="KX122" s="4">
        <v>0</v>
      </c>
      <c r="KY122" s="4">
        <v>0</v>
      </c>
      <c r="KZ122" s="4">
        <v>0</v>
      </c>
      <c r="LA122" s="4">
        <v>0</v>
      </c>
      <c r="LB122" s="4">
        <v>0</v>
      </c>
      <c r="LC122" s="4">
        <v>0</v>
      </c>
      <c r="LD122" s="4">
        <v>0</v>
      </c>
      <c r="LE122" s="4">
        <v>0</v>
      </c>
      <c r="LF122" s="4">
        <v>0</v>
      </c>
      <c r="LG122" s="4">
        <v>0</v>
      </c>
      <c r="LH122" s="4">
        <v>0</v>
      </c>
      <c r="LI122" s="4">
        <v>0</v>
      </c>
      <c r="LJ122" s="4">
        <v>0</v>
      </c>
      <c r="LK122" s="4">
        <v>0</v>
      </c>
      <c r="LL122" s="4">
        <v>0</v>
      </c>
      <c r="LM122" s="4">
        <v>0</v>
      </c>
      <c r="LO122" s="4">
        <v>0</v>
      </c>
      <c r="LQ122" s="4">
        <v>0</v>
      </c>
      <c r="MI122" s="115">
        <f t="shared" si="1"/>
        <v>-113</v>
      </c>
      <c r="MJ122" s="3"/>
      <c r="MK122" s="3"/>
      <c r="ML122" s="176"/>
      <c r="MM122" s="176"/>
      <c r="MN122" s="176"/>
      <c r="MO122" s="176"/>
      <c r="MP122" s="176"/>
      <c r="MQ122" s="176"/>
      <c r="MR122" s="176"/>
      <c r="MS122" s="176"/>
      <c r="MT122" s="176"/>
    </row>
    <row r="123" spans="1:358" s="4" customFormat="1">
      <c r="A123" s="1">
        <v>114</v>
      </c>
      <c r="B123" t="s">
        <v>154</v>
      </c>
      <c r="C123" s="93"/>
      <c r="E123" s="4">
        <v>0</v>
      </c>
      <c r="F123" s="4">
        <v>0</v>
      </c>
      <c r="I123" s="93">
        <v>2.52</v>
      </c>
      <c r="J123" s="4">
        <v>12322</v>
      </c>
      <c r="K123" s="4">
        <v>0</v>
      </c>
      <c r="L123" s="4">
        <v>0</v>
      </c>
      <c r="M123" s="4">
        <v>0</v>
      </c>
      <c r="O123" s="93">
        <v>6</v>
      </c>
      <c r="P123" s="4">
        <v>0</v>
      </c>
      <c r="Q123" s="4">
        <v>35412</v>
      </c>
      <c r="R123" s="4">
        <v>0</v>
      </c>
      <c r="S123" s="4">
        <v>0</v>
      </c>
      <c r="U123" s="4">
        <v>0</v>
      </c>
      <c r="V123" s="4">
        <v>0</v>
      </c>
      <c r="W123" s="93">
        <v>8.9700000000000006</v>
      </c>
      <c r="X123" s="4">
        <v>0</v>
      </c>
      <c r="Y123" s="4">
        <v>47636</v>
      </c>
      <c r="Z123" s="4">
        <v>0</v>
      </c>
      <c r="AA123" s="4">
        <v>5977</v>
      </c>
      <c r="AB123" s="4">
        <v>0</v>
      </c>
      <c r="AC123" s="4">
        <v>12224</v>
      </c>
      <c r="AD123" s="4">
        <v>0</v>
      </c>
      <c r="AE123" s="4">
        <v>0</v>
      </c>
      <c r="AF123" s="4">
        <v>11.01</v>
      </c>
      <c r="AG123" s="4">
        <v>0</v>
      </c>
      <c r="AH123" s="4">
        <v>67263</v>
      </c>
      <c r="AJ123" s="4">
        <v>184</v>
      </c>
      <c r="AL123" s="4">
        <v>26961</v>
      </c>
      <c r="AN123" s="4">
        <v>0</v>
      </c>
      <c r="AO123" s="93">
        <v>7.52</v>
      </c>
      <c r="AP123" s="4">
        <v>0</v>
      </c>
      <c r="AQ123" s="4">
        <v>58841</v>
      </c>
      <c r="AR123" s="4">
        <v>0</v>
      </c>
      <c r="AS123" s="4">
        <v>0</v>
      </c>
      <c r="AT123" s="4">
        <v>0</v>
      </c>
      <c r="AU123" s="4">
        <v>16665</v>
      </c>
      <c r="AW123" s="93">
        <v>10</v>
      </c>
      <c r="AY123" s="4">
        <v>80760</v>
      </c>
      <c r="AZ123" s="4">
        <v>-24228</v>
      </c>
      <c r="BA123" s="4">
        <v>0</v>
      </c>
      <c r="BB123" s="4">
        <v>24228</v>
      </c>
      <c r="BC123" s="4">
        <v>26502</v>
      </c>
      <c r="BD123" s="4">
        <v>-19503</v>
      </c>
      <c r="BE123" s="4">
        <v>10.050000000000001</v>
      </c>
      <c r="BF123" s="4">
        <v>0</v>
      </c>
      <c r="BG123" s="4">
        <v>82821</v>
      </c>
      <c r="BH123" s="4">
        <v>0</v>
      </c>
      <c r="BI123" s="4">
        <v>36.74</v>
      </c>
      <c r="BJ123" s="4">
        <v>0</v>
      </c>
      <c r="BK123" s="4">
        <v>260494</v>
      </c>
      <c r="BL123" s="4">
        <v>0</v>
      </c>
      <c r="BM123" s="4">
        <v>62622</v>
      </c>
      <c r="BN123" s="4">
        <v>0</v>
      </c>
      <c r="BO123" s="4">
        <v>64437.309843628827</v>
      </c>
      <c r="BP123" s="4">
        <v>41.968730318563757</v>
      </c>
      <c r="BQ123" s="93">
        <v>57.9629168740667</v>
      </c>
      <c r="BR123" s="4">
        <v>0</v>
      </c>
      <c r="BS123" s="4">
        <v>433773.32671129919</v>
      </c>
      <c r="BT123" s="4">
        <v>0</v>
      </c>
      <c r="BU123" s="4">
        <v>40691.948500796585</v>
      </c>
      <c r="BW123" s="4">
        <v>30331.313334345054</v>
      </c>
      <c r="BY123" s="4">
        <v>40691.948500796585</v>
      </c>
      <c r="CA123" s="4">
        <v>294419.92671129922</v>
      </c>
      <c r="CC123" s="93">
        <v>73.56939638600538</v>
      </c>
      <c r="CD123" s="4">
        <v>0</v>
      </c>
      <c r="CE123" s="4">
        <v>572897.6792111604</v>
      </c>
      <c r="CF123" s="4">
        <v>0</v>
      </c>
      <c r="CG123" s="4">
        <v>52394.049485682081</v>
      </c>
      <c r="CH123" s="4">
        <v>0</v>
      </c>
      <c r="CI123" s="4">
        <v>55804.97271735176</v>
      </c>
      <c r="CJ123" s="4">
        <v>0</v>
      </c>
      <c r="CK123" s="4">
        <v>52394.049485682081</v>
      </c>
      <c r="CL123" s="4">
        <v>0</v>
      </c>
      <c r="CM123" s="4">
        <v>323852.35249986121</v>
      </c>
      <c r="CN123" s="4">
        <v>0</v>
      </c>
      <c r="CO123" s="93">
        <v>73.366019578563126</v>
      </c>
      <c r="CP123" s="4">
        <v>0</v>
      </c>
      <c r="CQ123" s="4">
        <v>649610.25539210555</v>
      </c>
      <c r="CS123" s="4">
        <v>57047.301069418114</v>
      </c>
      <c r="CU123" s="4">
        <v>29934</v>
      </c>
      <c r="CW123" s="4">
        <v>57047.301069418114</v>
      </c>
      <c r="CY123" s="4">
        <v>229499.57618094515</v>
      </c>
      <c r="DA123" s="93">
        <v>84.509298584670944</v>
      </c>
      <c r="DB123" s="4">
        <v>0</v>
      </c>
      <c r="DC123" s="4">
        <v>739543</v>
      </c>
      <c r="DD123" s="4">
        <v>0</v>
      </c>
      <c r="DE123" s="4">
        <v>64043</v>
      </c>
      <c r="DF123" s="4">
        <v>0</v>
      </c>
      <c r="DG123" s="4">
        <v>93919</v>
      </c>
      <c r="DH123" s="4">
        <v>0</v>
      </c>
      <c r="DI123" s="4">
        <v>64043</v>
      </c>
      <c r="DJ123" s="4">
        <v>0</v>
      </c>
      <c r="DK123" s="4">
        <v>191610</v>
      </c>
      <c r="DL123" s="4">
        <v>0</v>
      </c>
      <c r="DM123" s="93">
        <v>89.654325259515574</v>
      </c>
      <c r="DN123" s="4">
        <v>0</v>
      </c>
      <c r="DO123" s="4">
        <v>825777</v>
      </c>
      <c r="DQ123" s="4">
        <v>72281</v>
      </c>
      <c r="DS123" s="4">
        <v>75965</v>
      </c>
      <c r="DU123" s="4">
        <v>72281</v>
      </c>
      <c r="DW123" s="4">
        <v>170878.67723711475</v>
      </c>
      <c r="DY123" s="93">
        <v>101.09077086527837</v>
      </c>
      <c r="DZ123" s="4">
        <v>0</v>
      </c>
      <c r="EA123" s="4">
        <v>971445</v>
      </c>
      <c r="EC123" s="4">
        <v>82565</v>
      </c>
      <c r="EE123" s="4">
        <v>97781</v>
      </c>
      <c r="EG123" s="4">
        <v>82565</v>
      </c>
      <c r="EI123" s="4">
        <v>233381.49784315779</v>
      </c>
      <c r="EK123" s="93">
        <v>111.14495622797972</v>
      </c>
      <c r="EL123" s="4">
        <v>0</v>
      </c>
      <c r="EM123" s="4">
        <v>1083199</v>
      </c>
      <c r="EN123" s="4">
        <v>0</v>
      </c>
      <c r="EO123" s="4">
        <v>89261</v>
      </c>
      <c r="EP123" s="4">
        <v>0</v>
      </c>
      <c r="EQ123" s="4">
        <v>134006</v>
      </c>
      <c r="ER123" s="4">
        <v>0</v>
      </c>
      <c r="ES123" s="4">
        <v>89261</v>
      </c>
      <c r="ET123" s="4">
        <v>0</v>
      </c>
      <c r="EU123" s="4">
        <v>233648.4</v>
      </c>
      <c r="EV123" s="4">
        <v>0</v>
      </c>
      <c r="EW123" s="93">
        <v>111.69632806218172</v>
      </c>
      <c r="EX123" s="4">
        <v>0</v>
      </c>
      <c r="EY123" s="4">
        <v>1115307</v>
      </c>
      <c r="EZ123" s="4">
        <v>0</v>
      </c>
      <c r="FA123" s="4">
        <v>93517</v>
      </c>
      <c r="FB123" s="4">
        <v>0</v>
      </c>
      <c r="FC123" s="4">
        <v>82227</v>
      </c>
      <c r="FD123" s="4">
        <v>0</v>
      </c>
      <c r="FE123" s="4">
        <v>93517</v>
      </c>
      <c r="FF123" s="4">
        <v>0</v>
      </c>
      <c r="FG123" s="4">
        <v>118313.7</v>
      </c>
      <c r="FH123" s="4">
        <v>0</v>
      </c>
      <c r="FI123" s="93">
        <v>115.21320411451781</v>
      </c>
      <c r="FJ123" s="4">
        <v>0</v>
      </c>
      <c r="FK123" s="4">
        <v>1254202</v>
      </c>
      <c r="FL123" s="4">
        <v>0</v>
      </c>
      <c r="FM123" s="4">
        <v>101040</v>
      </c>
      <c r="FN123" s="4">
        <v>0</v>
      </c>
      <c r="FO123" s="4">
        <v>24402</v>
      </c>
      <c r="FQ123" s="4">
        <v>101040</v>
      </c>
      <c r="FS123" s="4">
        <v>167351.29813687873</v>
      </c>
      <c r="FU123" s="93">
        <v>107.51903114186848</v>
      </c>
      <c r="FV123" s="4">
        <v>0</v>
      </c>
      <c r="FW123" s="4">
        <v>1148912</v>
      </c>
      <c r="FX123" s="4">
        <v>0</v>
      </c>
      <c r="FY123" s="4">
        <v>95080</v>
      </c>
      <c r="FZ123" s="4">
        <v>0</v>
      </c>
      <c r="GA123" s="4">
        <v>12870</v>
      </c>
      <c r="GB123" s="4">
        <v>0</v>
      </c>
      <c r="GC123" s="4">
        <v>95080</v>
      </c>
      <c r="GE123" s="4">
        <v>68822.299459461894</v>
      </c>
      <c r="GG123" s="93">
        <v>99.275593131209675</v>
      </c>
      <c r="GH123" s="4">
        <v>0</v>
      </c>
      <c r="GI123" s="4">
        <v>1102706</v>
      </c>
      <c r="GJ123" s="4">
        <v>0</v>
      </c>
      <c r="GK123" s="4">
        <v>86755</v>
      </c>
      <c r="GL123" s="4">
        <v>0</v>
      </c>
      <c r="GM123" s="4">
        <v>26007</v>
      </c>
      <c r="GN123" s="4">
        <v>0</v>
      </c>
      <c r="GO123" s="4">
        <v>86755</v>
      </c>
      <c r="GP123" s="4">
        <v>0</v>
      </c>
      <c r="GQ123" s="4">
        <v>0</v>
      </c>
      <c r="GR123" s="4">
        <v>0</v>
      </c>
      <c r="GS123" s="93">
        <v>90.220408016147644</v>
      </c>
      <c r="GT123" s="4">
        <v>0</v>
      </c>
      <c r="GU123" s="4">
        <v>997755</v>
      </c>
      <c r="GV123" s="4">
        <v>0</v>
      </c>
      <c r="GW123" s="4">
        <v>76171</v>
      </c>
      <c r="GX123" s="4">
        <v>0</v>
      </c>
      <c r="GY123" s="4">
        <v>62521</v>
      </c>
      <c r="GZ123" s="4">
        <v>0</v>
      </c>
      <c r="HA123" s="160">
        <v>76171</v>
      </c>
      <c r="HB123" s="160">
        <v>0</v>
      </c>
      <c r="HC123" s="160">
        <v>0</v>
      </c>
      <c r="HD123" s="4">
        <v>0</v>
      </c>
      <c r="HE123" s="93">
        <v>87</v>
      </c>
      <c r="HF123" s="4">
        <v>0</v>
      </c>
      <c r="HG123" s="4">
        <v>0</v>
      </c>
      <c r="HH123" s="4">
        <v>1031882</v>
      </c>
      <c r="HI123" s="4">
        <v>0</v>
      </c>
      <c r="HJ123" s="4">
        <v>73691</v>
      </c>
      <c r="HK123" s="4">
        <v>0</v>
      </c>
      <c r="HL123" s="4">
        <v>62314</v>
      </c>
      <c r="HM123" s="4">
        <v>0</v>
      </c>
      <c r="HN123" s="4">
        <v>73691</v>
      </c>
      <c r="HO123" s="4">
        <v>0</v>
      </c>
      <c r="HP123" s="4">
        <v>29956</v>
      </c>
      <c r="HQ123" s="4">
        <v>-520.44827695424465</v>
      </c>
      <c r="HR123" s="93">
        <v>86.570000000000007</v>
      </c>
      <c r="HS123" s="4">
        <v>0</v>
      </c>
      <c r="HT123" s="4">
        <v>0</v>
      </c>
      <c r="HU123" s="4">
        <v>1094957</v>
      </c>
      <c r="HV123" s="4">
        <v>0</v>
      </c>
      <c r="HW123" s="4">
        <v>0</v>
      </c>
      <c r="HX123" s="176">
        <v>0</v>
      </c>
      <c r="HY123" s="4">
        <v>76047</v>
      </c>
      <c r="HZ123" s="176">
        <v>0</v>
      </c>
      <c r="IA123" s="4">
        <v>15809</v>
      </c>
      <c r="IB123" s="176">
        <v>0</v>
      </c>
      <c r="IC123" s="4">
        <v>76047</v>
      </c>
      <c r="ID123" s="176">
        <v>0</v>
      </c>
      <c r="IE123" s="4">
        <v>41223.590864476013</v>
      </c>
      <c r="IF123" s="4">
        <v>222.35883769158681</v>
      </c>
      <c r="IG123" s="5">
        <v>86.21</v>
      </c>
      <c r="IH123" s="3">
        <v>0</v>
      </c>
      <c r="II123" s="3">
        <v>0</v>
      </c>
      <c r="IJ123" s="3">
        <v>1036932</v>
      </c>
      <c r="IK123" s="3">
        <v>0</v>
      </c>
      <c r="IL123" s="3">
        <v>0</v>
      </c>
      <c r="IM123" s="3">
        <v>0</v>
      </c>
      <c r="IN123" s="3">
        <v>70044</v>
      </c>
      <c r="IO123" s="3">
        <v>0</v>
      </c>
      <c r="IP123" s="3">
        <v>112500</v>
      </c>
      <c r="IQ123" s="3"/>
      <c r="IR123" s="3">
        <v>76992</v>
      </c>
      <c r="IS123" s="3"/>
      <c r="IT123" s="3">
        <v>182.42646878814745</v>
      </c>
      <c r="IU123" s="3"/>
      <c r="IV123" s="93">
        <v>93.57</v>
      </c>
      <c r="IW123" s="4">
        <v>0</v>
      </c>
      <c r="IX123" s="4">
        <v>0</v>
      </c>
      <c r="IY123" s="4">
        <v>1206995</v>
      </c>
      <c r="IZ123" s="4">
        <v>0</v>
      </c>
      <c r="JA123" s="4">
        <v>0</v>
      </c>
      <c r="JB123" s="4">
        <v>0</v>
      </c>
      <c r="JC123" s="4">
        <v>86454</v>
      </c>
      <c r="JD123" s="4">
        <v>0</v>
      </c>
      <c r="JE123" s="4">
        <v>20163</v>
      </c>
      <c r="JG123" s="4">
        <v>86454</v>
      </c>
      <c r="JI123" s="4">
        <v>141199.8294703979</v>
      </c>
      <c r="JK123" s="93">
        <v>99.25</v>
      </c>
      <c r="JL123" s="4">
        <v>0</v>
      </c>
      <c r="JM123" s="4">
        <v>0</v>
      </c>
      <c r="JN123" s="4">
        <v>1379136</v>
      </c>
      <c r="JO123" s="4">
        <v>0</v>
      </c>
      <c r="JP123" s="4">
        <v>0</v>
      </c>
      <c r="JQ123" s="4">
        <v>0</v>
      </c>
      <c r="JR123" s="4">
        <v>88960</v>
      </c>
      <c r="JS123" s="4">
        <v>0</v>
      </c>
      <c r="JT123" s="4">
        <v>68285</v>
      </c>
      <c r="JV123" s="4">
        <v>88960</v>
      </c>
      <c r="JW123" s="4">
        <v>0</v>
      </c>
      <c r="JX123" s="4">
        <v>198353.26704509187</v>
      </c>
      <c r="JY123" s="4">
        <v>-33.338850871048635</v>
      </c>
      <c r="JZ123" s="93">
        <v>93.27</v>
      </c>
      <c r="KA123" s="4">
        <v>0</v>
      </c>
      <c r="KB123" s="4">
        <v>0</v>
      </c>
      <c r="KC123" s="4">
        <v>1335985</v>
      </c>
      <c r="KD123" s="4">
        <v>0</v>
      </c>
      <c r="KE123" s="4">
        <v>0</v>
      </c>
      <c r="KF123" s="4">
        <v>0</v>
      </c>
      <c r="KG123" s="4">
        <v>85142</v>
      </c>
      <c r="KH123" s="4">
        <v>0</v>
      </c>
      <c r="KI123" s="4">
        <v>37281</v>
      </c>
      <c r="KJ123" s="4">
        <v>0</v>
      </c>
      <c r="KK123" s="4">
        <v>85142</v>
      </c>
      <c r="KM123" s="4">
        <v>125879.34868026573</v>
      </c>
      <c r="KN123" s="4">
        <v>-182.09996872399643</v>
      </c>
      <c r="KO123" s="4">
        <v>110.59</v>
      </c>
      <c r="KP123" s="4">
        <v>0</v>
      </c>
      <c r="KQ123" s="4">
        <v>0</v>
      </c>
      <c r="KR123" s="4">
        <v>1682160</v>
      </c>
      <c r="KS123" s="4">
        <v>0</v>
      </c>
      <c r="KT123" s="4">
        <v>0</v>
      </c>
      <c r="KU123" s="4">
        <v>0</v>
      </c>
      <c r="KV123" s="4">
        <v>119233</v>
      </c>
      <c r="KW123" s="4">
        <v>0</v>
      </c>
      <c r="KX123" s="4">
        <v>16577</v>
      </c>
      <c r="KY123" s="4">
        <v>0</v>
      </c>
      <c r="KZ123" s="4">
        <v>119233</v>
      </c>
      <c r="LA123" s="4">
        <v>0</v>
      </c>
      <c r="LB123" s="4">
        <v>412095.04403127596</v>
      </c>
      <c r="LC123" s="4">
        <v>0</v>
      </c>
      <c r="LD123" s="4">
        <v>113</v>
      </c>
      <c r="LE123" s="4">
        <v>0</v>
      </c>
      <c r="LF123" s="4">
        <v>0</v>
      </c>
      <c r="LG123" s="4">
        <v>1887957</v>
      </c>
      <c r="LH123" s="4">
        <v>0</v>
      </c>
      <c r="LI123" s="4">
        <v>0</v>
      </c>
      <c r="LJ123" s="4">
        <v>0</v>
      </c>
      <c r="LK123" s="4">
        <v>134244</v>
      </c>
      <c r="LL123" s="4">
        <v>0</v>
      </c>
      <c r="LM123" s="4">
        <v>0</v>
      </c>
      <c r="LO123" s="4">
        <v>134244</v>
      </c>
      <c r="LQ123" s="4">
        <v>413502</v>
      </c>
      <c r="MI123" s="115">
        <f t="shared" si="1"/>
        <v>-114</v>
      </c>
      <c r="MJ123" s="3"/>
      <c r="MK123" s="3"/>
      <c r="ML123" s="176"/>
      <c r="MM123" s="176"/>
      <c r="MN123" s="176"/>
      <c r="MO123" s="176"/>
      <c r="MP123" s="176"/>
      <c r="MQ123" s="176"/>
      <c r="MR123" s="176"/>
      <c r="MS123" s="176"/>
      <c r="MT123" s="176"/>
    </row>
    <row r="124" spans="1:358" s="4" customFormat="1">
      <c r="A124" s="1">
        <v>115</v>
      </c>
      <c r="B124" t="s">
        <v>155</v>
      </c>
      <c r="C124" s="93"/>
      <c r="E124" s="4">
        <v>0</v>
      </c>
      <c r="F124" s="4">
        <v>0</v>
      </c>
      <c r="I124" s="93"/>
      <c r="J124" s="4">
        <v>0</v>
      </c>
      <c r="K124" s="4">
        <v>0</v>
      </c>
      <c r="L124" s="4">
        <v>0</v>
      </c>
      <c r="O124" s="93"/>
      <c r="Q124" s="4">
        <v>0</v>
      </c>
      <c r="R124" s="4">
        <v>0</v>
      </c>
      <c r="S124" s="4">
        <v>0</v>
      </c>
      <c r="U124" s="4">
        <v>0</v>
      </c>
      <c r="V124" s="4">
        <v>0</v>
      </c>
      <c r="W124" s="93"/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L124" s="4">
        <v>0</v>
      </c>
      <c r="AO124" s="93"/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W124" s="93"/>
      <c r="AZ124" s="4">
        <v>0</v>
      </c>
      <c r="BB124" s="4">
        <v>0</v>
      </c>
      <c r="BC124" s="4">
        <v>0</v>
      </c>
      <c r="BD124" s="4">
        <v>0</v>
      </c>
      <c r="BH124" s="4">
        <v>0</v>
      </c>
      <c r="BL124" s="4">
        <v>0</v>
      </c>
      <c r="BN124" s="4">
        <v>0</v>
      </c>
      <c r="BO124" s="4">
        <v>0</v>
      </c>
      <c r="BP124" s="4">
        <v>0</v>
      </c>
      <c r="BQ124" s="93">
        <v>0</v>
      </c>
      <c r="BR124" s="4">
        <v>0</v>
      </c>
      <c r="BS124" s="4">
        <v>0</v>
      </c>
      <c r="BT124" s="4">
        <v>0</v>
      </c>
      <c r="BU124" s="4">
        <v>0</v>
      </c>
      <c r="BW124" s="4">
        <v>0</v>
      </c>
      <c r="BY124" s="4">
        <v>0</v>
      </c>
      <c r="CA124" s="4">
        <v>0</v>
      </c>
      <c r="CC124" s="93"/>
      <c r="CE124" s="4">
        <v>0</v>
      </c>
      <c r="CF124" s="4">
        <v>0</v>
      </c>
      <c r="CH124" s="4">
        <v>0</v>
      </c>
      <c r="CJ124" s="4">
        <v>0</v>
      </c>
      <c r="CK124" s="4">
        <v>0</v>
      </c>
      <c r="CL124" s="4">
        <v>0</v>
      </c>
      <c r="CM124" s="4">
        <v>0</v>
      </c>
      <c r="CN124" s="4">
        <v>0</v>
      </c>
      <c r="CO124" s="93"/>
      <c r="CS124" s="4">
        <v>0</v>
      </c>
      <c r="CW124" s="4">
        <v>0</v>
      </c>
      <c r="CY124" s="4">
        <v>0</v>
      </c>
      <c r="DA124" s="93"/>
      <c r="DD124" s="4">
        <v>0</v>
      </c>
      <c r="DF124" s="4">
        <v>0</v>
      </c>
      <c r="DH124" s="4">
        <v>0</v>
      </c>
      <c r="DI124" s="4">
        <v>0</v>
      </c>
      <c r="DJ124" s="4">
        <v>0</v>
      </c>
      <c r="DK124" s="4">
        <v>0</v>
      </c>
      <c r="DL124" s="4">
        <v>0</v>
      </c>
      <c r="DM124" s="93"/>
      <c r="DU124" s="4">
        <v>0</v>
      </c>
      <c r="DW124" s="4">
        <v>0</v>
      </c>
      <c r="DY124" s="93"/>
      <c r="EG124" s="4">
        <v>0</v>
      </c>
      <c r="EI124" s="4">
        <v>0</v>
      </c>
      <c r="EK124" s="93">
        <v>0</v>
      </c>
      <c r="EM124" s="4">
        <v>0</v>
      </c>
      <c r="EN124" s="4">
        <v>0</v>
      </c>
      <c r="EO124" s="4">
        <v>0</v>
      </c>
      <c r="EP124" s="4">
        <v>0</v>
      </c>
      <c r="EQ124" s="4">
        <v>0</v>
      </c>
      <c r="ER124" s="4">
        <v>0</v>
      </c>
      <c r="ES124" s="4">
        <v>0</v>
      </c>
      <c r="ET124" s="4">
        <v>0</v>
      </c>
      <c r="EU124" s="4">
        <v>0</v>
      </c>
      <c r="EV124" s="4">
        <v>0</v>
      </c>
      <c r="EW124" s="93">
        <v>0</v>
      </c>
      <c r="EX124" s="4">
        <v>0</v>
      </c>
      <c r="EY124" s="4">
        <v>0</v>
      </c>
      <c r="EZ124" s="4">
        <v>0</v>
      </c>
      <c r="FA124" s="4">
        <v>0</v>
      </c>
      <c r="FB124" s="4">
        <v>0</v>
      </c>
      <c r="FC124" s="4">
        <v>0</v>
      </c>
      <c r="FD124" s="4">
        <v>0</v>
      </c>
      <c r="FE124" s="4">
        <v>0</v>
      </c>
      <c r="FF124" s="4">
        <v>0</v>
      </c>
      <c r="FG124" s="4">
        <v>0</v>
      </c>
      <c r="FH124" s="4">
        <v>0</v>
      </c>
      <c r="FI124" s="93">
        <v>0</v>
      </c>
      <c r="FJ124" s="4">
        <v>0</v>
      </c>
      <c r="FK124" s="4">
        <v>0</v>
      </c>
      <c r="FL124" s="4">
        <v>0</v>
      </c>
      <c r="FM124" s="4">
        <v>0</v>
      </c>
      <c r="FN124" s="4">
        <v>0</v>
      </c>
      <c r="FO124" s="4">
        <v>0</v>
      </c>
      <c r="FQ124" s="4">
        <v>0</v>
      </c>
      <c r="FS124" s="4">
        <v>0</v>
      </c>
      <c r="FU124" s="93">
        <v>0</v>
      </c>
      <c r="FV124" s="4">
        <v>0</v>
      </c>
      <c r="FW124" s="4">
        <v>0</v>
      </c>
      <c r="FX124" s="4">
        <v>0</v>
      </c>
      <c r="FY124" s="4">
        <v>0</v>
      </c>
      <c r="FZ124" s="4">
        <v>0</v>
      </c>
      <c r="GA124" s="4">
        <v>0</v>
      </c>
      <c r="GB124" s="4">
        <v>0</v>
      </c>
      <c r="GC124" s="4">
        <v>0</v>
      </c>
      <c r="GE124" s="4">
        <v>0</v>
      </c>
      <c r="GG124" s="93">
        <v>0</v>
      </c>
      <c r="GH124" s="4">
        <v>0</v>
      </c>
      <c r="GI124" s="4">
        <v>0</v>
      </c>
      <c r="GJ124" s="4">
        <v>0</v>
      </c>
      <c r="GK124" s="4">
        <v>0</v>
      </c>
      <c r="GL124" s="4">
        <v>0</v>
      </c>
      <c r="GM124" s="4">
        <v>0</v>
      </c>
      <c r="GN124" s="4">
        <v>0</v>
      </c>
      <c r="GO124" s="4">
        <v>0</v>
      </c>
      <c r="GP124" s="4">
        <v>0</v>
      </c>
      <c r="GQ124" s="4">
        <v>0</v>
      </c>
      <c r="GR124" s="4">
        <v>0</v>
      </c>
      <c r="GS124" s="93">
        <v>0</v>
      </c>
      <c r="GT124" s="4">
        <v>0</v>
      </c>
      <c r="GU124" s="4">
        <v>0</v>
      </c>
      <c r="GV124" s="4">
        <v>0</v>
      </c>
      <c r="GW124" s="4">
        <v>0</v>
      </c>
      <c r="GX124" s="4">
        <v>0</v>
      </c>
      <c r="GY124" s="4">
        <v>0</v>
      </c>
      <c r="GZ124" s="4">
        <v>0</v>
      </c>
      <c r="HA124" s="160">
        <v>0</v>
      </c>
      <c r="HB124" s="160">
        <v>0</v>
      </c>
      <c r="HC124" s="160">
        <v>0</v>
      </c>
      <c r="HD124" s="4">
        <v>0</v>
      </c>
      <c r="HE124" s="93">
        <v>0</v>
      </c>
      <c r="HF124" s="4">
        <v>0</v>
      </c>
      <c r="HG124" s="4">
        <v>0</v>
      </c>
      <c r="HH124" s="4">
        <v>0</v>
      </c>
      <c r="HI124" s="4">
        <v>0</v>
      </c>
      <c r="HJ124" s="4">
        <v>0</v>
      </c>
      <c r="HK124" s="4">
        <v>0</v>
      </c>
      <c r="HL124" s="4">
        <v>0</v>
      </c>
      <c r="HM124" s="4">
        <v>0</v>
      </c>
      <c r="HN124" s="4">
        <v>0</v>
      </c>
      <c r="HO124" s="4">
        <v>0</v>
      </c>
      <c r="HP124" s="4">
        <v>0</v>
      </c>
      <c r="HQ124" s="4">
        <v>0</v>
      </c>
      <c r="HR124" s="93">
        <v>0</v>
      </c>
      <c r="HS124" s="4">
        <v>0</v>
      </c>
      <c r="HT124" s="4">
        <v>0</v>
      </c>
      <c r="HU124" s="4">
        <v>0</v>
      </c>
      <c r="HV124" s="4">
        <v>0</v>
      </c>
      <c r="HW124" s="4">
        <v>0</v>
      </c>
      <c r="HX124" s="176">
        <v>0</v>
      </c>
      <c r="HY124" s="4">
        <v>0</v>
      </c>
      <c r="HZ124" s="176">
        <v>0</v>
      </c>
      <c r="IA124" s="4">
        <v>0</v>
      </c>
      <c r="IB124" s="176">
        <v>0</v>
      </c>
      <c r="IC124" s="4">
        <v>0</v>
      </c>
      <c r="ID124" s="176">
        <v>0</v>
      </c>
      <c r="IE124" s="4">
        <v>0</v>
      </c>
      <c r="IF124" s="4">
        <v>0</v>
      </c>
      <c r="IG124" s="5">
        <v>0</v>
      </c>
      <c r="IH124" s="3">
        <v>0</v>
      </c>
      <c r="II124" s="3">
        <v>0</v>
      </c>
      <c r="IJ124" s="3">
        <v>0</v>
      </c>
      <c r="IK124" s="3">
        <v>0</v>
      </c>
      <c r="IL124" s="3">
        <v>0</v>
      </c>
      <c r="IM124" s="3">
        <v>0</v>
      </c>
      <c r="IN124" s="3">
        <v>0</v>
      </c>
      <c r="IO124" s="3">
        <v>0</v>
      </c>
      <c r="IP124" s="3">
        <v>0</v>
      </c>
      <c r="IQ124" s="3"/>
      <c r="IR124" s="3">
        <v>0</v>
      </c>
      <c r="IS124" s="3"/>
      <c r="IT124" s="3">
        <v>0</v>
      </c>
      <c r="IU124" s="3"/>
      <c r="IV124" s="93">
        <v>0</v>
      </c>
      <c r="IW124" s="4">
        <v>0</v>
      </c>
      <c r="IX124" s="4">
        <v>0</v>
      </c>
      <c r="IY124" s="4">
        <v>0</v>
      </c>
      <c r="IZ124" s="4">
        <v>0</v>
      </c>
      <c r="JA124" s="4">
        <v>0</v>
      </c>
      <c r="JB124" s="4">
        <v>0</v>
      </c>
      <c r="JC124" s="4">
        <v>0</v>
      </c>
      <c r="JD124" s="4">
        <v>0</v>
      </c>
      <c r="JE124" s="4">
        <v>0</v>
      </c>
      <c r="JG124" s="4">
        <v>0</v>
      </c>
      <c r="JI124" s="4">
        <v>0</v>
      </c>
      <c r="JK124" s="93">
        <v>0</v>
      </c>
      <c r="JL124" s="4">
        <v>0</v>
      </c>
      <c r="JM124" s="4">
        <v>0</v>
      </c>
      <c r="JN124" s="4">
        <v>0</v>
      </c>
      <c r="JO124" s="4">
        <v>0</v>
      </c>
      <c r="JP124" s="4">
        <v>0</v>
      </c>
      <c r="JQ124" s="4">
        <v>0</v>
      </c>
      <c r="JR124" s="4">
        <v>0</v>
      </c>
      <c r="JS124" s="4">
        <v>0</v>
      </c>
      <c r="JT124" s="4">
        <v>0</v>
      </c>
      <c r="JV124" s="4">
        <v>0</v>
      </c>
      <c r="JW124" s="4">
        <v>0</v>
      </c>
      <c r="JX124" s="4">
        <v>0</v>
      </c>
      <c r="JY124" s="4">
        <v>0</v>
      </c>
      <c r="JZ124" s="93">
        <v>0</v>
      </c>
      <c r="KA124" s="4">
        <v>0</v>
      </c>
      <c r="KB124" s="4">
        <v>0</v>
      </c>
      <c r="KC124" s="4">
        <v>0</v>
      </c>
      <c r="KD124" s="4">
        <v>0</v>
      </c>
      <c r="KE124" s="4">
        <v>0</v>
      </c>
      <c r="KF124" s="4">
        <v>0</v>
      </c>
      <c r="KG124" s="4">
        <v>0</v>
      </c>
      <c r="KH124" s="4">
        <v>0</v>
      </c>
      <c r="KI124" s="4">
        <v>0</v>
      </c>
      <c r="KJ124" s="4">
        <v>0</v>
      </c>
      <c r="KK124" s="4">
        <v>0</v>
      </c>
      <c r="KM124" s="4">
        <v>0</v>
      </c>
      <c r="KN124" s="4">
        <v>0</v>
      </c>
      <c r="KO124" s="4">
        <v>0</v>
      </c>
      <c r="KP124" s="4">
        <v>0</v>
      </c>
      <c r="KQ124" s="4">
        <v>0</v>
      </c>
      <c r="KR124" s="4">
        <v>0</v>
      </c>
      <c r="KS124" s="4">
        <v>0</v>
      </c>
      <c r="KT124" s="4">
        <v>0</v>
      </c>
      <c r="KU124" s="4">
        <v>0</v>
      </c>
      <c r="KV124" s="4">
        <v>0</v>
      </c>
      <c r="KW124" s="4">
        <v>0</v>
      </c>
      <c r="KX124" s="4">
        <v>0</v>
      </c>
      <c r="KY124" s="4">
        <v>0</v>
      </c>
      <c r="KZ124" s="4">
        <v>0</v>
      </c>
      <c r="LA124" s="4">
        <v>0</v>
      </c>
      <c r="LB124" s="4">
        <v>0</v>
      </c>
      <c r="LC124" s="4">
        <v>0</v>
      </c>
      <c r="LD124" s="4">
        <v>0</v>
      </c>
      <c r="LE124" s="4">
        <v>0</v>
      </c>
      <c r="LF124" s="4">
        <v>0</v>
      </c>
      <c r="LG124" s="4">
        <v>0</v>
      </c>
      <c r="LH124" s="4">
        <v>0</v>
      </c>
      <c r="LI124" s="4">
        <v>0</v>
      </c>
      <c r="LJ124" s="4">
        <v>0</v>
      </c>
      <c r="LK124" s="4">
        <v>0</v>
      </c>
      <c r="LL124" s="4">
        <v>0</v>
      </c>
      <c r="LM124" s="4">
        <v>0</v>
      </c>
      <c r="LO124" s="4">
        <v>0</v>
      </c>
      <c r="LQ124" s="4">
        <v>0</v>
      </c>
      <c r="MI124" s="115">
        <f t="shared" si="1"/>
        <v>-115</v>
      </c>
      <c r="MJ124" s="3"/>
      <c r="MK124" s="3"/>
      <c r="ML124" s="176"/>
      <c r="MM124" s="176"/>
      <c r="MN124" s="176"/>
      <c r="MO124" s="176"/>
      <c r="MP124" s="176"/>
      <c r="MQ124" s="176"/>
      <c r="MR124" s="176"/>
      <c r="MS124" s="176"/>
      <c r="MT124" s="176"/>
    </row>
    <row r="125" spans="1:358" s="4" customFormat="1">
      <c r="A125" s="1">
        <v>116</v>
      </c>
      <c r="B125" t="s">
        <v>156</v>
      </c>
      <c r="C125" s="93"/>
      <c r="E125" s="4">
        <v>0</v>
      </c>
      <c r="F125" s="4">
        <v>0</v>
      </c>
      <c r="I125" s="93"/>
      <c r="J125" s="4">
        <v>0</v>
      </c>
      <c r="K125" s="4">
        <v>0</v>
      </c>
      <c r="L125" s="4">
        <v>0</v>
      </c>
      <c r="O125" s="93"/>
      <c r="Q125" s="4">
        <v>0</v>
      </c>
      <c r="R125" s="4">
        <v>0</v>
      </c>
      <c r="S125" s="4">
        <v>0</v>
      </c>
      <c r="U125" s="4">
        <v>0</v>
      </c>
      <c r="V125" s="4">
        <v>0</v>
      </c>
      <c r="W125" s="93"/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L125" s="4">
        <v>0</v>
      </c>
      <c r="AO125" s="93"/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W125" s="93"/>
      <c r="AZ125" s="4">
        <v>0</v>
      </c>
      <c r="BB125" s="4">
        <v>0</v>
      </c>
      <c r="BC125" s="4">
        <v>0</v>
      </c>
      <c r="BD125" s="4">
        <v>0</v>
      </c>
      <c r="BH125" s="4">
        <v>0</v>
      </c>
      <c r="BL125" s="4">
        <v>0</v>
      </c>
      <c r="BN125" s="4">
        <v>0</v>
      </c>
      <c r="BO125" s="4">
        <v>0</v>
      </c>
      <c r="BP125" s="4">
        <v>0</v>
      </c>
      <c r="BQ125" s="93">
        <v>0</v>
      </c>
      <c r="BR125" s="4">
        <v>0</v>
      </c>
      <c r="BS125" s="4">
        <v>0</v>
      </c>
      <c r="BT125" s="4">
        <v>0</v>
      </c>
      <c r="BU125" s="4">
        <v>0</v>
      </c>
      <c r="BW125" s="4">
        <v>0</v>
      </c>
      <c r="BY125" s="4">
        <v>0</v>
      </c>
      <c r="CA125" s="4">
        <v>0</v>
      </c>
      <c r="CC125" s="93"/>
      <c r="CE125" s="4">
        <v>0</v>
      </c>
      <c r="CF125" s="4">
        <v>0</v>
      </c>
      <c r="CH125" s="4">
        <v>0</v>
      </c>
      <c r="CJ125" s="4">
        <v>0</v>
      </c>
      <c r="CK125" s="4">
        <v>0</v>
      </c>
      <c r="CL125" s="4">
        <v>0</v>
      </c>
      <c r="CM125" s="4">
        <v>0</v>
      </c>
      <c r="CN125" s="4">
        <v>0</v>
      </c>
      <c r="CO125" s="93"/>
      <c r="CS125" s="4">
        <v>0</v>
      </c>
      <c r="CW125" s="4">
        <v>0</v>
      </c>
      <c r="CY125" s="4">
        <v>0</v>
      </c>
      <c r="DA125" s="93"/>
      <c r="DD125" s="4">
        <v>0</v>
      </c>
      <c r="DF125" s="4">
        <v>0</v>
      </c>
      <c r="DH125" s="4">
        <v>0</v>
      </c>
      <c r="DI125" s="4">
        <v>0</v>
      </c>
      <c r="DJ125" s="4">
        <v>0</v>
      </c>
      <c r="DK125" s="4">
        <v>0</v>
      </c>
      <c r="DL125" s="4">
        <v>0</v>
      </c>
      <c r="DM125" s="93"/>
      <c r="DU125" s="4">
        <v>0</v>
      </c>
      <c r="DW125" s="4">
        <v>0</v>
      </c>
      <c r="DY125" s="93"/>
      <c r="EG125" s="4">
        <v>0</v>
      </c>
      <c r="EI125" s="4">
        <v>0</v>
      </c>
      <c r="EK125" s="93">
        <v>0</v>
      </c>
      <c r="EM125" s="4">
        <v>0</v>
      </c>
      <c r="EN125" s="4">
        <v>0</v>
      </c>
      <c r="EO125" s="4">
        <v>0</v>
      </c>
      <c r="EP125" s="4">
        <v>0</v>
      </c>
      <c r="EQ125" s="4">
        <v>0</v>
      </c>
      <c r="ER125" s="4">
        <v>0</v>
      </c>
      <c r="ES125" s="4">
        <v>0</v>
      </c>
      <c r="ET125" s="4">
        <v>0</v>
      </c>
      <c r="EU125" s="4">
        <v>0</v>
      </c>
      <c r="EV125" s="4">
        <v>0</v>
      </c>
      <c r="EW125" s="93">
        <v>0</v>
      </c>
      <c r="EX125" s="4">
        <v>0</v>
      </c>
      <c r="EY125" s="4">
        <v>0</v>
      </c>
      <c r="EZ125" s="4">
        <v>0</v>
      </c>
      <c r="FA125" s="4">
        <v>0</v>
      </c>
      <c r="FB125" s="4">
        <v>0</v>
      </c>
      <c r="FC125" s="4">
        <v>0</v>
      </c>
      <c r="FD125" s="4">
        <v>0</v>
      </c>
      <c r="FE125" s="4">
        <v>0</v>
      </c>
      <c r="FF125" s="4">
        <v>0</v>
      </c>
      <c r="FG125" s="4">
        <v>0</v>
      </c>
      <c r="FH125" s="4">
        <v>0</v>
      </c>
      <c r="FI125" s="93">
        <v>0</v>
      </c>
      <c r="FJ125" s="4">
        <v>0</v>
      </c>
      <c r="FK125" s="4">
        <v>0</v>
      </c>
      <c r="FL125" s="4">
        <v>0</v>
      </c>
      <c r="FM125" s="4">
        <v>0</v>
      </c>
      <c r="FN125" s="4">
        <v>0</v>
      </c>
      <c r="FO125" s="4">
        <v>0</v>
      </c>
      <c r="FQ125" s="4">
        <v>0</v>
      </c>
      <c r="FS125" s="4">
        <v>0</v>
      </c>
      <c r="FU125" s="93">
        <v>0</v>
      </c>
      <c r="FV125" s="4">
        <v>0</v>
      </c>
      <c r="FW125" s="4">
        <v>0</v>
      </c>
      <c r="FX125" s="4">
        <v>0</v>
      </c>
      <c r="FY125" s="4">
        <v>0</v>
      </c>
      <c r="FZ125" s="4">
        <v>0</v>
      </c>
      <c r="GA125" s="4">
        <v>0</v>
      </c>
      <c r="GB125" s="4">
        <v>0</v>
      </c>
      <c r="GC125" s="4">
        <v>0</v>
      </c>
      <c r="GE125" s="4">
        <v>0</v>
      </c>
      <c r="GG125" s="93">
        <v>0</v>
      </c>
      <c r="GH125" s="4">
        <v>0</v>
      </c>
      <c r="GI125" s="4">
        <v>0</v>
      </c>
      <c r="GJ125" s="4">
        <v>0</v>
      </c>
      <c r="GK125" s="4">
        <v>0</v>
      </c>
      <c r="GL125" s="4">
        <v>0</v>
      </c>
      <c r="GM125" s="4">
        <v>0</v>
      </c>
      <c r="GN125" s="4">
        <v>0</v>
      </c>
      <c r="GO125" s="4">
        <v>0</v>
      </c>
      <c r="GP125" s="4">
        <v>0</v>
      </c>
      <c r="GQ125" s="4">
        <v>0</v>
      </c>
      <c r="GR125" s="4">
        <v>0</v>
      </c>
      <c r="GS125" s="93">
        <v>0</v>
      </c>
      <c r="GT125" s="4">
        <v>0</v>
      </c>
      <c r="GU125" s="4">
        <v>0</v>
      </c>
      <c r="GV125" s="4">
        <v>0</v>
      </c>
      <c r="GW125" s="4">
        <v>0</v>
      </c>
      <c r="GX125" s="4">
        <v>0</v>
      </c>
      <c r="GY125" s="4">
        <v>0</v>
      </c>
      <c r="GZ125" s="4">
        <v>0</v>
      </c>
      <c r="HA125" s="160">
        <v>0</v>
      </c>
      <c r="HB125" s="160">
        <v>0</v>
      </c>
      <c r="HC125" s="160">
        <v>0</v>
      </c>
      <c r="HD125" s="4">
        <v>0</v>
      </c>
      <c r="HE125" s="93">
        <v>0</v>
      </c>
      <c r="HF125" s="4">
        <v>0</v>
      </c>
      <c r="HG125" s="4">
        <v>0</v>
      </c>
      <c r="HH125" s="4">
        <v>0</v>
      </c>
      <c r="HI125" s="4">
        <v>0</v>
      </c>
      <c r="HJ125" s="4">
        <v>0</v>
      </c>
      <c r="HK125" s="4">
        <v>0</v>
      </c>
      <c r="HL125" s="4">
        <v>0</v>
      </c>
      <c r="HM125" s="4">
        <v>0</v>
      </c>
      <c r="HN125" s="4">
        <v>0</v>
      </c>
      <c r="HO125" s="4">
        <v>0</v>
      </c>
      <c r="HP125" s="4">
        <v>0</v>
      </c>
      <c r="HQ125" s="4">
        <v>0</v>
      </c>
      <c r="HR125" s="93">
        <v>0</v>
      </c>
      <c r="HS125" s="4">
        <v>0</v>
      </c>
      <c r="HT125" s="4">
        <v>0</v>
      </c>
      <c r="HU125" s="4">
        <v>0</v>
      </c>
      <c r="HV125" s="4">
        <v>0</v>
      </c>
      <c r="HW125" s="4">
        <v>0</v>
      </c>
      <c r="HX125" s="176">
        <v>0</v>
      </c>
      <c r="HY125" s="4">
        <v>0</v>
      </c>
      <c r="HZ125" s="176">
        <v>0</v>
      </c>
      <c r="IA125" s="4">
        <v>0</v>
      </c>
      <c r="IB125" s="176">
        <v>0</v>
      </c>
      <c r="IC125" s="4">
        <v>0</v>
      </c>
      <c r="ID125" s="176">
        <v>0</v>
      </c>
      <c r="IE125" s="4">
        <v>0</v>
      </c>
      <c r="IF125" s="4">
        <v>0</v>
      </c>
      <c r="IG125" s="5">
        <v>0</v>
      </c>
      <c r="IH125" s="3">
        <v>0</v>
      </c>
      <c r="II125" s="3">
        <v>0</v>
      </c>
      <c r="IJ125" s="3">
        <v>0</v>
      </c>
      <c r="IK125" s="3">
        <v>0</v>
      </c>
      <c r="IL125" s="3">
        <v>0</v>
      </c>
      <c r="IM125" s="3">
        <v>0</v>
      </c>
      <c r="IN125" s="3">
        <v>0</v>
      </c>
      <c r="IO125" s="3">
        <v>0</v>
      </c>
      <c r="IP125" s="3">
        <v>0</v>
      </c>
      <c r="IQ125" s="3"/>
      <c r="IR125" s="3">
        <v>0</v>
      </c>
      <c r="IS125" s="3"/>
      <c r="IT125" s="3">
        <v>0</v>
      </c>
      <c r="IU125" s="3"/>
      <c r="IV125" s="93">
        <v>0</v>
      </c>
      <c r="IW125" s="4">
        <v>0</v>
      </c>
      <c r="IX125" s="4">
        <v>0</v>
      </c>
      <c r="IY125" s="4">
        <v>0</v>
      </c>
      <c r="IZ125" s="4">
        <v>0</v>
      </c>
      <c r="JA125" s="4">
        <v>0</v>
      </c>
      <c r="JB125" s="4">
        <v>0</v>
      </c>
      <c r="JC125" s="4">
        <v>0</v>
      </c>
      <c r="JD125" s="4">
        <v>0</v>
      </c>
      <c r="JE125" s="4">
        <v>0</v>
      </c>
      <c r="JG125" s="4">
        <v>0</v>
      </c>
      <c r="JI125" s="4">
        <v>0</v>
      </c>
      <c r="JK125" s="93">
        <v>0</v>
      </c>
      <c r="JL125" s="4">
        <v>0</v>
      </c>
      <c r="JM125" s="4">
        <v>0</v>
      </c>
      <c r="JN125" s="4">
        <v>0</v>
      </c>
      <c r="JO125" s="4">
        <v>0</v>
      </c>
      <c r="JP125" s="4">
        <v>0</v>
      </c>
      <c r="JQ125" s="4">
        <v>0</v>
      </c>
      <c r="JR125" s="4">
        <v>0</v>
      </c>
      <c r="JS125" s="4">
        <v>0</v>
      </c>
      <c r="JT125" s="4">
        <v>0</v>
      </c>
      <c r="JV125" s="4">
        <v>0</v>
      </c>
      <c r="JW125" s="4">
        <v>0</v>
      </c>
      <c r="JX125" s="4">
        <v>0</v>
      </c>
      <c r="JY125" s="4">
        <v>0</v>
      </c>
      <c r="JZ125" s="93">
        <v>0</v>
      </c>
      <c r="KA125" s="4">
        <v>0</v>
      </c>
      <c r="KB125" s="4">
        <v>0</v>
      </c>
      <c r="KC125" s="4">
        <v>0</v>
      </c>
      <c r="KD125" s="4">
        <v>0</v>
      </c>
      <c r="KE125" s="4">
        <v>0</v>
      </c>
      <c r="KF125" s="4">
        <v>0</v>
      </c>
      <c r="KG125" s="4">
        <v>0</v>
      </c>
      <c r="KH125" s="4">
        <v>0</v>
      </c>
      <c r="KI125" s="4">
        <v>0</v>
      </c>
      <c r="KJ125" s="4">
        <v>0</v>
      </c>
      <c r="KK125" s="4">
        <v>0</v>
      </c>
      <c r="KM125" s="4">
        <v>0</v>
      </c>
      <c r="KN125" s="4">
        <v>0</v>
      </c>
      <c r="KO125" s="4">
        <v>0</v>
      </c>
      <c r="KP125" s="4">
        <v>0</v>
      </c>
      <c r="KQ125" s="4">
        <v>0</v>
      </c>
      <c r="KR125" s="4">
        <v>0</v>
      </c>
      <c r="KS125" s="4">
        <v>0</v>
      </c>
      <c r="KT125" s="4">
        <v>0</v>
      </c>
      <c r="KU125" s="4">
        <v>0</v>
      </c>
      <c r="KV125" s="4">
        <v>0</v>
      </c>
      <c r="KW125" s="4">
        <v>0</v>
      </c>
      <c r="KX125" s="4">
        <v>0</v>
      </c>
      <c r="KY125" s="4">
        <v>0</v>
      </c>
      <c r="KZ125" s="4">
        <v>0</v>
      </c>
      <c r="LA125" s="4">
        <v>0</v>
      </c>
      <c r="LB125" s="4">
        <v>0</v>
      </c>
      <c r="LC125" s="4">
        <v>0</v>
      </c>
      <c r="LD125" s="4">
        <v>0</v>
      </c>
      <c r="LE125" s="4">
        <v>0</v>
      </c>
      <c r="LF125" s="4">
        <v>0</v>
      </c>
      <c r="LG125" s="4">
        <v>0</v>
      </c>
      <c r="LH125" s="4">
        <v>0</v>
      </c>
      <c r="LI125" s="4">
        <v>0</v>
      </c>
      <c r="LJ125" s="4">
        <v>0</v>
      </c>
      <c r="LK125" s="4">
        <v>0</v>
      </c>
      <c r="LL125" s="4">
        <v>0</v>
      </c>
      <c r="LM125" s="4">
        <v>0</v>
      </c>
      <c r="LO125" s="4">
        <v>0</v>
      </c>
      <c r="LQ125" s="4">
        <v>0</v>
      </c>
      <c r="MI125" s="115">
        <f t="shared" si="1"/>
        <v>-116</v>
      </c>
      <c r="MJ125" s="3"/>
      <c r="MK125" s="3"/>
      <c r="ML125" s="176"/>
      <c r="MM125" s="176"/>
      <c r="MN125" s="176"/>
      <c r="MO125" s="176"/>
      <c r="MP125" s="176"/>
      <c r="MQ125" s="176"/>
      <c r="MR125" s="176"/>
      <c r="MS125" s="176"/>
      <c r="MT125" s="176"/>
    </row>
    <row r="126" spans="1:358" s="4" customFormat="1">
      <c r="A126" s="1">
        <v>117</v>
      </c>
      <c r="B126" t="s">
        <v>157</v>
      </c>
      <c r="C126" s="93">
        <v>0.45</v>
      </c>
      <c r="D126" s="4">
        <v>2296</v>
      </c>
      <c r="E126" s="4">
        <v>0</v>
      </c>
      <c r="F126" s="4">
        <v>0</v>
      </c>
      <c r="G126" s="4">
        <v>1148</v>
      </c>
      <c r="I126" s="93">
        <v>7</v>
      </c>
      <c r="J126" s="4">
        <v>41585</v>
      </c>
      <c r="K126" s="4">
        <v>0</v>
      </c>
      <c r="L126" s="4">
        <v>0</v>
      </c>
      <c r="M126" s="4">
        <v>20265</v>
      </c>
      <c r="O126" s="93">
        <v>7</v>
      </c>
      <c r="P126" s="4">
        <v>0</v>
      </c>
      <c r="Q126" s="4">
        <v>43701</v>
      </c>
      <c r="R126" s="4">
        <v>0</v>
      </c>
      <c r="S126" s="4">
        <v>0</v>
      </c>
      <c r="U126" s="4">
        <v>6095</v>
      </c>
      <c r="V126" s="4">
        <v>0</v>
      </c>
      <c r="W126" s="93">
        <v>10.49</v>
      </c>
      <c r="X126" s="4">
        <v>0</v>
      </c>
      <c r="Y126" s="4">
        <v>59519</v>
      </c>
      <c r="Z126" s="4">
        <v>0</v>
      </c>
      <c r="AA126" s="4">
        <v>0</v>
      </c>
      <c r="AB126" s="4">
        <v>0</v>
      </c>
      <c r="AC126" s="4">
        <v>15818</v>
      </c>
      <c r="AD126" s="4">
        <v>0</v>
      </c>
      <c r="AE126" s="4">
        <v>0</v>
      </c>
      <c r="AF126" s="4">
        <v>17.09</v>
      </c>
      <c r="AG126" s="4">
        <v>0</v>
      </c>
      <c r="AH126" s="4">
        <v>97309</v>
      </c>
      <c r="AJ126" s="4">
        <v>12900</v>
      </c>
      <c r="AL126" s="4">
        <v>47281</v>
      </c>
      <c r="AN126" s="4">
        <v>0</v>
      </c>
      <c r="AO126" s="93">
        <v>11.48</v>
      </c>
      <c r="AP126" s="4">
        <v>0</v>
      </c>
      <c r="AQ126" s="4">
        <v>74371</v>
      </c>
      <c r="AR126" s="4">
        <v>0</v>
      </c>
      <c r="AS126" s="4">
        <v>16098</v>
      </c>
      <c r="AT126" s="4">
        <v>0</v>
      </c>
      <c r="AU126" s="4">
        <v>29001</v>
      </c>
      <c r="AW126" s="93">
        <v>10</v>
      </c>
      <c r="AY126" s="4">
        <v>64737</v>
      </c>
      <c r="AZ126" s="4">
        <v>0</v>
      </c>
      <c r="BA126" s="4">
        <v>16310</v>
      </c>
      <c r="BB126" s="4">
        <v>0</v>
      </c>
      <c r="BC126" s="4">
        <v>13457</v>
      </c>
      <c r="BD126" s="4">
        <v>19</v>
      </c>
      <c r="BE126" s="4">
        <v>13.53</v>
      </c>
      <c r="BF126" s="4">
        <v>0</v>
      </c>
      <c r="BG126" s="4">
        <v>111271</v>
      </c>
      <c r="BH126" s="4">
        <v>0</v>
      </c>
      <c r="BI126" s="4">
        <v>9.15</v>
      </c>
      <c r="BJ126" s="4">
        <v>0</v>
      </c>
      <c r="BK126" s="4">
        <v>75537</v>
      </c>
      <c r="BL126" s="4">
        <v>0</v>
      </c>
      <c r="BM126" s="4">
        <v>0</v>
      </c>
      <c r="BN126" s="4">
        <v>0</v>
      </c>
      <c r="BO126" s="4">
        <v>8540.0266853154881</v>
      </c>
      <c r="BP126" s="4">
        <v>5.5622135334178893</v>
      </c>
      <c r="BQ126" s="93">
        <v>11.459183673469388</v>
      </c>
      <c r="BR126" s="4">
        <v>0</v>
      </c>
      <c r="BS126" s="4">
        <v>99945.239553488369</v>
      </c>
      <c r="BT126" s="4">
        <v>0</v>
      </c>
      <c r="BU126" s="4">
        <v>8512.247196288803</v>
      </c>
      <c r="BW126" s="4">
        <v>0</v>
      </c>
      <c r="BY126" s="4">
        <v>8512.247196288803</v>
      </c>
      <c r="CA126" s="4">
        <v>43021.839553488368</v>
      </c>
      <c r="CC126" s="93">
        <v>12</v>
      </c>
      <c r="CD126" s="4">
        <v>0</v>
      </c>
      <c r="CE126" s="4">
        <v>100852.94046319871</v>
      </c>
      <c r="CF126" s="4">
        <v>0</v>
      </c>
      <c r="CG126" s="4">
        <v>8487.3529768400604</v>
      </c>
      <c r="CH126" s="4">
        <v>0</v>
      </c>
      <c r="CI126" s="4">
        <v>9940.0266763671625</v>
      </c>
      <c r="CJ126" s="4">
        <v>0</v>
      </c>
      <c r="CK126" s="4">
        <v>8487.3529768400604</v>
      </c>
      <c r="CL126" s="4">
        <v>0</v>
      </c>
      <c r="CM126" s="4">
        <v>15552.700909710344</v>
      </c>
      <c r="CN126" s="4">
        <v>0</v>
      </c>
      <c r="CO126" s="93">
        <v>8.149659863945578</v>
      </c>
      <c r="CP126" s="4">
        <v>0</v>
      </c>
      <c r="CQ126" s="4">
        <v>77124.6669214539</v>
      </c>
      <c r="CS126" s="4">
        <v>6471.6557673223251</v>
      </c>
      <c r="CU126" s="4">
        <v>1563.876784994113</v>
      </c>
      <c r="CW126" s="4">
        <v>6471.6557673223251</v>
      </c>
      <c r="CY126" s="4">
        <v>10308</v>
      </c>
      <c r="DA126" s="93">
        <v>10.461493112635338</v>
      </c>
      <c r="DB126" s="4">
        <v>0</v>
      </c>
      <c r="DC126" s="4">
        <v>78500</v>
      </c>
      <c r="DD126" s="4">
        <v>0</v>
      </c>
      <c r="DE126" s="4">
        <v>7080</v>
      </c>
      <c r="DF126" s="4">
        <v>0</v>
      </c>
      <c r="DG126" s="4">
        <v>20054</v>
      </c>
      <c r="DH126" s="4">
        <v>0</v>
      </c>
      <c r="DI126" s="4">
        <v>7080</v>
      </c>
      <c r="DJ126" s="4">
        <v>0</v>
      </c>
      <c r="DK126" s="4">
        <v>1738</v>
      </c>
      <c r="DL126" s="4">
        <v>0</v>
      </c>
      <c r="DM126" s="93">
        <v>16</v>
      </c>
      <c r="DN126" s="4">
        <v>0</v>
      </c>
      <c r="DO126" s="4">
        <v>147951</v>
      </c>
      <c r="DQ126" s="4">
        <v>13245</v>
      </c>
      <c r="DS126" s="4">
        <v>10997</v>
      </c>
      <c r="DU126" s="4">
        <v>13245</v>
      </c>
      <c r="DW126" s="4">
        <v>70276.19984712766</v>
      </c>
      <c r="DY126" s="93">
        <v>24.5</v>
      </c>
      <c r="DZ126" s="4">
        <v>0</v>
      </c>
      <c r="EA126" s="4">
        <v>212044</v>
      </c>
      <c r="EC126" s="4">
        <v>20865</v>
      </c>
      <c r="EE126" s="4">
        <v>10247</v>
      </c>
      <c r="EG126" s="4">
        <v>20865</v>
      </c>
      <c r="EI126" s="4">
        <v>106313.73323141845</v>
      </c>
      <c r="EK126" s="93">
        <v>22.854913252837129</v>
      </c>
      <c r="EL126" s="4">
        <v>0</v>
      </c>
      <c r="EM126" s="4">
        <v>195153</v>
      </c>
      <c r="EN126" s="4">
        <v>0</v>
      </c>
      <c r="EO126" s="4">
        <v>19362</v>
      </c>
      <c r="EP126" s="4">
        <v>0</v>
      </c>
      <c r="EQ126" s="4">
        <v>9570</v>
      </c>
      <c r="ER126" s="4">
        <v>0</v>
      </c>
      <c r="ES126" s="4">
        <v>19362</v>
      </c>
      <c r="ET126" s="4">
        <v>0</v>
      </c>
      <c r="EU126" s="4">
        <v>66236.200000000012</v>
      </c>
      <c r="EV126" s="4">
        <v>0</v>
      </c>
      <c r="EW126" s="93">
        <v>21.079609647419002</v>
      </c>
      <c r="EX126" s="4">
        <v>0</v>
      </c>
      <c r="EY126" s="4">
        <v>209532</v>
      </c>
      <c r="EZ126" s="4">
        <v>0</v>
      </c>
      <c r="FA126" s="4">
        <v>18803</v>
      </c>
      <c r="FB126" s="4">
        <v>0</v>
      </c>
      <c r="FC126" s="4">
        <v>258</v>
      </c>
      <c r="FD126" s="4">
        <v>0</v>
      </c>
      <c r="FE126" s="4">
        <v>18803</v>
      </c>
      <c r="FF126" s="4">
        <v>0</v>
      </c>
      <c r="FG126" s="4">
        <v>40016.199999999997</v>
      </c>
      <c r="FH126" s="4">
        <v>0</v>
      </c>
      <c r="FI126" s="93">
        <v>30.891713006861316</v>
      </c>
      <c r="FJ126" s="4">
        <v>0</v>
      </c>
      <c r="FK126" s="4">
        <v>317239</v>
      </c>
      <c r="FL126" s="4">
        <v>0</v>
      </c>
      <c r="FM126" s="4">
        <v>26583</v>
      </c>
      <c r="FN126" s="4">
        <v>0</v>
      </c>
      <c r="FO126" s="4">
        <v>11539</v>
      </c>
      <c r="FQ126" s="4">
        <v>26583</v>
      </c>
      <c r="FS126" s="4">
        <v>106522.01238934087</v>
      </c>
      <c r="FU126" s="93">
        <v>34.436056536273533</v>
      </c>
      <c r="FV126" s="4">
        <v>0</v>
      </c>
      <c r="FW126" s="4">
        <v>380425</v>
      </c>
      <c r="FX126" s="4">
        <v>0</v>
      </c>
      <c r="FY126" s="4">
        <v>30660</v>
      </c>
      <c r="FZ126" s="4">
        <v>0</v>
      </c>
      <c r="GA126" s="4">
        <v>0</v>
      </c>
      <c r="GB126" s="4">
        <v>0</v>
      </c>
      <c r="GC126" s="4">
        <v>30660</v>
      </c>
      <c r="GE126" s="4">
        <v>91232.622026652243</v>
      </c>
      <c r="GG126" s="93">
        <v>37.363481228668945</v>
      </c>
      <c r="GH126" s="4">
        <v>0</v>
      </c>
      <c r="GI126" s="4">
        <v>471800</v>
      </c>
      <c r="GJ126" s="4">
        <v>0</v>
      </c>
      <c r="GK126" s="4">
        <v>32416</v>
      </c>
      <c r="GL126" s="4">
        <v>0</v>
      </c>
      <c r="GM126" s="4">
        <v>15582</v>
      </c>
      <c r="GN126" s="4">
        <v>0</v>
      </c>
      <c r="GO126" s="4">
        <v>32416</v>
      </c>
      <c r="GP126" s="4">
        <v>0</v>
      </c>
      <c r="GQ126" s="4">
        <v>87910.470009933022</v>
      </c>
      <c r="GR126" s="4">
        <v>-76.844814178504748</v>
      </c>
      <c r="GS126" s="93">
        <v>38.97228229527105</v>
      </c>
      <c r="GT126" s="4">
        <v>0</v>
      </c>
      <c r="GU126" s="4">
        <v>476594</v>
      </c>
      <c r="GV126" s="4">
        <v>0</v>
      </c>
      <c r="GW126" s="4">
        <v>32969</v>
      </c>
      <c r="GX126" s="4">
        <v>0</v>
      </c>
      <c r="GY126" s="4">
        <v>26755</v>
      </c>
      <c r="GZ126" s="4">
        <v>0</v>
      </c>
      <c r="HA126" s="160">
        <v>32969</v>
      </c>
      <c r="HB126" s="160">
        <v>0</v>
      </c>
      <c r="HC126" s="160">
        <v>4176.2358211353549</v>
      </c>
      <c r="HD126" s="4">
        <v>-3</v>
      </c>
      <c r="HE126" s="93">
        <v>43</v>
      </c>
      <c r="HF126" s="4">
        <v>0</v>
      </c>
      <c r="HG126" s="4">
        <v>0</v>
      </c>
      <c r="HH126" s="4">
        <v>557079</v>
      </c>
      <c r="HI126" s="4">
        <v>0</v>
      </c>
      <c r="HJ126" s="4">
        <v>37415</v>
      </c>
      <c r="HK126" s="4">
        <v>0</v>
      </c>
      <c r="HL126" s="4">
        <v>13375</v>
      </c>
      <c r="HM126" s="4">
        <v>0</v>
      </c>
      <c r="HN126" s="4">
        <v>37415</v>
      </c>
      <c r="HO126" s="4">
        <v>0</v>
      </c>
      <c r="HP126" s="4">
        <v>70647</v>
      </c>
      <c r="HQ126" s="4">
        <v>-1227.4234351294435</v>
      </c>
      <c r="HR126" s="93">
        <v>49.27000000000001</v>
      </c>
      <c r="HS126" s="4">
        <v>0</v>
      </c>
      <c r="HT126" s="4">
        <v>0</v>
      </c>
      <c r="HU126" s="4">
        <v>672627</v>
      </c>
      <c r="HV126" s="4">
        <v>0</v>
      </c>
      <c r="HW126" s="4">
        <v>0</v>
      </c>
      <c r="HX126" s="176">
        <v>0</v>
      </c>
      <c r="HY126" s="4">
        <v>43957</v>
      </c>
      <c r="HZ126" s="176">
        <v>0</v>
      </c>
      <c r="IA126" s="4">
        <v>0</v>
      </c>
      <c r="IB126" s="176">
        <v>0</v>
      </c>
      <c r="IC126" s="4">
        <v>43957</v>
      </c>
      <c r="ID126" s="176">
        <v>0</v>
      </c>
      <c r="IE126" s="4">
        <v>75337.518148419869</v>
      </c>
      <c r="IF126" s="4">
        <v>406.36835896037519</v>
      </c>
      <c r="IG126" s="5">
        <v>46.53</v>
      </c>
      <c r="IH126" s="3">
        <v>0</v>
      </c>
      <c r="II126" s="3">
        <v>0</v>
      </c>
      <c r="IJ126" s="3">
        <v>603191</v>
      </c>
      <c r="IK126" s="3">
        <v>0</v>
      </c>
      <c r="IL126" s="3">
        <v>0</v>
      </c>
      <c r="IM126" s="3">
        <v>0</v>
      </c>
      <c r="IN126" s="3">
        <v>39724</v>
      </c>
      <c r="IO126" s="3">
        <v>0</v>
      </c>
      <c r="IP126" s="3">
        <v>28953</v>
      </c>
      <c r="IQ126" s="3"/>
      <c r="IR126" s="3">
        <v>41555</v>
      </c>
      <c r="IS126" s="3"/>
      <c r="IT126" s="3">
        <v>333.39059298015235</v>
      </c>
      <c r="IU126" s="3"/>
      <c r="IV126" s="93">
        <v>41.389999999999993</v>
      </c>
      <c r="IW126" s="4">
        <v>0</v>
      </c>
      <c r="IX126" s="4">
        <v>0</v>
      </c>
      <c r="IY126" s="4">
        <v>580537</v>
      </c>
      <c r="IZ126" s="4">
        <v>0</v>
      </c>
      <c r="JA126" s="4">
        <v>0</v>
      </c>
      <c r="JB126" s="4">
        <v>0</v>
      </c>
      <c r="JC126" s="4">
        <v>38817</v>
      </c>
      <c r="JD126" s="4">
        <v>0</v>
      </c>
      <c r="JE126" s="4">
        <v>0</v>
      </c>
      <c r="JG126" s="4">
        <v>38817</v>
      </c>
      <c r="JI126" s="4">
        <v>40.011388923564425</v>
      </c>
      <c r="JK126" s="93">
        <v>46.95</v>
      </c>
      <c r="JL126" s="4">
        <v>0</v>
      </c>
      <c r="JM126" s="4">
        <v>0</v>
      </c>
      <c r="JN126" s="4">
        <v>665675</v>
      </c>
      <c r="JO126" s="4">
        <v>0</v>
      </c>
      <c r="JP126" s="4">
        <v>0</v>
      </c>
      <c r="JQ126" s="4">
        <v>0</v>
      </c>
      <c r="JR126" s="4">
        <v>43101</v>
      </c>
      <c r="JS126" s="4">
        <v>0</v>
      </c>
      <c r="JT126" s="4">
        <v>14808</v>
      </c>
      <c r="JV126" s="4">
        <v>43101</v>
      </c>
      <c r="JW126" s="4">
        <v>0</v>
      </c>
      <c r="JX126" s="4">
        <v>85138</v>
      </c>
      <c r="JY126" s="4">
        <v>0</v>
      </c>
      <c r="JZ126" s="93">
        <v>48</v>
      </c>
      <c r="KA126" s="4">
        <v>0</v>
      </c>
      <c r="KB126" s="4">
        <v>0</v>
      </c>
      <c r="KC126" s="4">
        <v>750657</v>
      </c>
      <c r="KD126" s="4">
        <v>0</v>
      </c>
      <c r="KE126" s="4">
        <v>0</v>
      </c>
      <c r="KF126" s="4">
        <v>0</v>
      </c>
      <c r="KG126" s="4">
        <v>45023</v>
      </c>
      <c r="KH126" s="4">
        <v>0</v>
      </c>
      <c r="KI126" s="4">
        <v>0</v>
      </c>
      <c r="KJ126" s="4">
        <v>0</v>
      </c>
      <c r="KK126" s="4">
        <v>45023</v>
      </c>
      <c r="KM126" s="4">
        <v>136064.79999999999</v>
      </c>
      <c r="KN126" s="4">
        <v>0</v>
      </c>
      <c r="KO126" s="4">
        <v>45.43</v>
      </c>
      <c r="KP126" s="4">
        <v>0</v>
      </c>
      <c r="KQ126" s="4">
        <v>0</v>
      </c>
      <c r="KR126" s="4">
        <v>756997</v>
      </c>
      <c r="KS126" s="4">
        <v>0</v>
      </c>
      <c r="KT126" s="4">
        <v>0</v>
      </c>
      <c r="KU126" s="4">
        <v>0</v>
      </c>
      <c r="KV126" s="4">
        <v>48340</v>
      </c>
      <c r="KW126" s="4">
        <v>0</v>
      </c>
      <c r="KX126" s="4">
        <v>17302</v>
      </c>
      <c r="KY126" s="4">
        <v>0</v>
      </c>
      <c r="KZ126" s="4">
        <v>48340</v>
      </c>
      <c r="LA126" s="4">
        <v>0</v>
      </c>
      <c r="LB126" s="4">
        <v>90022.191999999995</v>
      </c>
      <c r="LC126" s="4">
        <v>0</v>
      </c>
      <c r="LD126" s="4">
        <v>43</v>
      </c>
      <c r="LE126" s="4">
        <v>0</v>
      </c>
      <c r="LF126" s="4">
        <v>0</v>
      </c>
      <c r="LG126" s="4">
        <v>798500</v>
      </c>
      <c r="LH126" s="4">
        <v>0</v>
      </c>
      <c r="LI126" s="4">
        <v>0</v>
      </c>
      <c r="LJ126" s="4">
        <v>0</v>
      </c>
      <c r="LK126" s="4">
        <v>51084</v>
      </c>
      <c r="LL126" s="4">
        <v>0</v>
      </c>
      <c r="LM126" s="4">
        <v>0</v>
      </c>
      <c r="LO126" s="4">
        <v>51084</v>
      </c>
      <c r="LQ126" s="4">
        <v>79299.8</v>
      </c>
      <c r="MI126" s="115">
        <f t="shared" si="1"/>
        <v>-117</v>
      </c>
      <c r="MJ126" s="3"/>
      <c r="MK126" s="3"/>
      <c r="ML126" s="176"/>
      <c r="MM126" s="176"/>
      <c r="MN126" s="176"/>
      <c r="MO126" s="176"/>
      <c r="MP126" s="176"/>
      <c r="MQ126" s="176"/>
      <c r="MR126" s="176"/>
      <c r="MS126" s="176"/>
      <c r="MT126" s="176"/>
    </row>
    <row r="127" spans="1:358" s="4" customFormat="1">
      <c r="A127" s="1">
        <v>118</v>
      </c>
      <c r="B127" t="s">
        <v>158</v>
      </c>
      <c r="C127" s="93"/>
      <c r="E127" s="4">
        <v>0</v>
      </c>
      <c r="F127" s="4">
        <v>4132</v>
      </c>
      <c r="I127" s="93"/>
      <c r="J127" s="4">
        <v>0</v>
      </c>
      <c r="K127" s="4">
        <v>0</v>
      </c>
      <c r="L127" s="4">
        <v>0</v>
      </c>
      <c r="O127" s="93">
        <v>0.05</v>
      </c>
      <c r="P127" s="4">
        <v>0</v>
      </c>
      <c r="Q127" s="4">
        <v>236</v>
      </c>
      <c r="R127" s="4">
        <v>0</v>
      </c>
      <c r="S127" s="4">
        <v>0</v>
      </c>
      <c r="U127" s="4">
        <v>0</v>
      </c>
      <c r="V127" s="4">
        <v>0</v>
      </c>
      <c r="W127" s="93">
        <v>2</v>
      </c>
      <c r="X127" s="4">
        <v>0</v>
      </c>
      <c r="Y127" s="4">
        <v>9462</v>
      </c>
      <c r="Z127" s="4">
        <v>0</v>
      </c>
      <c r="AA127" s="4">
        <v>0</v>
      </c>
      <c r="AB127" s="4">
        <v>0</v>
      </c>
      <c r="AC127" s="4">
        <v>9226</v>
      </c>
      <c r="AD127" s="4">
        <v>0</v>
      </c>
      <c r="AE127" s="4">
        <v>0</v>
      </c>
      <c r="AF127" s="4">
        <v>1</v>
      </c>
      <c r="AG127" s="4">
        <v>0</v>
      </c>
      <c r="AH127" s="4">
        <v>4720</v>
      </c>
      <c r="AJ127" s="4">
        <v>0</v>
      </c>
      <c r="AL127" s="4">
        <v>5536</v>
      </c>
      <c r="AN127" s="4">
        <v>0</v>
      </c>
      <c r="AO127" s="93"/>
      <c r="AQ127" s="4">
        <v>0</v>
      </c>
      <c r="AR127" s="4">
        <v>0</v>
      </c>
      <c r="AS127" s="4">
        <v>0</v>
      </c>
      <c r="AT127" s="4">
        <v>0</v>
      </c>
      <c r="AU127" s="4">
        <v>3691</v>
      </c>
      <c r="AW127" s="93">
        <v>1</v>
      </c>
      <c r="AY127" s="4">
        <v>5780</v>
      </c>
      <c r="AZ127" s="4">
        <v>0</v>
      </c>
      <c r="BA127" s="4">
        <v>0</v>
      </c>
      <c r="BB127" s="4">
        <v>0</v>
      </c>
      <c r="BC127" s="4">
        <v>5145</v>
      </c>
      <c r="BD127" s="4">
        <v>8</v>
      </c>
      <c r="BE127" s="4">
        <v>1</v>
      </c>
      <c r="BF127" s="4">
        <v>0</v>
      </c>
      <c r="BG127" s="4">
        <v>7432</v>
      </c>
      <c r="BH127" s="4">
        <v>0</v>
      </c>
      <c r="BL127" s="4">
        <v>0</v>
      </c>
      <c r="BN127" s="4">
        <v>0</v>
      </c>
      <c r="BO127" s="4">
        <v>1010.3514328925845</v>
      </c>
      <c r="BP127" s="4">
        <v>0.65805302730575477</v>
      </c>
      <c r="BQ127" s="93">
        <v>3.9929328621908127</v>
      </c>
      <c r="BR127" s="4">
        <v>0</v>
      </c>
      <c r="BS127" s="4">
        <v>31620.035335689048</v>
      </c>
      <c r="BT127" s="4">
        <v>0</v>
      </c>
      <c r="BU127" s="4">
        <v>2986.7137809187279</v>
      </c>
      <c r="BW127" s="4">
        <v>0</v>
      </c>
      <c r="BY127" s="4">
        <v>2986.7137809187279</v>
      </c>
      <c r="CA127" s="4">
        <v>32280.835335689047</v>
      </c>
      <c r="CC127" s="93">
        <v>3.3875432525951554</v>
      </c>
      <c r="CD127" s="4">
        <v>0</v>
      </c>
      <c r="CE127" s="4">
        <v>24674.865051903114</v>
      </c>
      <c r="CF127" s="4">
        <v>0</v>
      </c>
      <c r="CG127" s="4">
        <v>2628.7335640138408</v>
      </c>
      <c r="CH127" s="4">
        <v>0</v>
      </c>
      <c r="CI127" s="4">
        <v>0</v>
      </c>
      <c r="CJ127" s="4">
        <v>0</v>
      </c>
      <c r="CK127" s="4">
        <v>2628.7335640138408</v>
      </c>
      <c r="CL127" s="4">
        <v>0</v>
      </c>
      <c r="CM127" s="4">
        <v>18972</v>
      </c>
      <c r="CN127" s="4">
        <v>0</v>
      </c>
      <c r="CO127" s="93">
        <v>4</v>
      </c>
      <c r="CP127" s="4">
        <v>0</v>
      </c>
      <c r="CQ127" s="4">
        <v>31808</v>
      </c>
      <c r="CS127" s="4">
        <v>3244</v>
      </c>
      <c r="CU127" s="4">
        <v>0</v>
      </c>
      <c r="CW127" s="4">
        <v>3244</v>
      </c>
      <c r="CY127" s="4">
        <v>19781.134948096886</v>
      </c>
      <c r="DA127" s="93">
        <v>5</v>
      </c>
      <c r="DB127" s="4">
        <v>0</v>
      </c>
      <c r="DC127" s="4">
        <v>47827</v>
      </c>
      <c r="DD127" s="4">
        <v>0</v>
      </c>
      <c r="DE127" s="4">
        <v>4243</v>
      </c>
      <c r="DF127" s="4">
        <v>0</v>
      </c>
      <c r="DG127" s="4">
        <v>0</v>
      </c>
      <c r="DH127" s="4">
        <v>0</v>
      </c>
      <c r="DI127" s="4">
        <v>4243</v>
      </c>
      <c r="DJ127" s="4">
        <v>0</v>
      </c>
      <c r="DK127" s="4">
        <v>20299</v>
      </c>
      <c r="DL127" s="4">
        <v>0</v>
      </c>
      <c r="DM127" s="93">
        <v>5</v>
      </c>
      <c r="DN127" s="4">
        <v>0</v>
      </c>
      <c r="DO127" s="4">
        <v>48559</v>
      </c>
      <c r="DQ127" s="4">
        <v>4465</v>
      </c>
      <c r="DS127" s="4">
        <v>0</v>
      </c>
      <c r="DU127" s="4">
        <v>4465</v>
      </c>
      <c r="DW127" s="4">
        <v>13196.653979238754</v>
      </c>
      <c r="DY127" s="93">
        <v>2</v>
      </c>
      <c r="DZ127" s="4">
        <v>0</v>
      </c>
      <c r="EA127" s="4">
        <v>17394</v>
      </c>
      <c r="EC127" s="4">
        <v>1786</v>
      </c>
      <c r="EE127" s="4">
        <v>0</v>
      </c>
      <c r="EG127" s="4">
        <v>1786</v>
      </c>
      <c r="EI127" s="4">
        <v>6846.8</v>
      </c>
      <c r="EK127" s="93">
        <v>0</v>
      </c>
      <c r="EM127" s="4">
        <v>0</v>
      </c>
      <c r="EN127" s="4">
        <v>0</v>
      </c>
      <c r="EO127" s="4">
        <v>0</v>
      </c>
      <c r="EP127" s="4">
        <v>0</v>
      </c>
      <c r="EQ127" s="4">
        <v>0</v>
      </c>
      <c r="ER127" s="4">
        <v>0</v>
      </c>
      <c r="ES127" s="4">
        <v>0</v>
      </c>
      <c r="ET127" s="4">
        <v>0</v>
      </c>
      <c r="EU127" s="4">
        <v>292.8</v>
      </c>
      <c r="EV127" s="4">
        <v>0</v>
      </c>
      <c r="EW127" s="93">
        <v>0</v>
      </c>
      <c r="EX127" s="4">
        <v>0</v>
      </c>
      <c r="EY127" s="4">
        <v>0</v>
      </c>
      <c r="EZ127" s="4">
        <v>0</v>
      </c>
      <c r="FA127" s="4">
        <v>0</v>
      </c>
      <c r="FB127" s="4">
        <v>0</v>
      </c>
      <c r="FC127" s="4">
        <v>0</v>
      </c>
      <c r="FD127" s="4">
        <v>0</v>
      </c>
      <c r="FE127" s="4">
        <v>0</v>
      </c>
      <c r="FF127" s="4">
        <v>0</v>
      </c>
      <c r="FG127" s="4">
        <v>0</v>
      </c>
      <c r="FH127" s="4">
        <v>0</v>
      </c>
      <c r="FI127" s="93">
        <v>0</v>
      </c>
      <c r="FJ127" s="4">
        <v>0</v>
      </c>
      <c r="FK127" s="4">
        <v>0</v>
      </c>
      <c r="FL127" s="4">
        <v>0</v>
      </c>
      <c r="FM127" s="4">
        <v>0</v>
      </c>
      <c r="FN127" s="4">
        <v>0</v>
      </c>
      <c r="FO127" s="4">
        <v>0</v>
      </c>
      <c r="FQ127" s="4">
        <v>0</v>
      </c>
      <c r="FS127" s="4">
        <v>0</v>
      </c>
      <c r="FU127" s="93">
        <v>0</v>
      </c>
      <c r="FV127" s="4">
        <v>0</v>
      </c>
      <c r="FW127" s="4">
        <v>0</v>
      </c>
      <c r="FX127" s="4">
        <v>0</v>
      </c>
      <c r="FY127" s="4">
        <v>0</v>
      </c>
      <c r="FZ127" s="4">
        <v>0</v>
      </c>
      <c r="GA127" s="4">
        <v>0</v>
      </c>
      <c r="GB127" s="4">
        <v>0</v>
      </c>
      <c r="GC127" s="4">
        <v>0</v>
      </c>
      <c r="GE127" s="4">
        <v>0</v>
      </c>
      <c r="GG127" s="93">
        <v>1</v>
      </c>
      <c r="GH127" s="4">
        <v>0</v>
      </c>
      <c r="GI127" s="4">
        <v>11212</v>
      </c>
      <c r="GJ127" s="4">
        <v>0</v>
      </c>
      <c r="GK127" s="4">
        <v>893</v>
      </c>
      <c r="GL127" s="4">
        <v>0</v>
      </c>
      <c r="GM127" s="4">
        <v>0</v>
      </c>
      <c r="GN127" s="4">
        <v>0</v>
      </c>
      <c r="GO127" s="4">
        <v>893</v>
      </c>
      <c r="GP127" s="4">
        <v>0</v>
      </c>
      <c r="GQ127" s="4">
        <v>10786.891269508826</v>
      </c>
      <c r="GR127" s="4">
        <v>-9.4291004822898685</v>
      </c>
      <c r="GS127" s="93">
        <v>1</v>
      </c>
      <c r="GT127" s="4">
        <v>0</v>
      </c>
      <c r="GU127" s="4">
        <v>10784</v>
      </c>
      <c r="GV127" s="4">
        <v>0</v>
      </c>
      <c r="GW127" s="4">
        <v>893</v>
      </c>
      <c r="GX127" s="4">
        <v>0</v>
      </c>
      <c r="GY127" s="4">
        <v>0</v>
      </c>
      <c r="GZ127" s="4">
        <v>0</v>
      </c>
      <c r="HA127" s="160">
        <v>893</v>
      </c>
      <c r="HB127" s="160">
        <v>0</v>
      </c>
      <c r="HC127" s="160">
        <v>-9.4291004822898685</v>
      </c>
      <c r="HD127" s="4">
        <v>0</v>
      </c>
      <c r="HE127" s="93">
        <v>1</v>
      </c>
      <c r="HF127" s="4">
        <v>0</v>
      </c>
      <c r="HG127" s="4">
        <v>0</v>
      </c>
      <c r="HH127" s="4">
        <v>10527</v>
      </c>
      <c r="HI127" s="4">
        <v>0</v>
      </c>
      <c r="HJ127" s="4">
        <v>893</v>
      </c>
      <c r="HK127" s="4">
        <v>0</v>
      </c>
      <c r="HL127" s="4">
        <v>0</v>
      </c>
      <c r="HM127" s="4">
        <v>0</v>
      </c>
      <c r="HN127" s="4">
        <v>893</v>
      </c>
      <c r="HO127" s="4">
        <v>0</v>
      </c>
      <c r="HP127" s="4">
        <v>0</v>
      </c>
      <c r="HQ127" s="4">
        <v>0</v>
      </c>
      <c r="HR127" s="93">
        <v>1</v>
      </c>
      <c r="HS127" s="4">
        <v>0</v>
      </c>
      <c r="HT127" s="4">
        <v>0</v>
      </c>
      <c r="HU127" s="4">
        <v>0</v>
      </c>
      <c r="HV127" s="4">
        <v>0</v>
      </c>
      <c r="HW127" s="4">
        <v>0</v>
      </c>
      <c r="HX127" s="176">
        <v>0</v>
      </c>
      <c r="HY127" s="4">
        <v>0</v>
      </c>
      <c r="HZ127" s="176">
        <v>0</v>
      </c>
      <c r="IA127" s="4">
        <v>16477</v>
      </c>
      <c r="IB127" s="176">
        <v>0</v>
      </c>
      <c r="IC127" s="4">
        <v>0</v>
      </c>
      <c r="ID127" s="176">
        <v>0</v>
      </c>
      <c r="IE127" s="4">
        <v>0</v>
      </c>
      <c r="IF127" s="4">
        <v>0</v>
      </c>
      <c r="IG127" s="5">
        <v>4</v>
      </c>
      <c r="IH127" s="3">
        <v>0</v>
      </c>
      <c r="II127" s="3">
        <v>0</v>
      </c>
      <c r="IJ127" s="3">
        <v>45467</v>
      </c>
      <c r="IK127" s="3">
        <v>0</v>
      </c>
      <c r="IL127" s="3">
        <v>0</v>
      </c>
      <c r="IM127" s="3">
        <v>0</v>
      </c>
      <c r="IN127" s="3">
        <v>3572</v>
      </c>
      <c r="IO127" s="3">
        <v>0</v>
      </c>
      <c r="IP127" s="3">
        <v>0</v>
      </c>
      <c r="IQ127" s="3"/>
      <c r="IR127" s="3">
        <v>3572</v>
      </c>
      <c r="IS127" s="3"/>
      <c r="IT127" s="3">
        <v>37301.797142396768</v>
      </c>
      <c r="IU127" s="3"/>
      <c r="IV127" s="93">
        <v>2.5</v>
      </c>
      <c r="IW127" s="4">
        <v>0</v>
      </c>
      <c r="IX127" s="4">
        <v>0</v>
      </c>
      <c r="IY127" s="4">
        <v>28190</v>
      </c>
      <c r="IZ127" s="4">
        <v>0</v>
      </c>
      <c r="JA127" s="4">
        <v>0</v>
      </c>
      <c r="JB127" s="4">
        <v>0</v>
      </c>
      <c r="JC127" s="4">
        <v>2345</v>
      </c>
      <c r="JD127" s="4">
        <v>0</v>
      </c>
      <c r="JE127" s="4">
        <v>0</v>
      </c>
      <c r="JG127" s="4">
        <v>2345</v>
      </c>
      <c r="JI127" s="4">
        <v>4476.7211326241377</v>
      </c>
      <c r="JK127" s="93">
        <v>2.5</v>
      </c>
      <c r="JL127" s="4">
        <v>0</v>
      </c>
      <c r="JM127" s="4">
        <v>0</v>
      </c>
      <c r="JN127" s="4">
        <v>33656</v>
      </c>
      <c r="JO127" s="4">
        <v>0</v>
      </c>
      <c r="JP127" s="4">
        <v>0</v>
      </c>
      <c r="JQ127" s="4">
        <v>0</v>
      </c>
      <c r="JR127" s="4">
        <v>2345</v>
      </c>
      <c r="JS127" s="4">
        <v>0</v>
      </c>
      <c r="JT127" s="4">
        <v>0</v>
      </c>
      <c r="JV127" s="4">
        <v>2345</v>
      </c>
      <c r="JW127" s="4">
        <v>0</v>
      </c>
      <c r="JX127" s="4">
        <v>5466</v>
      </c>
      <c r="JY127" s="4">
        <v>0</v>
      </c>
      <c r="JZ127" s="93">
        <v>2.5</v>
      </c>
      <c r="KA127" s="4">
        <v>0</v>
      </c>
      <c r="KB127" s="4">
        <v>0</v>
      </c>
      <c r="KC127" s="4">
        <v>35646</v>
      </c>
      <c r="KD127" s="4">
        <v>0</v>
      </c>
      <c r="KE127" s="4">
        <v>0</v>
      </c>
      <c r="KF127" s="4">
        <v>0</v>
      </c>
      <c r="KG127" s="4">
        <v>2345</v>
      </c>
      <c r="KH127" s="4">
        <v>0</v>
      </c>
      <c r="KI127" s="4">
        <v>0</v>
      </c>
      <c r="KJ127" s="4">
        <v>0</v>
      </c>
      <c r="KK127" s="4">
        <v>2345</v>
      </c>
      <c r="KM127" s="4">
        <v>5269.6</v>
      </c>
      <c r="KN127" s="4">
        <v>0</v>
      </c>
      <c r="KO127" s="4">
        <v>4.5</v>
      </c>
      <c r="KP127" s="4">
        <v>0</v>
      </c>
      <c r="KQ127" s="4">
        <v>0</v>
      </c>
      <c r="KR127" s="4">
        <v>52305</v>
      </c>
      <c r="KS127" s="4">
        <v>0</v>
      </c>
      <c r="KT127" s="4">
        <v>0</v>
      </c>
      <c r="KU127" s="4">
        <v>0</v>
      </c>
      <c r="KV127" s="4">
        <v>3808</v>
      </c>
      <c r="KW127" s="4">
        <v>0</v>
      </c>
      <c r="KX127" s="4">
        <v>13636</v>
      </c>
      <c r="KY127" s="4">
        <v>0</v>
      </c>
      <c r="KZ127" s="4">
        <v>3808</v>
      </c>
      <c r="LA127" s="4">
        <v>0</v>
      </c>
      <c r="LB127" s="4">
        <v>19951.944</v>
      </c>
      <c r="LC127" s="4">
        <v>0</v>
      </c>
      <c r="LD127" s="4">
        <v>6</v>
      </c>
      <c r="LE127" s="4">
        <v>0</v>
      </c>
      <c r="LF127" s="4">
        <v>0</v>
      </c>
      <c r="LG127" s="4">
        <v>76796</v>
      </c>
      <c r="LH127" s="4">
        <v>0</v>
      </c>
      <c r="LI127" s="4">
        <v>0</v>
      </c>
      <c r="LJ127" s="4">
        <v>0</v>
      </c>
      <c r="LK127" s="4">
        <v>7128</v>
      </c>
      <c r="LL127" s="4">
        <v>0</v>
      </c>
      <c r="LM127" s="4">
        <v>0</v>
      </c>
      <c r="LO127" s="4">
        <v>7128</v>
      </c>
      <c r="LQ127" s="4">
        <v>35282.400000000001</v>
      </c>
      <c r="MI127" s="115">
        <f t="shared" si="1"/>
        <v>-118</v>
      </c>
      <c r="MJ127" s="3"/>
      <c r="MK127" s="3"/>
      <c r="ML127" s="176"/>
      <c r="MM127" s="176"/>
      <c r="MN127" s="176"/>
      <c r="MO127" s="176"/>
      <c r="MP127" s="176"/>
      <c r="MQ127" s="176"/>
      <c r="MR127" s="176"/>
      <c r="MS127" s="176"/>
      <c r="MT127" s="176"/>
    </row>
    <row r="128" spans="1:358" s="4" customFormat="1">
      <c r="A128" s="1">
        <v>119</v>
      </c>
      <c r="B128" t="s">
        <v>159</v>
      </c>
      <c r="C128" s="93"/>
      <c r="E128" s="4">
        <v>0</v>
      </c>
      <c r="F128" s="4">
        <v>0</v>
      </c>
      <c r="I128" s="93"/>
      <c r="J128" s="4">
        <v>0</v>
      </c>
      <c r="K128" s="4">
        <v>0</v>
      </c>
      <c r="L128" s="4">
        <v>0</v>
      </c>
      <c r="O128" s="93"/>
      <c r="Q128" s="4">
        <v>0</v>
      </c>
      <c r="R128" s="4">
        <v>0</v>
      </c>
      <c r="S128" s="4">
        <v>0</v>
      </c>
      <c r="U128" s="4">
        <v>0</v>
      </c>
      <c r="V128" s="4">
        <v>0</v>
      </c>
      <c r="W128" s="93"/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L128" s="4">
        <v>0</v>
      </c>
      <c r="AO128" s="93"/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W128" s="93"/>
      <c r="AZ128" s="4">
        <v>0</v>
      </c>
      <c r="BB128" s="4">
        <v>0</v>
      </c>
      <c r="BC128" s="4">
        <v>0</v>
      </c>
      <c r="BD128" s="4">
        <v>0</v>
      </c>
      <c r="BH128" s="4">
        <v>0</v>
      </c>
      <c r="BL128" s="4">
        <v>0</v>
      </c>
      <c r="BN128" s="4">
        <v>0</v>
      </c>
      <c r="BO128" s="4">
        <v>0</v>
      </c>
      <c r="BP128" s="4">
        <v>0</v>
      </c>
      <c r="BQ128" s="93">
        <v>0</v>
      </c>
      <c r="BR128" s="4">
        <v>0</v>
      </c>
      <c r="BS128" s="4">
        <v>0</v>
      </c>
      <c r="BT128" s="4">
        <v>0</v>
      </c>
      <c r="BU128" s="4">
        <v>0</v>
      </c>
      <c r="BW128" s="4">
        <v>0</v>
      </c>
      <c r="BY128" s="4">
        <v>0</v>
      </c>
      <c r="CA128" s="4">
        <v>0</v>
      </c>
      <c r="CC128" s="93"/>
      <c r="CE128" s="4">
        <v>0</v>
      </c>
      <c r="CF128" s="4">
        <v>0</v>
      </c>
      <c r="CH128" s="4">
        <v>0</v>
      </c>
      <c r="CJ128" s="4">
        <v>0</v>
      </c>
      <c r="CK128" s="4">
        <v>0</v>
      </c>
      <c r="CL128" s="4">
        <v>0</v>
      </c>
      <c r="CM128" s="4">
        <v>0</v>
      </c>
      <c r="CN128" s="4">
        <v>0</v>
      </c>
      <c r="CO128" s="93"/>
      <c r="CS128" s="4">
        <v>0</v>
      </c>
      <c r="CW128" s="4">
        <v>0</v>
      </c>
      <c r="CY128" s="4">
        <v>0</v>
      </c>
      <c r="DA128" s="93"/>
      <c r="DD128" s="4">
        <v>0</v>
      </c>
      <c r="DF128" s="4">
        <v>0</v>
      </c>
      <c r="DH128" s="4">
        <v>0</v>
      </c>
      <c r="DI128" s="4">
        <v>0</v>
      </c>
      <c r="DJ128" s="4">
        <v>0</v>
      </c>
      <c r="DK128" s="4">
        <v>0</v>
      </c>
      <c r="DL128" s="4">
        <v>0</v>
      </c>
      <c r="DM128" s="93"/>
      <c r="DU128" s="4">
        <v>0</v>
      </c>
      <c r="DW128" s="4">
        <v>0</v>
      </c>
      <c r="DY128" s="93"/>
      <c r="EG128" s="4">
        <v>0</v>
      </c>
      <c r="EI128" s="4">
        <v>0</v>
      </c>
      <c r="EK128" s="93">
        <v>0</v>
      </c>
      <c r="EM128" s="4">
        <v>0</v>
      </c>
      <c r="EN128" s="4">
        <v>0</v>
      </c>
      <c r="EO128" s="4">
        <v>0</v>
      </c>
      <c r="EP128" s="4">
        <v>0</v>
      </c>
      <c r="EQ128" s="4">
        <v>0</v>
      </c>
      <c r="ER128" s="4">
        <v>0</v>
      </c>
      <c r="ES128" s="4">
        <v>0</v>
      </c>
      <c r="ET128" s="4">
        <v>0</v>
      </c>
      <c r="EU128" s="4">
        <v>0</v>
      </c>
      <c r="EV128" s="4">
        <v>0</v>
      </c>
      <c r="EW128" s="93">
        <v>0</v>
      </c>
      <c r="EX128" s="4">
        <v>0</v>
      </c>
      <c r="EY128" s="4">
        <v>0</v>
      </c>
      <c r="EZ128" s="4">
        <v>0</v>
      </c>
      <c r="FA128" s="4">
        <v>0</v>
      </c>
      <c r="FB128" s="4">
        <v>0</v>
      </c>
      <c r="FC128" s="4">
        <v>0</v>
      </c>
      <c r="FD128" s="4">
        <v>0</v>
      </c>
      <c r="FE128" s="4">
        <v>0</v>
      </c>
      <c r="FF128" s="4">
        <v>0</v>
      </c>
      <c r="FG128" s="4">
        <v>0</v>
      </c>
      <c r="FH128" s="4">
        <v>0</v>
      </c>
      <c r="FI128" s="93">
        <v>0</v>
      </c>
      <c r="FJ128" s="4">
        <v>0</v>
      </c>
      <c r="FK128" s="4">
        <v>0</v>
      </c>
      <c r="FL128" s="4">
        <v>0</v>
      </c>
      <c r="FM128" s="4">
        <v>0</v>
      </c>
      <c r="FN128" s="4">
        <v>0</v>
      </c>
      <c r="FO128" s="4">
        <v>0</v>
      </c>
      <c r="FQ128" s="4">
        <v>0</v>
      </c>
      <c r="FS128" s="4">
        <v>0</v>
      </c>
      <c r="FU128" s="93">
        <v>0</v>
      </c>
      <c r="FV128" s="4">
        <v>0</v>
      </c>
      <c r="FW128" s="4">
        <v>0</v>
      </c>
      <c r="FX128" s="4">
        <v>0</v>
      </c>
      <c r="FY128" s="4">
        <v>0</v>
      </c>
      <c r="FZ128" s="4">
        <v>0</v>
      </c>
      <c r="GA128" s="4">
        <v>0</v>
      </c>
      <c r="GB128" s="4">
        <v>0</v>
      </c>
      <c r="GC128" s="4">
        <v>0</v>
      </c>
      <c r="GE128" s="4">
        <v>0</v>
      </c>
      <c r="GG128" s="93">
        <v>0</v>
      </c>
      <c r="GH128" s="4">
        <v>0</v>
      </c>
      <c r="GI128" s="4">
        <v>0</v>
      </c>
      <c r="GJ128" s="4">
        <v>0</v>
      </c>
      <c r="GK128" s="4">
        <v>0</v>
      </c>
      <c r="GL128" s="4">
        <v>0</v>
      </c>
      <c r="GM128" s="4">
        <v>0</v>
      </c>
      <c r="GN128" s="4">
        <v>0</v>
      </c>
      <c r="GO128" s="4">
        <v>0</v>
      </c>
      <c r="GP128" s="4">
        <v>0</v>
      </c>
      <c r="GQ128" s="4">
        <v>0</v>
      </c>
      <c r="GR128" s="4">
        <v>0</v>
      </c>
      <c r="GS128" s="93">
        <v>0</v>
      </c>
      <c r="GT128" s="4">
        <v>0</v>
      </c>
      <c r="GU128" s="4">
        <v>0</v>
      </c>
      <c r="GV128" s="4">
        <v>0</v>
      </c>
      <c r="GW128" s="4">
        <v>0</v>
      </c>
      <c r="GX128" s="4">
        <v>0</v>
      </c>
      <c r="GY128" s="4">
        <v>0</v>
      </c>
      <c r="GZ128" s="4">
        <v>0</v>
      </c>
      <c r="HA128" s="160">
        <v>0</v>
      </c>
      <c r="HB128" s="160">
        <v>0</v>
      </c>
      <c r="HC128" s="160">
        <v>0</v>
      </c>
      <c r="HD128" s="4">
        <v>0</v>
      </c>
      <c r="HE128" s="93">
        <v>0</v>
      </c>
      <c r="HF128" s="4">
        <v>0</v>
      </c>
      <c r="HG128" s="4">
        <v>0</v>
      </c>
      <c r="HH128" s="4">
        <v>0</v>
      </c>
      <c r="HI128" s="4">
        <v>0</v>
      </c>
      <c r="HJ128" s="4">
        <v>0</v>
      </c>
      <c r="HK128" s="4">
        <v>0</v>
      </c>
      <c r="HL128" s="4">
        <v>0</v>
      </c>
      <c r="HM128" s="4">
        <v>0</v>
      </c>
      <c r="HN128" s="4">
        <v>0</v>
      </c>
      <c r="HO128" s="4">
        <v>0</v>
      </c>
      <c r="HP128" s="4">
        <v>0</v>
      </c>
      <c r="HQ128" s="4">
        <v>0</v>
      </c>
      <c r="HR128" s="93">
        <v>0</v>
      </c>
      <c r="HS128" s="4">
        <v>0</v>
      </c>
      <c r="HT128" s="4">
        <v>0</v>
      </c>
      <c r="HU128" s="4">
        <v>0</v>
      </c>
      <c r="HV128" s="4">
        <v>0</v>
      </c>
      <c r="HW128" s="4">
        <v>0</v>
      </c>
      <c r="HX128" s="176">
        <v>0</v>
      </c>
      <c r="HY128" s="4">
        <v>0</v>
      </c>
      <c r="HZ128" s="176">
        <v>0</v>
      </c>
      <c r="IA128" s="4">
        <v>0</v>
      </c>
      <c r="IB128" s="176">
        <v>0</v>
      </c>
      <c r="IC128" s="4">
        <v>0</v>
      </c>
      <c r="ID128" s="176">
        <v>0</v>
      </c>
      <c r="IE128" s="4">
        <v>0</v>
      </c>
      <c r="IF128" s="4">
        <v>0</v>
      </c>
      <c r="IG128" s="5">
        <v>0</v>
      </c>
      <c r="IH128" s="3">
        <v>0</v>
      </c>
      <c r="II128" s="3">
        <v>0</v>
      </c>
      <c r="IJ128" s="3">
        <v>0</v>
      </c>
      <c r="IK128" s="3">
        <v>0</v>
      </c>
      <c r="IL128" s="3">
        <v>0</v>
      </c>
      <c r="IM128" s="3">
        <v>0</v>
      </c>
      <c r="IN128" s="3">
        <v>0</v>
      </c>
      <c r="IO128" s="3">
        <v>0</v>
      </c>
      <c r="IP128" s="3">
        <v>0</v>
      </c>
      <c r="IQ128" s="3"/>
      <c r="IR128" s="3">
        <v>0</v>
      </c>
      <c r="IS128" s="3"/>
      <c r="IT128" s="3">
        <v>0</v>
      </c>
      <c r="IU128" s="3"/>
      <c r="IV128" s="93">
        <v>0</v>
      </c>
      <c r="IW128" s="4">
        <v>0</v>
      </c>
      <c r="IX128" s="4">
        <v>0</v>
      </c>
      <c r="IY128" s="4">
        <v>0</v>
      </c>
      <c r="IZ128" s="4">
        <v>0</v>
      </c>
      <c r="JA128" s="4">
        <v>0</v>
      </c>
      <c r="JB128" s="4">
        <v>0</v>
      </c>
      <c r="JC128" s="4">
        <v>0</v>
      </c>
      <c r="JD128" s="4">
        <v>0</v>
      </c>
      <c r="JE128" s="4">
        <v>0</v>
      </c>
      <c r="JG128" s="4">
        <v>0</v>
      </c>
      <c r="JI128" s="4">
        <v>0</v>
      </c>
      <c r="JK128" s="93">
        <v>0</v>
      </c>
      <c r="JL128" s="4">
        <v>0</v>
      </c>
      <c r="JM128" s="4">
        <v>0</v>
      </c>
      <c r="JN128" s="4">
        <v>0</v>
      </c>
      <c r="JO128" s="4">
        <v>0</v>
      </c>
      <c r="JP128" s="4">
        <v>0</v>
      </c>
      <c r="JQ128" s="4">
        <v>0</v>
      </c>
      <c r="JR128" s="4">
        <v>0</v>
      </c>
      <c r="JS128" s="4">
        <v>0</v>
      </c>
      <c r="JT128" s="4">
        <v>0</v>
      </c>
      <c r="JV128" s="4">
        <v>0</v>
      </c>
      <c r="JW128" s="4">
        <v>0</v>
      </c>
      <c r="JX128" s="4">
        <v>0</v>
      </c>
      <c r="JY128" s="4">
        <v>0</v>
      </c>
      <c r="JZ128" s="93">
        <v>0</v>
      </c>
      <c r="KA128" s="4">
        <v>0</v>
      </c>
      <c r="KB128" s="4">
        <v>0</v>
      </c>
      <c r="KC128" s="4">
        <v>0</v>
      </c>
      <c r="KD128" s="4">
        <v>0</v>
      </c>
      <c r="KE128" s="4">
        <v>0</v>
      </c>
      <c r="KF128" s="4">
        <v>0</v>
      </c>
      <c r="KG128" s="4">
        <v>0</v>
      </c>
      <c r="KH128" s="4">
        <v>0</v>
      </c>
      <c r="KI128" s="4">
        <v>0</v>
      </c>
      <c r="KJ128" s="4">
        <v>0</v>
      </c>
      <c r="KK128" s="4">
        <v>0</v>
      </c>
      <c r="KM128" s="4">
        <v>0</v>
      </c>
      <c r="KN128" s="4">
        <v>0</v>
      </c>
      <c r="KO128" s="4">
        <v>0</v>
      </c>
      <c r="KP128" s="4">
        <v>0</v>
      </c>
      <c r="KQ128" s="4">
        <v>0</v>
      </c>
      <c r="KR128" s="4">
        <v>0</v>
      </c>
      <c r="KS128" s="4">
        <v>0</v>
      </c>
      <c r="KT128" s="4">
        <v>0</v>
      </c>
      <c r="KU128" s="4">
        <v>0</v>
      </c>
      <c r="KV128" s="4">
        <v>0</v>
      </c>
      <c r="KW128" s="4">
        <v>0</v>
      </c>
      <c r="KX128" s="4">
        <v>0</v>
      </c>
      <c r="KY128" s="4">
        <v>0</v>
      </c>
      <c r="KZ128" s="4">
        <v>0</v>
      </c>
      <c r="LA128" s="4">
        <v>0</v>
      </c>
      <c r="LB128" s="4">
        <v>0</v>
      </c>
      <c r="LC128" s="4">
        <v>0</v>
      </c>
      <c r="LD128" s="4">
        <v>0</v>
      </c>
      <c r="LE128" s="4">
        <v>0</v>
      </c>
      <c r="LF128" s="4">
        <v>0</v>
      </c>
      <c r="LG128" s="4">
        <v>0</v>
      </c>
      <c r="LH128" s="4">
        <v>0</v>
      </c>
      <c r="LI128" s="4">
        <v>0</v>
      </c>
      <c r="LJ128" s="4">
        <v>0</v>
      </c>
      <c r="LK128" s="4">
        <v>0</v>
      </c>
      <c r="LL128" s="4">
        <v>0</v>
      </c>
      <c r="LM128" s="4">
        <v>0</v>
      </c>
      <c r="LO128" s="4">
        <v>0</v>
      </c>
      <c r="LQ128" s="4">
        <v>0</v>
      </c>
      <c r="MI128" s="115">
        <f t="shared" si="1"/>
        <v>-119</v>
      </c>
      <c r="MJ128" s="3"/>
      <c r="MK128" s="3"/>
      <c r="ML128" s="176"/>
      <c r="MM128" s="176"/>
      <c r="MN128" s="176"/>
      <c r="MO128" s="176"/>
      <c r="MP128" s="176"/>
      <c r="MQ128" s="176"/>
      <c r="MR128" s="176"/>
      <c r="MS128" s="176"/>
      <c r="MT128" s="176"/>
    </row>
    <row r="129" spans="1:358" s="4" customFormat="1">
      <c r="A129" s="1">
        <v>120</v>
      </c>
      <c r="B129" t="s">
        <v>160</v>
      </c>
      <c r="C129" s="93"/>
      <c r="E129" s="4">
        <v>0</v>
      </c>
      <c r="F129" s="4">
        <v>0</v>
      </c>
      <c r="I129" s="93"/>
      <c r="J129" s="4">
        <v>0</v>
      </c>
      <c r="K129" s="4">
        <v>0</v>
      </c>
      <c r="L129" s="4">
        <v>0</v>
      </c>
      <c r="O129" s="93"/>
      <c r="Q129" s="4">
        <v>0</v>
      </c>
      <c r="R129" s="4">
        <v>0</v>
      </c>
      <c r="S129" s="4">
        <v>0</v>
      </c>
      <c r="U129" s="4">
        <v>0</v>
      </c>
      <c r="V129" s="4">
        <v>0</v>
      </c>
      <c r="W129" s="93"/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L129" s="4">
        <v>0</v>
      </c>
      <c r="AO129" s="93"/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W129" s="93"/>
      <c r="AZ129" s="4">
        <v>0</v>
      </c>
      <c r="BB129" s="4">
        <v>0</v>
      </c>
      <c r="BC129" s="4">
        <v>0</v>
      </c>
      <c r="BD129" s="4">
        <v>0</v>
      </c>
      <c r="BH129" s="4">
        <v>0</v>
      </c>
      <c r="BL129" s="4">
        <v>0</v>
      </c>
      <c r="BN129" s="4">
        <v>0</v>
      </c>
      <c r="BO129" s="4">
        <v>0</v>
      </c>
      <c r="BP129" s="4">
        <v>0</v>
      </c>
      <c r="BQ129" s="93">
        <v>0</v>
      </c>
      <c r="BR129" s="4">
        <v>0</v>
      </c>
      <c r="BS129" s="4">
        <v>0</v>
      </c>
      <c r="BT129" s="4">
        <v>0</v>
      </c>
      <c r="BU129" s="4">
        <v>0</v>
      </c>
      <c r="BW129" s="4">
        <v>0</v>
      </c>
      <c r="BY129" s="4">
        <v>0</v>
      </c>
      <c r="CA129" s="4">
        <v>0</v>
      </c>
      <c r="CC129" s="93"/>
      <c r="CE129" s="4">
        <v>0</v>
      </c>
      <c r="CF129" s="4">
        <v>0</v>
      </c>
      <c r="CH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93"/>
      <c r="CS129" s="4">
        <v>0</v>
      </c>
      <c r="CW129" s="4">
        <v>0</v>
      </c>
      <c r="CY129" s="4">
        <v>0</v>
      </c>
      <c r="DA129" s="93"/>
      <c r="DD129" s="4">
        <v>0</v>
      </c>
      <c r="DF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93"/>
      <c r="DU129" s="4">
        <v>0</v>
      </c>
      <c r="DW129" s="4">
        <v>0</v>
      </c>
      <c r="DY129" s="93"/>
      <c r="EG129" s="4">
        <v>0</v>
      </c>
      <c r="EI129" s="4">
        <v>0</v>
      </c>
      <c r="EK129" s="93">
        <v>0</v>
      </c>
      <c r="EM129" s="4">
        <v>0</v>
      </c>
      <c r="EN129" s="4">
        <v>0</v>
      </c>
      <c r="EO129" s="4">
        <v>0</v>
      </c>
      <c r="EP129" s="4">
        <v>0</v>
      </c>
      <c r="EQ129" s="4">
        <v>0</v>
      </c>
      <c r="ER129" s="4">
        <v>0</v>
      </c>
      <c r="ES129" s="4">
        <v>0</v>
      </c>
      <c r="ET129" s="4">
        <v>0</v>
      </c>
      <c r="EU129" s="4">
        <v>0</v>
      </c>
      <c r="EV129" s="4">
        <v>0</v>
      </c>
      <c r="EW129" s="93">
        <v>0</v>
      </c>
      <c r="EX129" s="4">
        <v>0</v>
      </c>
      <c r="EY129" s="4">
        <v>0</v>
      </c>
      <c r="EZ129" s="4">
        <v>0</v>
      </c>
      <c r="FA129" s="4">
        <v>0</v>
      </c>
      <c r="FB129" s="4">
        <v>0</v>
      </c>
      <c r="FC129" s="4">
        <v>0</v>
      </c>
      <c r="FD129" s="4">
        <v>0</v>
      </c>
      <c r="FE129" s="4">
        <v>0</v>
      </c>
      <c r="FF129" s="4">
        <v>0</v>
      </c>
      <c r="FG129" s="4">
        <v>0</v>
      </c>
      <c r="FH129" s="4">
        <v>0</v>
      </c>
      <c r="FI129" s="93">
        <v>0</v>
      </c>
      <c r="FJ129" s="4">
        <v>0</v>
      </c>
      <c r="FK129" s="4">
        <v>0</v>
      </c>
      <c r="FL129" s="4">
        <v>0</v>
      </c>
      <c r="FM129" s="4">
        <v>0</v>
      </c>
      <c r="FN129" s="4">
        <v>0</v>
      </c>
      <c r="FO129" s="4">
        <v>0</v>
      </c>
      <c r="FQ129" s="4">
        <v>0</v>
      </c>
      <c r="FS129" s="4">
        <v>0</v>
      </c>
      <c r="FU129" s="93">
        <v>0</v>
      </c>
      <c r="FV129" s="4">
        <v>0</v>
      </c>
      <c r="FW129" s="4">
        <v>0</v>
      </c>
      <c r="FX129" s="4">
        <v>0</v>
      </c>
      <c r="FY129" s="4">
        <v>0</v>
      </c>
      <c r="FZ129" s="4">
        <v>0</v>
      </c>
      <c r="GA129" s="4">
        <v>0</v>
      </c>
      <c r="GB129" s="4">
        <v>0</v>
      </c>
      <c r="GC129" s="4">
        <v>0</v>
      </c>
      <c r="GE129" s="4">
        <v>0</v>
      </c>
      <c r="GG129" s="93">
        <v>0</v>
      </c>
      <c r="GH129" s="4">
        <v>0</v>
      </c>
      <c r="GI129" s="4">
        <v>0</v>
      </c>
      <c r="GJ129" s="4">
        <v>0</v>
      </c>
      <c r="GK129" s="4">
        <v>0</v>
      </c>
      <c r="GL129" s="4">
        <v>0</v>
      </c>
      <c r="GM129" s="4">
        <v>0</v>
      </c>
      <c r="GN129" s="4">
        <v>0</v>
      </c>
      <c r="GO129" s="4">
        <v>0</v>
      </c>
      <c r="GP129" s="4">
        <v>0</v>
      </c>
      <c r="GQ129" s="4">
        <v>0</v>
      </c>
      <c r="GR129" s="4">
        <v>0</v>
      </c>
      <c r="GS129" s="93">
        <v>0</v>
      </c>
      <c r="GT129" s="4">
        <v>0</v>
      </c>
      <c r="GU129" s="4">
        <v>0</v>
      </c>
      <c r="GV129" s="4">
        <v>0</v>
      </c>
      <c r="GW129" s="4">
        <v>0</v>
      </c>
      <c r="GX129" s="4">
        <v>0</v>
      </c>
      <c r="GY129" s="4">
        <v>0</v>
      </c>
      <c r="GZ129" s="4">
        <v>0</v>
      </c>
      <c r="HA129" s="160">
        <v>0</v>
      </c>
      <c r="HB129" s="160">
        <v>0</v>
      </c>
      <c r="HC129" s="160">
        <v>0</v>
      </c>
      <c r="HD129" s="4">
        <v>0</v>
      </c>
      <c r="HE129" s="93">
        <v>0</v>
      </c>
      <c r="HF129" s="4">
        <v>0</v>
      </c>
      <c r="HG129" s="4">
        <v>0</v>
      </c>
      <c r="HH129" s="4">
        <v>0</v>
      </c>
      <c r="HI129" s="4">
        <v>0</v>
      </c>
      <c r="HJ129" s="4">
        <v>0</v>
      </c>
      <c r="HK129" s="4">
        <v>0</v>
      </c>
      <c r="HL129" s="4">
        <v>0</v>
      </c>
      <c r="HM129" s="4">
        <v>0</v>
      </c>
      <c r="HN129" s="4">
        <v>0</v>
      </c>
      <c r="HO129" s="4">
        <v>0</v>
      </c>
      <c r="HP129" s="4">
        <v>0</v>
      </c>
      <c r="HQ129" s="4">
        <v>0</v>
      </c>
      <c r="HR129" s="93">
        <v>0</v>
      </c>
      <c r="HS129" s="4">
        <v>0</v>
      </c>
      <c r="HT129" s="4">
        <v>0</v>
      </c>
      <c r="HU129" s="4">
        <v>0</v>
      </c>
      <c r="HV129" s="4">
        <v>0</v>
      </c>
      <c r="HW129" s="4">
        <v>0</v>
      </c>
      <c r="HX129" s="176">
        <v>0</v>
      </c>
      <c r="HY129" s="4">
        <v>0</v>
      </c>
      <c r="HZ129" s="176">
        <v>0</v>
      </c>
      <c r="IA129" s="4">
        <v>0</v>
      </c>
      <c r="IB129" s="176">
        <v>0</v>
      </c>
      <c r="IC129" s="4">
        <v>0</v>
      </c>
      <c r="ID129" s="176">
        <v>0</v>
      </c>
      <c r="IE129" s="4">
        <v>0</v>
      </c>
      <c r="IF129" s="4">
        <v>0</v>
      </c>
      <c r="IG129" s="5">
        <v>0</v>
      </c>
      <c r="IH129" s="3">
        <v>0</v>
      </c>
      <c r="II129" s="3">
        <v>0</v>
      </c>
      <c r="IJ129" s="3">
        <v>0</v>
      </c>
      <c r="IK129" s="3">
        <v>0</v>
      </c>
      <c r="IL129" s="3">
        <v>0</v>
      </c>
      <c r="IM129" s="3">
        <v>0</v>
      </c>
      <c r="IN129" s="3">
        <v>0</v>
      </c>
      <c r="IO129" s="3">
        <v>0</v>
      </c>
      <c r="IP129" s="3">
        <v>0</v>
      </c>
      <c r="IQ129" s="3"/>
      <c r="IR129" s="3">
        <v>0</v>
      </c>
      <c r="IS129" s="3"/>
      <c r="IT129" s="3">
        <v>0</v>
      </c>
      <c r="IU129" s="3"/>
      <c r="IV129" s="93">
        <v>0</v>
      </c>
      <c r="IW129" s="4">
        <v>0</v>
      </c>
      <c r="IX129" s="4">
        <v>0</v>
      </c>
      <c r="IY129" s="4">
        <v>0</v>
      </c>
      <c r="IZ129" s="4">
        <v>0</v>
      </c>
      <c r="JA129" s="4">
        <v>0</v>
      </c>
      <c r="JB129" s="4">
        <v>0</v>
      </c>
      <c r="JC129" s="4">
        <v>0</v>
      </c>
      <c r="JD129" s="4">
        <v>0</v>
      </c>
      <c r="JE129" s="4">
        <v>0</v>
      </c>
      <c r="JG129" s="4">
        <v>0</v>
      </c>
      <c r="JI129" s="4">
        <v>0</v>
      </c>
      <c r="JK129" s="93">
        <v>0</v>
      </c>
      <c r="JL129" s="4">
        <v>0</v>
      </c>
      <c r="JM129" s="4">
        <v>0</v>
      </c>
      <c r="JN129" s="4">
        <v>0</v>
      </c>
      <c r="JO129" s="4">
        <v>0</v>
      </c>
      <c r="JP129" s="4">
        <v>0</v>
      </c>
      <c r="JQ129" s="4">
        <v>0</v>
      </c>
      <c r="JR129" s="4">
        <v>0</v>
      </c>
      <c r="JS129" s="4">
        <v>0</v>
      </c>
      <c r="JT129" s="4">
        <v>0</v>
      </c>
      <c r="JV129" s="4">
        <v>0</v>
      </c>
      <c r="JW129" s="4">
        <v>0</v>
      </c>
      <c r="JX129" s="4">
        <v>0</v>
      </c>
      <c r="JY129" s="4">
        <v>0</v>
      </c>
      <c r="JZ129" s="93">
        <v>0</v>
      </c>
      <c r="KA129" s="4">
        <v>0</v>
      </c>
      <c r="KB129" s="4">
        <v>0</v>
      </c>
      <c r="KC129" s="4">
        <v>0</v>
      </c>
      <c r="KD129" s="4">
        <v>0</v>
      </c>
      <c r="KE129" s="4">
        <v>0</v>
      </c>
      <c r="KF129" s="4">
        <v>0</v>
      </c>
      <c r="KG129" s="4">
        <v>0</v>
      </c>
      <c r="KH129" s="4">
        <v>0</v>
      </c>
      <c r="KI129" s="4">
        <v>0</v>
      </c>
      <c r="KJ129" s="4">
        <v>0</v>
      </c>
      <c r="KK129" s="4">
        <v>0</v>
      </c>
      <c r="KM129" s="4">
        <v>0</v>
      </c>
      <c r="KN129" s="4">
        <v>0</v>
      </c>
      <c r="KO129" s="4">
        <v>0</v>
      </c>
      <c r="KP129" s="4">
        <v>0</v>
      </c>
      <c r="KQ129" s="4">
        <v>0</v>
      </c>
      <c r="KR129" s="4">
        <v>0</v>
      </c>
      <c r="KS129" s="4">
        <v>0</v>
      </c>
      <c r="KT129" s="4">
        <v>0</v>
      </c>
      <c r="KU129" s="4">
        <v>0</v>
      </c>
      <c r="KV129" s="4">
        <v>0</v>
      </c>
      <c r="KW129" s="4">
        <v>0</v>
      </c>
      <c r="KX129" s="4">
        <v>0</v>
      </c>
      <c r="KY129" s="4">
        <v>0</v>
      </c>
      <c r="KZ129" s="4">
        <v>0</v>
      </c>
      <c r="LA129" s="4">
        <v>0</v>
      </c>
      <c r="LB129" s="4">
        <v>0</v>
      </c>
      <c r="LC129" s="4">
        <v>0</v>
      </c>
      <c r="LD129" s="4">
        <v>0</v>
      </c>
      <c r="LE129" s="4">
        <v>0</v>
      </c>
      <c r="LF129" s="4">
        <v>0</v>
      </c>
      <c r="LG129" s="4">
        <v>0</v>
      </c>
      <c r="LH129" s="4">
        <v>0</v>
      </c>
      <c r="LI129" s="4">
        <v>0</v>
      </c>
      <c r="LJ129" s="4">
        <v>0</v>
      </c>
      <c r="LK129" s="4">
        <v>0</v>
      </c>
      <c r="LL129" s="4">
        <v>0</v>
      </c>
      <c r="LM129" s="4">
        <v>0</v>
      </c>
      <c r="LO129" s="4">
        <v>0</v>
      </c>
      <c r="LQ129" s="4">
        <v>0</v>
      </c>
      <c r="MI129" s="115">
        <f t="shared" si="1"/>
        <v>-120</v>
      </c>
      <c r="MJ129" s="3"/>
      <c r="MK129" s="3"/>
      <c r="ML129" s="176"/>
      <c r="MM129" s="176"/>
      <c r="MN129" s="176"/>
      <c r="MO129" s="176"/>
      <c r="MP129" s="176"/>
      <c r="MQ129" s="176"/>
      <c r="MR129" s="176"/>
      <c r="MS129" s="176"/>
      <c r="MT129" s="176"/>
    </row>
    <row r="130" spans="1:358" s="4" customFormat="1">
      <c r="A130" s="1">
        <v>121</v>
      </c>
      <c r="B130" t="s">
        <v>161</v>
      </c>
      <c r="C130" s="93"/>
      <c r="E130" s="4">
        <v>0</v>
      </c>
      <c r="F130" s="4">
        <v>0</v>
      </c>
      <c r="I130" s="93"/>
      <c r="J130" s="4">
        <v>0</v>
      </c>
      <c r="K130" s="4">
        <v>0</v>
      </c>
      <c r="L130" s="4">
        <v>0</v>
      </c>
      <c r="O130" s="93"/>
      <c r="Q130" s="4">
        <v>0</v>
      </c>
      <c r="R130" s="4">
        <v>0</v>
      </c>
      <c r="S130" s="4">
        <v>0</v>
      </c>
      <c r="U130" s="4">
        <v>0</v>
      </c>
      <c r="V130" s="4">
        <v>0</v>
      </c>
      <c r="W130" s="93"/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L130" s="4">
        <v>0</v>
      </c>
      <c r="AO130" s="93"/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W130" s="93"/>
      <c r="AZ130" s="4">
        <v>0</v>
      </c>
      <c r="BB130" s="4">
        <v>0</v>
      </c>
      <c r="BC130" s="4">
        <v>0</v>
      </c>
      <c r="BD130" s="4">
        <v>0</v>
      </c>
      <c r="BH130" s="4">
        <v>0</v>
      </c>
      <c r="BL130" s="4">
        <v>0</v>
      </c>
      <c r="BN130" s="4">
        <v>0</v>
      </c>
      <c r="BO130" s="4">
        <v>0</v>
      </c>
      <c r="BP130" s="4">
        <v>0</v>
      </c>
      <c r="BQ130" s="93">
        <v>0</v>
      </c>
      <c r="BR130" s="4">
        <v>0</v>
      </c>
      <c r="BS130" s="4">
        <v>0</v>
      </c>
      <c r="BT130" s="4">
        <v>0</v>
      </c>
      <c r="BU130" s="4">
        <v>0</v>
      </c>
      <c r="BW130" s="4">
        <v>0</v>
      </c>
      <c r="BY130" s="4">
        <v>0</v>
      </c>
      <c r="CA130" s="4">
        <v>0</v>
      </c>
      <c r="CC130" s="93">
        <v>0.63278688524590165</v>
      </c>
      <c r="CD130" s="4">
        <v>0</v>
      </c>
      <c r="CE130" s="4">
        <v>5991.2262295081964</v>
      </c>
      <c r="CF130" s="4">
        <v>0</v>
      </c>
      <c r="CG130" s="4">
        <v>491.04262295081969</v>
      </c>
      <c r="CH130" s="4">
        <v>0</v>
      </c>
      <c r="CI130" s="4">
        <v>0</v>
      </c>
      <c r="CJ130" s="4">
        <v>0</v>
      </c>
      <c r="CK130" s="4">
        <v>491.04262295081969</v>
      </c>
      <c r="CL130" s="4">
        <v>0</v>
      </c>
      <c r="CM130" s="4">
        <v>5991.2262295081964</v>
      </c>
      <c r="CN130" s="4">
        <v>0</v>
      </c>
      <c r="CO130" s="93">
        <v>1.6046511627906979</v>
      </c>
      <c r="CP130" s="4">
        <v>0</v>
      </c>
      <c r="CQ130" s="4">
        <v>15605.64749536942</v>
      </c>
      <c r="CS130" s="4">
        <v>1301.3720930232557</v>
      </c>
      <c r="CU130" s="4">
        <v>0</v>
      </c>
      <c r="CW130" s="4">
        <v>1301.3720930232557</v>
      </c>
      <c r="CY130" s="4">
        <v>13209.421265861223</v>
      </c>
      <c r="DA130" s="93">
        <v>1.4177631578947367</v>
      </c>
      <c r="DB130" s="4">
        <v>0</v>
      </c>
      <c r="DC130" s="4">
        <v>20206</v>
      </c>
      <c r="DD130" s="4">
        <v>0</v>
      </c>
      <c r="DE130" s="4">
        <v>1204</v>
      </c>
      <c r="DF130" s="4">
        <v>0</v>
      </c>
      <c r="DG130" s="4">
        <v>0</v>
      </c>
      <c r="DH130" s="4">
        <v>0</v>
      </c>
      <c r="DI130" s="4">
        <v>1204</v>
      </c>
      <c r="DJ130" s="4">
        <v>0</v>
      </c>
      <c r="DK130" s="4">
        <v>12765</v>
      </c>
      <c r="DL130" s="4">
        <v>0</v>
      </c>
      <c r="DM130" s="93"/>
      <c r="DU130" s="4">
        <v>0</v>
      </c>
      <c r="DW130" s="4">
        <v>6605.9800091228371</v>
      </c>
      <c r="DY130" s="93"/>
      <c r="EG130" s="4">
        <v>0</v>
      </c>
      <c r="EI130" s="4">
        <v>1840.1410018522322</v>
      </c>
      <c r="EK130" s="93">
        <v>0.82894736842105265</v>
      </c>
      <c r="EL130" s="4">
        <v>0</v>
      </c>
      <c r="EM130" s="4">
        <v>9804</v>
      </c>
      <c r="EN130" s="4">
        <v>0</v>
      </c>
      <c r="EO130" s="4">
        <v>740</v>
      </c>
      <c r="EP130" s="4">
        <v>0</v>
      </c>
      <c r="EQ130" s="4">
        <v>0</v>
      </c>
      <c r="ER130" s="4">
        <v>0</v>
      </c>
      <c r="ES130" s="4">
        <v>740</v>
      </c>
      <c r="ET130" s="4">
        <v>0</v>
      </c>
      <c r="EU130" s="4">
        <v>9804</v>
      </c>
      <c r="EV130" s="4">
        <v>0</v>
      </c>
      <c r="EW130" s="93">
        <v>3</v>
      </c>
      <c r="EX130" s="4">
        <v>0</v>
      </c>
      <c r="EY130" s="4">
        <v>31296</v>
      </c>
      <c r="EZ130" s="4">
        <v>0</v>
      </c>
      <c r="FA130" s="4">
        <v>2679</v>
      </c>
      <c r="FB130" s="4">
        <v>0</v>
      </c>
      <c r="FC130" s="4">
        <v>0</v>
      </c>
      <c r="FD130" s="4">
        <v>0</v>
      </c>
      <c r="FE130" s="4">
        <v>2679</v>
      </c>
      <c r="FF130" s="4">
        <v>0</v>
      </c>
      <c r="FG130" s="4">
        <v>23943</v>
      </c>
      <c r="FH130" s="4">
        <v>0</v>
      </c>
      <c r="FI130" s="93">
        <v>2</v>
      </c>
      <c r="FJ130" s="4">
        <v>0</v>
      </c>
      <c r="FK130" s="4">
        <v>21250</v>
      </c>
      <c r="FL130" s="4">
        <v>0</v>
      </c>
      <c r="FM130" s="4">
        <v>1786</v>
      </c>
      <c r="FN130" s="4">
        <v>0</v>
      </c>
      <c r="FO130" s="4">
        <v>0</v>
      </c>
      <c r="FQ130" s="4">
        <v>1786</v>
      </c>
      <c r="FS130" s="4">
        <v>7488.0064772944097</v>
      </c>
      <c r="FU130" s="93">
        <v>0</v>
      </c>
      <c r="FV130" s="4">
        <v>0</v>
      </c>
      <c r="FW130" s="4">
        <v>0</v>
      </c>
      <c r="FX130" s="4">
        <v>0</v>
      </c>
      <c r="FY130" s="4">
        <v>0</v>
      </c>
      <c r="FZ130" s="4">
        <v>0</v>
      </c>
      <c r="GA130" s="4">
        <v>0</v>
      </c>
      <c r="GB130" s="4">
        <v>0</v>
      </c>
      <c r="GC130" s="4">
        <v>0</v>
      </c>
      <c r="GE130" s="4">
        <v>7617.3629083747519</v>
      </c>
      <c r="GG130" s="93">
        <v>0</v>
      </c>
      <c r="GH130" s="4">
        <v>0</v>
      </c>
      <c r="GI130" s="4">
        <v>0</v>
      </c>
      <c r="GJ130" s="4">
        <v>0</v>
      </c>
      <c r="GK130" s="4">
        <v>0</v>
      </c>
      <c r="GL130" s="4">
        <v>0</v>
      </c>
      <c r="GM130" s="4">
        <v>0</v>
      </c>
      <c r="GN130" s="4">
        <v>0</v>
      </c>
      <c r="GO130" s="4">
        <v>0</v>
      </c>
      <c r="GP130" s="4">
        <v>0</v>
      </c>
      <c r="GQ130" s="4">
        <v>0</v>
      </c>
      <c r="GR130" s="4">
        <v>0</v>
      </c>
      <c r="GS130" s="93">
        <v>0</v>
      </c>
      <c r="GT130" s="4">
        <v>0</v>
      </c>
      <c r="GU130" s="4">
        <v>0</v>
      </c>
      <c r="GV130" s="4">
        <v>0</v>
      </c>
      <c r="GW130" s="4">
        <v>0</v>
      </c>
      <c r="GX130" s="4">
        <v>0</v>
      </c>
      <c r="GY130" s="4">
        <v>0</v>
      </c>
      <c r="GZ130" s="4">
        <v>0</v>
      </c>
      <c r="HA130" s="160">
        <v>0</v>
      </c>
      <c r="HB130" s="160">
        <v>0</v>
      </c>
      <c r="HC130" s="160">
        <v>0</v>
      </c>
      <c r="HD130" s="4">
        <v>0</v>
      </c>
      <c r="HE130" s="93">
        <v>0</v>
      </c>
      <c r="HF130" s="4">
        <v>0</v>
      </c>
      <c r="HG130" s="4">
        <v>0</v>
      </c>
      <c r="HH130" s="4">
        <v>0</v>
      </c>
      <c r="HI130" s="4">
        <v>0</v>
      </c>
      <c r="HJ130" s="4">
        <v>0</v>
      </c>
      <c r="HK130" s="4">
        <v>0</v>
      </c>
      <c r="HL130" s="4">
        <v>0</v>
      </c>
      <c r="HM130" s="4">
        <v>0</v>
      </c>
      <c r="HN130" s="4">
        <v>0</v>
      </c>
      <c r="HO130" s="4">
        <v>0</v>
      </c>
      <c r="HP130" s="4">
        <v>0</v>
      </c>
      <c r="HQ130" s="4">
        <v>0</v>
      </c>
      <c r="HR130" s="93">
        <v>0</v>
      </c>
      <c r="HS130" s="4">
        <v>0</v>
      </c>
      <c r="HT130" s="4">
        <v>0</v>
      </c>
      <c r="HU130" s="4">
        <v>0</v>
      </c>
      <c r="HV130" s="4">
        <v>0</v>
      </c>
      <c r="HW130" s="4">
        <v>0</v>
      </c>
      <c r="HX130" s="176">
        <v>0</v>
      </c>
      <c r="HY130" s="4">
        <v>0</v>
      </c>
      <c r="HZ130" s="176">
        <v>0</v>
      </c>
      <c r="IA130" s="4">
        <v>0</v>
      </c>
      <c r="IB130" s="176">
        <v>0</v>
      </c>
      <c r="IC130" s="4">
        <v>0</v>
      </c>
      <c r="ID130" s="176">
        <v>0</v>
      </c>
      <c r="IE130" s="4">
        <v>0</v>
      </c>
      <c r="IF130" s="4">
        <v>0</v>
      </c>
      <c r="IG130" s="5">
        <v>0</v>
      </c>
      <c r="IH130" s="3">
        <v>0</v>
      </c>
      <c r="II130" s="3">
        <v>0</v>
      </c>
      <c r="IJ130" s="3">
        <v>0</v>
      </c>
      <c r="IK130" s="3">
        <v>0</v>
      </c>
      <c r="IL130" s="3">
        <v>0</v>
      </c>
      <c r="IM130" s="3">
        <v>0</v>
      </c>
      <c r="IN130" s="3">
        <v>0</v>
      </c>
      <c r="IO130" s="3">
        <v>0</v>
      </c>
      <c r="IP130" s="3">
        <v>0</v>
      </c>
      <c r="IQ130" s="3"/>
      <c r="IR130" s="3">
        <v>0</v>
      </c>
      <c r="IS130" s="3"/>
      <c r="IT130" s="3">
        <v>0</v>
      </c>
      <c r="IU130" s="3"/>
      <c r="IV130" s="93">
        <v>0</v>
      </c>
      <c r="IW130" s="4">
        <v>0</v>
      </c>
      <c r="IX130" s="4">
        <v>0</v>
      </c>
      <c r="IY130" s="4">
        <v>0</v>
      </c>
      <c r="IZ130" s="4">
        <v>0</v>
      </c>
      <c r="JA130" s="4">
        <v>0</v>
      </c>
      <c r="JB130" s="4">
        <v>0</v>
      </c>
      <c r="JC130" s="4">
        <v>0</v>
      </c>
      <c r="JD130" s="4">
        <v>0</v>
      </c>
      <c r="JE130" s="4">
        <v>0</v>
      </c>
      <c r="JG130" s="4">
        <v>0</v>
      </c>
      <c r="JI130" s="4">
        <v>0</v>
      </c>
      <c r="JK130" s="93">
        <v>0</v>
      </c>
      <c r="JL130" s="4">
        <v>0</v>
      </c>
      <c r="JM130" s="4">
        <v>0</v>
      </c>
      <c r="JN130" s="4">
        <v>0</v>
      </c>
      <c r="JO130" s="4">
        <v>0</v>
      </c>
      <c r="JP130" s="4">
        <v>0</v>
      </c>
      <c r="JQ130" s="4">
        <v>0</v>
      </c>
      <c r="JR130" s="4">
        <v>0</v>
      </c>
      <c r="JS130" s="4">
        <v>0</v>
      </c>
      <c r="JT130" s="4">
        <v>0</v>
      </c>
      <c r="JV130" s="4">
        <v>0</v>
      </c>
      <c r="JW130" s="4">
        <v>0</v>
      </c>
      <c r="JX130" s="4">
        <v>0</v>
      </c>
      <c r="JY130" s="4">
        <v>0</v>
      </c>
      <c r="JZ130" s="93">
        <v>0</v>
      </c>
      <c r="KA130" s="4">
        <v>0</v>
      </c>
      <c r="KB130" s="4">
        <v>0</v>
      </c>
      <c r="KC130" s="4">
        <v>0</v>
      </c>
      <c r="KD130" s="4">
        <v>0</v>
      </c>
      <c r="KE130" s="4">
        <v>0</v>
      </c>
      <c r="KF130" s="4">
        <v>0</v>
      </c>
      <c r="KG130" s="4">
        <v>0</v>
      </c>
      <c r="KH130" s="4">
        <v>0</v>
      </c>
      <c r="KI130" s="4">
        <v>0</v>
      </c>
      <c r="KJ130" s="4">
        <v>0</v>
      </c>
      <c r="KK130" s="4">
        <v>0</v>
      </c>
      <c r="KM130" s="4">
        <v>0</v>
      </c>
      <c r="KN130" s="4">
        <v>0</v>
      </c>
      <c r="KO130" s="4">
        <v>0</v>
      </c>
      <c r="KP130" s="4">
        <v>0</v>
      </c>
      <c r="KQ130" s="4">
        <v>0</v>
      </c>
      <c r="KR130" s="4">
        <v>0</v>
      </c>
      <c r="KS130" s="4">
        <v>0</v>
      </c>
      <c r="KT130" s="4">
        <v>0</v>
      </c>
      <c r="KU130" s="4">
        <v>0</v>
      </c>
      <c r="KV130" s="4">
        <v>0</v>
      </c>
      <c r="KW130" s="4">
        <v>0</v>
      </c>
      <c r="KX130" s="4">
        <v>0</v>
      </c>
      <c r="KY130" s="4">
        <v>0</v>
      </c>
      <c r="KZ130" s="4">
        <v>0</v>
      </c>
      <c r="LA130" s="4">
        <v>0</v>
      </c>
      <c r="LB130" s="4">
        <v>0</v>
      </c>
      <c r="LC130" s="4">
        <v>0</v>
      </c>
      <c r="LD130" s="4">
        <v>1</v>
      </c>
      <c r="LE130" s="4">
        <v>0</v>
      </c>
      <c r="LF130" s="4">
        <v>0</v>
      </c>
      <c r="LG130" s="4">
        <v>24089</v>
      </c>
      <c r="LH130" s="4">
        <v>0</v>
      </c>
      <c r="LI130" s="4">
        <v>0</v>
      </c>
      <c r="LJ130" s="4">
        <v>0</v>
      </c>
      <c r="LK130" s="4">
        <v>1181</v>
      </c>
      <c r="LL130" s="4">
        <v>0</v>
      </c>
      <c r="LM130" s="4">
        <v>0</v>
      </c>
      <c r="LO130" s="4">
        <v>1181</v>
      </c>
      <c r="LQ130" s="4">
        <v>24089</v>
      </c>
      <c r="MI130" s="115">
        <f t="shared" si="1"/>
        <v>-121</v>
      </c>
      <c r="MJ130" s="3"/>
      <c r="MK130" s="3"/>
      <c r="ML130" s="176"/>
      <c r="MM130" s="176"/>
      <c r="MN130" s="176"/>
      <c r="MO130" s="176"/>
      <c r="MP130" s="176"/>
      <c r="MQ130" s="176"/>
      <c r="MR130" s="176"/>
      <c r="MS130" s="176"/>
      <c r="MT130" s="176"/>
    </row>
    <row r="131" spans="1:358" s="4" customFormat="1">
      <c r="A131" s="1">
        <v>122</v>
      </c>
      <c r="B131" t="s">
        <v>162</v>
      </c>
      <c r="C131" s="93"/>
      <c r="E131" s="4">
        <v>0</v>
      </c>
      <c r="F131" s="4">
        <v>0</v>
      </c>
      <c r="I131" s="93">
        <v>4.3099999999999996</v>
      </c>
      <c r="J131" s="4">
        <v>22239</v>
      </c>
      <c r="K131" s="4">
        <v>0</v>
      </c>
      <c r="L131" s="4">
        <v>22140</v>
      </c>
      <c r="M131" s="4">
        <v>0</v>
      </c>
      <c r="O131" s="93">
        <v>4</v>
      </c>
      <c r="P131" s="4">
        <v>0</v>
      </c>
      <c r="Q131" s="4">
        <v>24776</v>
      </c>
      <c r="R131" s="4">
        <v>0</v>
      </c>
      <c r="S131" s="4">
        <v>0</v>
      </c>
      <c r="U131" s="4">
        <v>24562</v>
      </c>
      <c r="V131" s="4">
        <v>0</v>
      </c>
      <c r="W131" s="93">
        <v>5</v>
      </c>
      <c r="X131" s="4">
        <v>0</v>
      </c>
      <c r="Y131" s="4">
        <v>30630</v>
      </c>
      <c r="Z131" s="4">
        <v>0</v>
      </c>
      <c r="AA131" s="4">
        <v>0</v>
      </c>
      <c r="AB131" s="4">
        <v>0</v>
      </c>
      <c r="AC131" s="4">
        <v>5854</v>
      </c>
      <c r="AD131" s="4">
        <v>0</v>
      </c>
      <c r="AE131" s="4">
        <v>0</v>
      </c>
      <c r="AF131" s="4">
        <v>2.63</v>
      </c>
      <c r="AG131" s="4">
        <v>0</v>
      </c>
      <c r="AH131" s="4">
        <v>16846</v>
      </c>
      <c r="AJ131" s="4">
        <v>0</v>
      </c>
      <c r="AL131" s="4">
        <v>3512</v>
      </c>
      <c r="AN131" s="4">
        <v>0</v>
      </c>
      <c r="AO131" s="93">
        <v>2</v>
      </c>
      <c r="AP131" s="4">
        <v>0</v>
      </c>
      <c r="AQ131" s="4">
        <v>13612</v>
      </c>
      <c r="AR131" s="4">
        <v>0</v>
      </c>
      <c r="AS131" s="4">
        <v>0</v>
      </c>
      <c r="AT131" s="4">
        <v>0</v>
      </c>
      <c r="AU131" s="4">
        <v>2341</v>
      </c>
      <c r="AW131" s="93">
        <v>4</v>
      </c>
      <c r="AY131" s="4">
        <v>24345</v>
      </c>
      <c r="AZ131" s="4">
        <v>0</v>
      </c>
      <c r="BA131" s="4">
        <v>8115</v>
      </c>
      <c r="BB131" s="4">
        <v>0</v>
      </c>
      <c r="BC131" s="4">
        <v>9555</v>
      </c>
      <c r="BD131" s="4">
        <v>14</v>
      </c>
      <c r="BE131" s="4">
        <v>1.77</v>
      </c>
      <c r="BF131" s="4">
        <v>0</v>
      </c>
      <c r="BG131" s="4">
        <v>13089</v>
      </c>
      <c r="BH131" s="4">
        <v>0</v>
      </c>
      <c r="BI131" s="4">
        <v>4.0599999999999996</v>
      </c>
      <c r="BJ131" s="4">
        <v>0</v>
      </c>
      <c r="BK131" s="4">
        <v>31761</v>
      </c>
      <c r="BL131" s="4">
        <v>0</v>
      </c>
      <c r="BM131" s="4">
        <v>0</v>
      </c>
      <c r="BN131" s="4">
        <v>0</v>
      </c>
      <c r="BO131" s="4">
        <v>7024.3771877769386</v>
      </c>
      <c r="BP131" s="4">
        <v>4.5750543057283721</v>
      </c>
      <c r="BQ131" s="93">
        <v>19.116607773851591</v>
      </c>
      <c r="BR131" s="4">
        <v>0</v>
      </c>
      <c r="BS131" s="4">
        <v>140752.81548262664</v>
      </c>
      <c r="BT131" s="4">
        <v>0</v>
      </c>
      <c r="BU131" s="4">
        <v>14299.22261484099</v>
      </c>
      <c r="BW131" s="4">
        <v>0</v>
      </c>
      <c r="BY131" s="4">
        <v>14299.22261484099</v>
      </c>
      <c r="CA131" s="4">
        <v>120195.01548262664</v>
      </c>
      <c r="CC131" s="93">
        <v>27.539792387543251</v>
      </c>
      <c r="CD131" s="4">
        <v>0</v>
      </c>
      <c r="CE131" s="4">
        <v>223421.87543252594</v>
      </c>
      <c r="CF131" s="4">
        <v>0</v>
      </c>
      <c r="CG131" s="4">
        <v>21370.878892733563</v>
      </c>
      <c r="CH131" s="4">
        <v>0</v>
      </c>
      <c r="CI131" s="4">
        <v>0</v>
      </c>
      <c r="CJ131" s="4">
        <v>0</v>
      </c>
      <c r="CK131" s="4">
        <v>21370.878892733563</v>
      </c>
      <c r="CL131" s="4">
        <v>0</v>
      </c>
      <c r="CM131" s="4">
        <v>155533.0599498993</v>
      </c>
      <c r="CN131" s="4">
        <v>0</v>
      </c>
      <c r="CO131" s="93">
        <v>25.913494809688579</v>
      </c>
      <c r="CP131" s="4">
        <v>0</v>
      </c>
      <c r="CQ131" s="4">
        <v>213404.93771626297</v>
      </c>
      <c r="CS131" s="4">
        <v>21015.844290657442</v>
      </c>
      <c r="CU131" s="4">
        <v>0</v>
      </c>
      <c r="CW131" s="4">
        <v>21015.844290657442</v>
      </c>
      <c r="CY131" s="4">
        <v>93198</v>
      </c>
      <c r="DA131" s="93">
        <v>26.972972972972972</v>
      </c>
      <c r="DB131" s="4">
        <v>0</v>
      </c>
      <c r="DC131" s="4">
        <v>233696</v>
      </c>
      <c r="DD131" s="4">
        <v>0</v>
      </c>
      <c r="DE131" s="4">
        <v>22051</v>
      </c>
      <c r="DF131" s="4">
        <v>0</v>
      </c>
      <c r="DG131" s="4">
        <v>9880</v>
      </c>
      <c r="DH131" s="4">
        <v>0</v>
      </c>
      <c r="DI131" s="4">
        <v>22051</v>
      </c>
      <c r="DJ131" s="4">
        <v>0</v>
      </c>
      <c r="DK131" s="4">
        <v>53359</v>
      </c>
      <c r="DL131" s="4">
        <v>0</v>
      </c>
      <c r="DM131" s="93">
        <v>28</v>
      </c>
      <c r="DN131" s="4">
        <v>0</v>
      </c>
      <c r="DO131" s="4">
        <v>268016</v>
      </c>
      <c r="DQ131" s="4">
        <v>25004</v>
      </c>
      <c r="DS131" s="4">
        <v>0</v>
      </c>
      <c r="DU131" s="4">
        <v>25004</v>
      </c>
      <c r="DW131" s="4">
        <v>46494.637370242221</v>
      </c>
      <c r="DY131" s="93">
        <v>30.120274914089347</v>
      </c>
      <c r="DZ131" s="4">
        <v>0</v>
      </c>
      <c r="EA131" s="4">
        <v>290209</v>
      </c>
      <c r="EC131" s="4">
        <v>26897</v>
      </c>
      <c r="EE131" s="4">
        <v>0</v>
      </c>
      <c r="EG131" s="4">
        <v>26897</v>
      </c>
      <c r="EI131" s="4">
        <v>50901.424913494811</v>
      </c>
      <c r="EK131" s="93">
        <v>33</v>
      </c>
      <c r="EL131" s="4">
        <v>0</v>
      </c>
      <c r="EM131" s="4">
        <v>314622</v>
      </c>
      <c r="EN131" s="4">
        <v>0</v>
      </c>
      <c r="EO131" s="4">
        <v>29469</v>
      </c>
      <c r="EP131" s="4">
        <v>0</v>
      </c>
      <c r="EQ131" s="4">
        <v>0</v>
      </c>
      <c r="ER131" s="4">
        <v>0</v>
      </c>
      <c r="ES131" s="4">
        <v>29469</v>
      </c>
      <c r="ET131" s="4">
        <v>0</v>
      </c>
      <c r="EU131" s="4">
        <v>51456.800000000003</v>
      </c>
      <c r="EV131" s="4">
        <v>0</v>
      </c>
      <c r="EW131" s="93">
        <v>30</v>
      </c>
      <c r="EX131" s="4">
        <v>0</v>
      </c>
      <c r="EY131" s="4">
        <v>294900</v>
      </c>
      <c r="EZ131" s="4">
        <v>0</v>
      </c>
      <c r="FA131" s="4">
        <v>26790</v>
      </c>
      <c r="FB131" s="4">
        <v>0</v>
      </c>
      <c r="FC131" s="4">
        <v>0</v>
      </c>
      <c r="FD131" s="4">
        <v>0</v>
      </c>
      <c r="FE131" s="4">
        <v>26790</v>
      </c>
      <c r="FF131" s="4">
        <v>0</v>
      </c>
      <c r="FG131" s="4">
        <v>14980.45</v>
      </c>
      <c r="FH131" s="4">
        <v>0</v>
      </c>
      <c r="FI131" s="93">
        <v>31.496598639455783</v>
      </c>
      <c r="FJ131" s="4">
        <v>0</v>
      </c>
      <c r="FK131" s="4">
        <v>298313</v>
      </c>
      <c r="FL131" s="4">
        <v>0</v>
      </c>
      <c r="FM131" s="4">
        <v>27652</v>
      </c>
      <c r="FN131" s="4">
        <v>0</v>
      </c>
      <c r="FO131" s="4">
        <v>5475</v>
      </c>
      <c r="FQ131" s="4">
        <v>27652</v>
      </c>
      <c r="FS131" s="4">
        <v>9107.5845653825309</v>
      </c>
      <c r="FU131" s="93">
        <v>32</v>
      </c>
      <c r="FV131" s="4">
        <v>0</v>
      </c>
      <c r="FW131" s="4">
        <v>309024</v>
      </c>
      <c r="FX131" s="4">
        <v>0</v>
      </c>
      <c r="FY131" s="4">
        <v>28576</v>
      </c>
      <c r="FZ131" s="4">
        <v>0</v>
      </c>
      <c r="GA131" s="4">
        <v>0</v>
      </c>
      <c r="GB131" s="4">
        <v>0</v>
      </c>
      <c r="GC131" s="4">
        <v>28576</v>
      </c>
      <c r="GE131" s="4">
        <v>17200.889466220724</v>
      </c>
      <c r="GG131" s="93">
        <v>32</v>
      </c>
      <c r="GH131" s="4">
        <v>0</v>
      </c>
      <c r="GI131" s="4">
        <v>322368</v>
      </c>
      <c r="GJ131" s="4">
        <v>0</v>
      </c>
      <c r="GK131" s="4">
        <v>28576</v>
      </c>
      <c r="GL131" s="4">
        <v>0</v>
      </c>
      <c r="GM131" s="4">
        <v>0</v>
      </c>
      <c r="GN131" s="4">
        <v>0</v>
      </c>
      <c r="GO131" s="4">
        <v>28576</v>
      </c>
      <c r="GP131" s="4">
        <v>0</v>
      </c>
      <c r="GQ131" s="4">
        <v>12838.055396033336</v>
      </c>
      <c r="GR131" s="4">
        <v>-11.222076064545035</v>
      </c>
      <c r="GS131" s="93">
        <v>29.122033898305084</v>
      </c>
      <c r="GT131" s="4">
        <v>0</v>
      </c>
      <c r="GU131" s="4">
        <v>322672</v>
      </c>
      <c r="GV131" s="4">
        <v>0</v>
      </c>
      <c r="GW131" s="4">
        <v>26006</v>
      </c>
      <c r="GX131" s="4">
        <v>0</v>
      </c>
      <c r="GY131" s="4">
        <v>0</v>
      </c>
      <c r="GZ131" s="4">
        <v>0</v>
      </c>
      <c r="HA131" s="160">
        <v>26006</v>
      </c>
      <c r="HB131" s="160">
        <v>0</v>
      </c>
      <c r="HC131" s="160">
        <v>258.47682112682196</v>
      </c>
      <c r="HD131" s="4">
        <v>0</v>
      </c>
      <c r="HE131" s="93">
        <v>25</v>
      </c>
      <c r="HF131" s="4">
        <v>0</v>
      </c>
      <c r="HG131" s="4">
        <v>0</v>
      </c>
      <c r="HH131" s="4">
        <v>292325</v>
      </c>
      <c r="HI131" s="4">
        <v>0</v>
      </c>
      <c r="HJ131" s="4">
        <v>22720</v>
      </c>
      <c r="HK131" s="4">
        <v>0</v>
      </c>
      <c r="HL131" s="4">
        <v>0</v>
      </c>
      <c r="HM131" s="4">
        <v>0</v>
      </c>
      <c r="HN131" s="4">
        <v>22720</v>
      </c>
      <c r="HO131" s="4">
        <v>0</v>
      </c>
      <c r="HP131" s="4">
        <v>0</v>
      </c>
      <c r="HQ131" s="4">
        <v>0</v>
      </c>
      <c r="HR131" s="93">
        <v>26.48</v>
      </c>
      <c r="HS131" s="4">
        <v>0</v>
      </c>
      <c r="HT131" s="4">
        <v>0</v>
      </c>
      <c r="HU131" s="4">
        <v>339262</v>
      </c>
      <c r="HV131" s="4">
        <v>0</v>
      </c>
      <c r="HW131" s="4">
        <v>0</v>
      </c>
      <c r="HX131" s="176">
        <v>0</v>
      </c>
      <c r="HY131" s="4">
        <v>23647</v>
      </c>
      <c r="HZ131" s="176">
        <v>0</v>
      </c>
      <c r="IA131" s="4">
        <v>0</v>
      </c>
      <c r="IB131" s="176">
        <v>0</v>
      </c>
      <c r="IC131" s="4">
        <v>23647</v>
      </c>
      <c r="ID131" s="176">
        <v>0</v>
      </c>
      <c r="IE131" s="4">
        <v>30931.589006864688</v>
      </c>
      <c r="IF131" s="4">
        <v>166.84408212112248</v>
      </c>
      <c r="IG131" s="5">
        <v>27.23</v>
      </c>
      <c r="IH131" s="3">
        <v>0</v>
      </c>
      <c r="II131" s="3">
        <v>0</v>
      </c>
      <c r="IJ131" s="3">
        <v>331001</v>
      </c>
      <c r="IK131" s="3">
        <v>0</v>
      </c>
      <c r="IL131" s="3">
        <v>0</v>
      </c>
      <c r="IM131" s="3">
        <v>0</v>
      </c>
      <c r="IN131" s="3">
        <v>22602</v>
      </c>
      <c r="IO131" s="3">
        <v>0</v>
      </c>
      <c r="IP131" s="3">
        <v>26829</v>
      </c>
      <c r="IQ131" s="3"/>
      <c r="IR131" s="3">
        <v>24317</v>
      </c>
      <c r="IS131" s="3"/>
      <c r="IT131" s="3">
        <v>136.88134483672769</v>
      </c>
      <c r="IU131" s="3"/>
      <c r="IV131" s="93">
        <v>31</v>
      </c>
      <c r="IW131" s="4">
        <v>0</v>
      </c>
      <c r="IX131" s="4">
        <v>0</v>
      </c>
      <c r="IY131" s="4">
        <v>421560</v>
      </c>
      <c r="IZ131" s="4">
        <v>0</v>
      </c>
      <c r="JA131" s="4">
        <v>0</v>
      </c>
      <c r="JB131" s="4">
        <v>0</v>
      </c>
      <c r="JC131" s="4">
        <v>28140</v>
      </c>
      <c r="JD131" s="4">
        <v>0</v>
      </c>
      <c r="JE131" s="4">
        <v>14990</v>
      </c>
      <c r="JG131" s="4">
        <v>28140</v>
      </c>
      <c r="JI131" s="4">
        <v>75194.054084754971</v>
      </c>
      <c r="JK131" s="93">
        <v>29.970000000000002</v>
      </c>
      <c r="JL131" s="4">
        <v>0</v>
      </c>
      <c r="JM131" s="4">
        <v>0</v>
      </c>
      <c r="JN131" s="4">
        <v>445174</v>
      </c>
      <c r="JO131" s="4">
        <v>0</v>
      </c>
      <c r="JP131" s="4">
        <v>0</v>
      </c>
      <c r="JQ131" s="4">
        <v>0</v>
      </c>
      <c r="JR131" s="4">
        <v>28112</v>
      </c>
      <c r="JS131" s="4">
        <v>0</v>
      </c>
      <c r="JT131" s="4">
        <v>0</v>
      </c>
      <c r="JV131" s="4">
        <v>28112</v>
      </c>
      <c r="JW131" s="4">
        <v>0</v>
      </c>
      <c r="JX131" s="4">
        <v>37572.101946552015</v>
      </c>
      <c r="JY131" s="4">
        <v>-17.753026796133781</v>
      </c>
      <c r="JZ131" s="93">
        <v>26.3</v>
      </c>
      <c r="KA131" s="4">
        <v>0</v>
      </c>
      <c r="KB131" s="4">
        <v>0</v>
      </c>
      <c r="KC131" s="4">
        <v>426095</v>
      </c>
      <c r="KD131" s="4">
        <v>0</v>
      </c>
      <c r="KE131" s="4">
        <v>0</v>
      </c>
      <c r="KF131" s="4">
        <v>0</v>
      </c>
      <c r="KG131" s="4">
        <v>24539</v>
      </c>
      <c r="KH131" s="4">
        <v>0</v>
      </c>
      <c r="KI131" s="4">
        <v>2411</v>
      </c>
      <c r="KJ131" s="4">
        <v>0</v>
      </c>
      <c r="KK131" s="4">
        <v>24539</v>
      </c>
      <c r="KM131" s="4">
        <v>26200.163791866456</v>
      </c>
      <c r="KN131" s="4">
        <v>-96.968717873241985</v>
      </c>
      <c r="KO131" s="4">
        <v>26</v>
      </c>
      <c r="KP131" s="4">
        <v>0</v>
      </c>
      <c r="KQ131" s="4">
        <v>0</v>
      </c>
      <c r="KR131" s="4">
        <v>442000</v>
      </c>
      <c r="KS131" s="4">
        <v>0</v>
      </c>
      <c r="KT131" s="4">
        <v>0</v>
      </c>
      <c r="KU131" s="4">
        <v>0</v>
      </c>
      <c r="KV131" s="4">
        <v>28288</v>
      </c>
      <c r="KW131" s="4">
        <v>0</v>
      </c>
      <c r="KX131" s="4">
        <v>0</v>
      </c>
      <c r="KY131" s="4">
        <v>0</v>
      </c>
      <c r="KZ131" s="4">
        <v>28288</v>
      </c>
      <c r="LA131" s="4">
        <v>0</v>
      </c>
      <c r="LB131" s="4">
        <v>24875.80728212676</v>
      </c>
      <c r="LC131" s="4">
        <v>0</v>
      </c>
      <c r="LD131" s="4">
        <v>26</v>
      </c>
      <c r="LE131" s="4">
        <v>0</v>
      </c>
      <c r="LF131" s="4">
        <v>0</v>
      </c>
      <c r="LG131" s="4">
        <v>459654</v>
      </c>
      <c r="LH131" s="4">
        <v>0</v>
      </c>
      <c r="LI131" s="4">
        <v>0</v>
      </c>
      <c r="LJ131" s="4">
        <v>0</v>
      </c>
      <c r="LK131" s="4">
        <v>30888</v>
      </c>
      <c r="LL131" s="4">
        <v>0</v>
      </c>
      <c r="LM131" s="4">
        <v>0</v>
      </c>
      <c r="LO131" s="4">
        <v>30888</v>
      </c>
      <c r="LQ131" s="4">
        <v>27197</v>
      </c>
      <c r="MI131" s="115">
        <f t="shared" si="1"/>
        <v>-122</v>
      </c>
      <c r="MJ131" s="3"/>
      <c r="MK131" s="3"/>
      <c r="ML131" s="176"/>
      <c r="MM131" s="176"/>
      <c r="MN131" s="176"/>
      <c r="MO131" s="176"/>
      <c r="MP131" s="176"/>
      <c r="MQ131" s="176"/>
      <c r="MR131" s="176"/>
      <c r="MS131" s="176"/>
      <c r="MT131" s="176"/>
    </row>
    <row r="132" spans="1:358" s="4" customFormat="1">
      <c r="A132" s="1">
        <v>123</v>
      </c>
      <c r="B132" t="s">
        <v>163</v>
      </c>
      <c r="C132" s="93"/>
      <c r="E132" s="4">
        <v>0</v>
      </c>
      <c r="F132" s="4">
        <v>0</v>
      </c>
      <c r="I132" s="93"/>
      <c r="J132" s="4">
        <v>0</v>
      </c>
      <c r="K132" s="4">
        <v>0</v>
      </c>
      <c r="L132" s="4">
        <v>0</v>
      </c>
      <c r="O132" s="93"/>
      <c r="Q132" s="4">
        <v>0</v>
      </c>
      <c r="R132" s="4">
        <v>0</v>
      </c>
      <c r="S132" s="4">
        <v>0</v>
      </c>
      <c r="U132" s="4">
        <v>0</v>
      </c>
      <c r="V132" s="4">
        <v>0</v>
      </c>
      <c r="W132" s="93"/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L132" s="4">
        <v>0</v>
      </c>
      <c r="AO132" s="93"/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W132" s="93"/>
      <c r="AZ132" s="4">
        <v>0</v>
      </c>
      <c r="BB132" s="4">
        <v>0</v>
      </c>
      <c r="BC132" s="4">
        <v>0</v>
      </c>
      <c r="BD132" s="4">
        <v>0</v>
      </c>
      <c r="BH132" s="4">
        <v>0</v>
      </c>
      <c r="BL132" s="4">
        <v>0</v>
      </c>
      <c r="BN132" s="4">
        <v>0</v>
      </c>
      <c r="BO132" s="4">
        <v>0</v>
      </c>
      <c r="BP132" s="4">
        <v>0</v>
      </c>
      <c r="BQ132" s="93">
        <v>0</v>
      </c>
      <c r="BR132" s="4">
        <v>0</v>
      </c>
      <c r="BS132" s="4">
        <v>0</v>
      </c>
      <c r="BT132" s="4">
        <v>0</v>
      </c>
      <c r="BU132" s="4">
        <v>0</v>
      </c>
      <c r="BW132" s="4">
        <v>0</v>
      </c>
      <c r="BY132" s="4">
        <v>0</v>
      </c>
      <c r="CA132" s="4">
        <v>0</v>
      </c>
      <c r="CC132" s="93"/>
      <c r="CE132" s="4">
        <v>0</v>
      </c>
      <c r="CF132" s="4">
        <v>0</v>
      </c>
      <c r="CH132" s="4">
        <v>0</v>
      </c>
      <c r="CJ132" s="4">
        <v>0</v>
      </c>
      <c r="CK132" s="4">
        <v>0</v>
      </c>
      <c r="CL132" s="4">
        <v>0</v>
      </c>
      <c r="CM132" s="4">
        <v>0</v>
      </c>
      <c r="CN132" s="4">
        <v>0</v>
      </c>
      <c r="CO132" s="93"/>
      <c r="CS132" s="4">
        <v>0</v>
      </c>
      <c r="CW132" s="4">
        <v>0</v>
      </c>
      <c r="CY132" s="4">
        <v>0</v>
      </c>
      <c r="DA132" s="93"/>
      <c r="DD132" s="4">
        <v>0</v>
      </c>
      <c r="DF132" s="4">
        <v>0</v>
      </c>
      <c r="DH132" s="4">
        <v>0</v>
      </c>
      <c r="DI132" s="4">
        <v>0</v>
      </c>
      <c r="DJ132" s="4">
        <v>0</v>
      </c>
      <c r="DK132" s="4">
        <v>0</v>
      </c>
      <c r="DL132" s="4">
        <v>0</v>
      </c>
      <c r="DM132" s="93"/>
      <c r="DU132" s="4">
        <v>0</v>
      </c>
      <c r="DW132" s="4">
        <v>0</v>
      </c>
      <c r="DY132" s="93"/>
      <c r="EG132" s="4">
        <v>0</v>
      </c>
      <c r="EI132" s="4">
        <v>0</v>
      </c>
      <c r="EK132" s="93">
        <v>0</v>
      </c>
      <c r="EM132" s="4">
        <v>0</v>
      </c>
      <c r="EN132" s="4">
        <v>0</v>
      </c>
      <c r="EO132" s="4">
        <v>0</v>
      </c>
      <c r="EP132" s="4">
        <v>0</v>
      </c>
      <c r="EQ132" s="4">
        <v>0</v>
      </c>
      <c r="ER132" s="4">
        <v>0</v>
      </c>
      <c r="ES132" s="4">
        <v>0</v>
      </c>
      <c r="ET132" s="4">
        <v>0</v>
      </c>
      <c r="EU132" s="4">
        <v>0</v>
      </c>
      <c r="EV132" s="4">
        <v>0</v>
      </c>
      <c r="EW132" s="93">
        <v>0</v>
      </c>
      <c r="EX132" s="4">
        <v>0</v>
      </c>
      <c r="EY132" s="4">
        <v>0</v>
      </c>
      <c r="EZ132" s="4">
        <v>0</v>
      </c>
      <c r="FA132" s="4">
        <v>0</v>
      </c>
      <c r="FB132" s="4">
        <v>0</v>
      </c>
      <c r="FC132" s="4">
        <v>0</v>
      </c>
      <c r="FD132" s="4">
        <v>0</v>
      </c>
      <c r="FE132" s="4">
        <v>0</v>
      </c>
      <c r="FF132" s="4">
        <v>0</v>
      </c>
      <c r="FG132" s="4">
        <v>0</v>
      </c>
      <c r="FH132" s="4">
        <v>0</v>
      </c>
      <c r="FI132" s="93">
        <v>0</v>
      </c>
      <c r="FJ132" s="4">
        <v>0</v>
      </c>
      <c r="FK132" s="4">
        <v>0</v>
      </c>
      <c r="FL132" s="4">
        <v>0</v>
      </c>
      <c r="FM132" s="4">
        <v>0</v>
      </c>
      <c r="FN132" s="4">
        <v>0</v>
      </c>
      <c r="FO132" s="4">
        <v>0</v>
      </c>
      <c r="FQ132" s="4">
        <v>0</v>
      </c>
      <c r="FS132" s="4">
        <v>0</v>
      </c>
      <c r="FU132" s="93">
        <v>0</v>
      </c>
      <c r="FV132" s="4">
        <v>0</v>
      </c>
      <c r="FW132" s="4">
        <v>0</v>
      </c>
      <c r="FX132" s="4">
        <v>0</v>
      </c>
      <c r="FY132" s="4">
        <v>0</v>
      </c>
      <c r="FZ132" s="4">
        <v>0</v>
      </c>
      <c r="GA132" s="4">
        <v>0</v>
      </c>
      <c r="GB132" s="4">
        <v>0</v>
      </c>
      <c r="GC132" s="4">
        <v>0</v>
      </c>
      <c r="GE132" s="4">
        <v>0</v>
      </c>
      <c r="GG132" s="93">
        <v>0</v>
      </c>
      <c r="GH132" s="4">
        <v>0</v>
      </c>
      <c r="GI132" s="4">
        <v>0</v>
      </c>
      <c r="GJ132" s="4">
        <v>0</v>
      </c>
      <c r="GK132" s="4">
        <v>0</v>
      </c>
      <c r="GL132" s="4">
        <v>0</v>
      </c>
      <c r="GM132" s="4">
        <v>0</v>
      </c>
      <c r="GN132" s="4">
        <v>0</v>
      </c>
      <c r="GO132" s="4">
        <v>0</v>
      </c>
      <c r="GP132" s="4">
        <v>0</v>
      </c>
      <c r="GQ132" s="4">
        <v>0</v>
      </c>
      <c r="GR132" s="4">
        <v>0</v>
      </c>
      <c r="GS132" s="93">
        <v>0</v>
      </c>
      <c r="GT132" s="4">
        <v>0</v>
      </c>
      <c r="GU132" s="4">
        <v>0</v>
      </c>
      <c r="GV132" s="4">
        <v>0</v>
      </c>
      <c r="GW132" s="4">
        <v>0</v>
      </c>
      <c r="GX132" s="4">
        <v>0</v>
      </c>
      <c r="GY132" s="4">
        <v>0</v>
      </c>
      <c r="GZ132" s="4">
        <v>0</v>
      </c>
      <c r="HA132" s="160">
        <v>0</v>
      </c>
      <c r="HB132" s="160">
        <v>0</v>
      </c>
      <c r="HC132" s="160">
        <v>0</v>
      </c>
      <c r="HD132" s="4">
        <v>0</v>
      </c>
      <c r="HE132" s="93">
        <v>0</v>
      </c>
      <c r="HF132" s="4">
        <v>0</v>
      </c>
      <c r="HG132" s="4">
        <v>0</v>
      </c>
      <c r="HH132" s="4">
        <v>0</v>
      </c>
      <c r="HI132" s="4">
        <v>0</v>
      </c>
      <c r="HJ132" s="4">
        <v>0</v>
      </c>
      <c r="HK132" s="4">
        <v>0</v>
      </c>
      <c r="HL132" s="4">
        <v>0</v>
      </c>
      <c r="HM132" s="4">
        <v>0</v>
      </c>
      <c r="HN132" s="4">
        <v>0</v>
      </c>
      <c r="HO132" s="4">
        <v>0</v>
      </c>
      <c r="HP132" s="4">
        <v>0</v>
      </c>
      <c r="HQ132" s="4">
        <v>0</v>
      </c>
      <c r="HR132" s="93">
        <v>0</v>
      </c>
      <c r="HS132" s="4">
        <v>0</v>
      </c>
      <c r="HT132" s="4">
        <v>0</v>
      </c>
      <c r="HU132" s="4">
        <v>0</v>
      </c>
      <c r="HV132" s="4">
        <v>0</v>
      </c>
      <c r="HW132" s="4">
        <v>0</v>
      </c>
      <c r="HX132" s="176">
        <v>0</v>
      </c>
      <c r="HY132" s="4">
        <v>0</v>
      </c>
      <c r="HZ132" s="176">
        <v>0</v>
      </c>
      <c r="IA132" s="4">
        <v>0</v>
      </c>
      <c r="IB132" s="176">
        <v>0</v>
      </c>
      <c r="IC132" s="4">
        <v>0</v>
      </c>
      <c r="ID132" s="176">
        <v>0</v>
      </c>
      <c r="IE132" s="4">
        <v>0</v>
      </c>
      <c r="IF132" s="4">
        <v>0</v>
      </c>
      <c r="IG132" s="5">
        <v>0</v>
      </c>
      <c r="IH132" s="3">
        <v>0</v>
      </c>
      <c r="II132" s="3">
        <v>0</v>
      </c>
      <c r="IJ132" s="3">
        <v>0</v>
      </c>
      <c r="IK132" s="3">
        <v>0</v>
      </c>
      <c r="IL132" s="3">
        <v>0</v>
      </c>
      <c r="IM132" s="3">
        <v>0</v>
      </c>
      <c r="IN132" s="3">
        <v>0</v>
      </c>
      <c r="IO132" s="3">
        <v>0</v>
      </c>
      <c r="IP132" s="3">
        <v>0</v>
      </c>
      <c r="IQ132" s="3"/>
      <c r="IR132" s="3">
        <v>0</v>
      </c>
      <c r="IS132" s="3"/>
      <c r="IT132" s="3">
        <v>0</v>
      </c>
      <c r="IU132" s="3"/>
      <c r="IV132" s="93">
        <v>0</v>
      </c>
      <c r="IW132" s="4">
        <v>0</v>
      </c>
      <c r="IX132" s="4">
        <v>0</v>
      </c>
      <c r="IY132" s="4">
        <v>0</v>
      </c>
      <c r="IZ132" s="4">
        <v>0</v>
      </c>
      <c r="JA132" s="4">
        <v>0</v>
      </c>
      <c r="JB132" s="4">
        <v>0</v>
      </c>
      <c r="JC132" s="4">
        <v>0</v>
      </c>
      <c r="JD132" s="4">
        <v>0</v>
      </c>
      <c r="JE132" s="4">
        <v>0</v>
      </c>
      <c r="JG132" s="4">
        <v>0</v>
      </c>
      <c r="JI132" s="4">
        <v>0</v>
      </c>
      <c r="JK132" s="93">
        <v>0</v>
      </c>
      <c r="JL132" s="4">
        <v>0</v>
      </c>
      <c r="JM132" s="4">
        <v>0</v>
      </c>
      <c r="JN132" s="4">
        <v>0</v>
      </c>
      <c r="JO132" s="4">
        <v>0</v>
      </c>
      <c r="JP132" s="4">
        <v>0</v>
      </c>
      <c r="JQ132" s="4">
        <v>0</v>
      </c>
      <c r="JR132" s="4">
        <v>0</v>
      </c>
      <c r="JS132" s="4">
        <v>0</v>
      </c>
      <c r="JT132" s="4">
        <v>0</v>
      </c>
      <c r="JV132" s="4">
        <v>0</v>
      </c>
      <c r="JW132" s="4">
        <v>0</v>
      </c>
      <c r="JX132" s="4">
        <v>0</v>
      </c>
      <c r="JY132" s="4">
        <v>0</v>
      </c>
      <c r="JZ132" s="93">
        <v>0</v>
      </c>
      <c r="KA132" s="4">
        <v>0</v>
      </c>
      <c r="KB132" s="4">
        <v>0</v>
      </c>
      <c r="KC132" s="4">
        <v>0</v>
      </c>
      <c r="KD132" s="4">
        <v>0</v>
      </c>
      <c r="KE132" s="4">
        <v>0</v>
      </c>
      <c r="KF132" s="4">
        <v>0</v>
      </c>
      <c r="KG132" s="4">
        <v>0</v>
      </c>
      <c r="KH132" s="4">
        <v>0</v>
      </c>
      <c r="KI132" s="4">
        <v>0</v>
      </c>
      <c r="KJ132" s="4">
        <v>0</v>
      </c>
      <c r="KK132" s="4">
        <v>0</v>
      </c>
      <c r="KM132" s="4">
        <v>0</v>
      </c>
      <c r="KN132" s="4">
        <v>0</v>
      </c>
      <c r="KO132" s="4">
        <v>0</v>
      </c>
      <c r="KP132" s="4">
        <v>0</v>
      </c>
      <c r="KQ132" s="4">
        <v>0</v>
      </c>
      <c r="KR132" s="4">
        <v>0</v>
      </c>
      <c r="KS132" s="4">
        <v>0</v>
      </c>
      <c r="KT132" s="4">
        <v>0</v>
      </c>
      <c r="KU132" s="4">
        <v>0</v>
      </c>
      <c r="KV132" s="4">
        <v>0</v>
      </c>
      <c r="KW132" s="4">
        <v>0</v>
      </c>
      <c r="KX132" s="4">
        <v>0</v>
      </c>
      <c r="KY132" s="4">
        <v>0</v>
      </c>
      <c r="KZ132" s="4">
        <v>0</v>
      </c>
      <c r="LA132" s="4">
        <v>0</v>
      </c>
      <c r="LB132" s="4">
        <v>0</v>
      </c>
      <c r="LC132" s="4">
        <v>0</v>
      </c>
      <c r="LD132" s="4">
        <v>0</v>
      </c>
      <c r="LE132" s="4">
        <v>0</v>
      </c>
      <c r="LF132" s="4">
        <v>0</v>
      </c>
      <c r="LG132" s="4">
        <v>0</v>
      </c>
      <c r="LH132" s="4">
        <v>0</v>
      </c>
      <c r="LI132" s="4">
        <v>0</v>
      </c>
      <c r="LJ132" s="4">
        <v>0</v>
      </c>
      <c r="LK132" s="4">
        <v>0</v>
      </c>
      <c r="LL132" s="4">
        <v>0</v>
      </c>
      <c r="LM132" s="4">
        <v>0</v>
      </c>
      <c r="LO132" s="4">
        <v>0</v>
      </c>
      <c r="LQ132" s="4">
        <v>0</v>
      </c>
      <c r="MI132" s="115">
        <f t="shared" si="1"/>
        <v>-123</v>
      </c>
      <c r="MJ132" s="3"/>
      <c r="MK132" s="3"/>
      <c r="ML132" s="176"/>
      <c r="MM132" s="176"/>
      <c r="MN132" s="176"/>
      <c r="MO132" s="176"/>
      <c r="MP132" s="176"/>
      <c r="MQ132" s="176"/>
      <c r="MR132" s="176"/>
      <c r="MS132" s="176"/>
      <c r="MT132" s="176"/>
    </row>
    <row r="133" spans="1:358" s="4" customFormat="1">
      <c r="A133" s="1">
        <v>124</v>
      </c>
      <c r="B133" t="s">
        <v>164</v>
      </c>
      <c r="C133" s="93"/>
      <c r="E133" s="4">
        <v>0</v>
      </c>
      <c r="F133" s="4">
        <v>0</v>
      </c>
      <c r="I133" s="93"/>
      <c r="J133" s="4">
        <v>0</v>
      </c>
      <c r="K133" s="4">
        <v>0</v>
      </c>
      <c r="L133" s="4">
        <v>0</v>
      </c>
      <c r="O133" s="93"/>
      <c r="Q133" s="4">
        <v>0</v>
      </c>
      <c r="R133" s="4">
        <v>0</v>
      </c>
      <c r="S133" s="4">
        <v>0</v>
      </c>
      <c r="U133" s="4">
        <v>0</v>
      </c>
      <c r="V133" s="4">
        <v>0</v>
      </c>
      <c r="W133" s="93"/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L133" s="4">
        <v>0</v>
      </c>
      <c r="AO133" s="93"/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W133" s="93"/>
      <c r="AZ133" s="4">
        <v>0</v>
      </c>
      <c r="BB133" s="4">
        <v>0</v>
      </c>
      <c r="BC133" s="4">
        <v>0</v>
      </c>
      <c r="BD133" s="4">
        <v>0</v>
      </c>
      <c r="BH133" s="4">
        <v>0</v>
      </c>
      <c r="BL133" s="4">
        <v>0</v>
      </c>
      <c r="BN133" s="4">
        <v>0</v>
      </c>
      <c r="BO133" s="4">
        <v>0</v>
      </c>
      <c r="BP133" s="4">
        <v>0</v>
      </c>
      <c r="BQ133" s="93">
        <v>0</v>
      </c>
      <c r="BR133" s="4">
        <v>0</v>
      </c>
      <c r="BS133" s="4">
        <v>0</v>
      </c>
      <c r="BT133" s="4">
        <v>0</v>
      </c>
      <c r="BU133" s="4">
        <v>0</v>
      </c>
      <c r="BW133" s="4">
        <v>0</v>
      </c>
      <c r="BY133" s="4">
        <v>0</v>
      </c>
      <c r="CA133" s="4">
        <v>0</v>
      </c>
      <c r="CC133" s="93"/>
      <c r="CE133" s="4">
        <v>0</v>
      </c>
      <c r="CF133" s="4">
        <v>0</v>
      </c>
      <c r="CH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93"/>
      <c r="CS133" s="4">
        <v>0</v>
      </c>
      <c r="CW133" s="4">
        <v>0</v>
      </c>
      <c r="CY133" s="4">
        <v>0</v>
      </c>
      <c r="DA133" s="93"/>
      <c r="DD133" s="4">
        <v>0</v>
      </c>
      <c r="DF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93"/>
      <c r="DU133" s="4">
        <v>0</v>
      </c>
      <c r="DW133" s="4">
        <v>0</v>
      </c>
      <c r="DY133" s="93"/>
      <c r="EG133" s="4">
        <v>0</v>
      </c>
      <c r="EI133" s="4">
        <v>0</v>
      </c>
      <c r="EK133" s="93">
        <v>0</v>
      </c>
      <c r="EM133" s="4">
        <v>0</v>
      </c>
      <c r="EN133" s="4">
        <v>0</v>
      </c>
      <c r="EO133" s="4">
        <v>0</v>
      </c>
      <c r="EP133" s="4">
        <v>0</v>
      </c>
      <c r="EQ133" s="4">
        <v>0</v>
      </c>
      <c r="ER133" s="4">
        <v>0</v>
      </c>
      <c r="ES133" s="4">
        <v>0</v>
      </c>
      <c r="ET133" s="4">
        <v>0</v>
      </c>
      <c r="EU133" s="4">
        <v>0</v>
      </c>
      <c r="EV133" s="4">
        <v>0</v>
      </c>
      <c r="EW133" s="93">
        <v>0</v>
      </c>
      <c r="EX133" s="4">
        <v>0</v>
      </c>
      <c r="EY133" s="4">
        <v>0</v>
      </c>
      <c r="EZ133" s="4">
        <v>0</v>
      </c>
      <c r="FA133" s="4">
        <v>0</v>
      </c>
      <c r="FB133" s="4">
        <v>0</v>
      </c>
      <c r="FC133" s="4">
        <v>0</v>
      </c>
      <c r="FD133" s="4">
        <v>0</v>
      </c>
      <c r="FE133" s="4">
        <v>0</v>
      </c>
      <c r="FF133" s="4">
        <v>0</v>
      </c>
      <c r="FG133" s="4">
        <v>0</v>
      </c>
      <c r="FH133" s="4">
        <v>0</v>
      </c>
      <c r="FI133" s="93">
        <v>0</v>
      </c>
      <c r="FJ133" s="4">
        <v>0</v>
      </c>
      <c r="FK133" s="4">
        <v>0</v>
      </c>
      <c r="FL133" s="4">
        <v>0</v>
      </c>
      <c r="FM133" s="4">
        <v>0</v>
      </c>
      <c r="FN133" s="4">
        <v>0</v>
      </c>
      <c r="FO133" s="4">
        <v>0</v>
      </c>
      <c r="FQ133" s="4">
        <v>0</v>
      </c>
      <c r="FS133" s="4">
        <v>0</v>
      </c>
      <c r="FU133" s="93">
        <v>0</v>
      </c>
      <c r="FV133" s="4">
        <v>0</v>
      </c>
      <c r="FW133" s="4">
        <v>0</v>
      </c>
      <c r="FX133" s="4">
        <v>0</v>
      </c>
      <c r="FY133" s="4">
        <v>0</v>
      </c>
      <c r="FZ133" s="4">
        <v>0</v>
      </c>
      <c r="GA133" s="4">
        <v>0</v>
      </c>
      <c r="GB133" s="4">
        <v>0</v>
      </c>
      <c r="GC133" s="4">
        <v>0</v>
      </c>
      <c r="GE133" s="4">
        <v>0</v>
      </c>
      <c r="GG133" s="93">
        <v>0</v>
      </c>
      <c r="GH133" s="4">
        <v>0</v>
      </c>
      <c r="GI133" s="4">
        <v>0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Q133" s="4">
        <v>0</v>
      </c>
      <c r="GR133" s="4">
        <v>0</v>
      </c>
      <c r="GS133" s="93">
        <v>0</v>
      </c>
      <c r="GT133" s="4">
        <v>0</v>
      </c>
      <c r="GU133" s="4">
        <v>0</v>
      </c>
      <c r="GV133" s="4">
        <v>0</v>
      </c>
      <c r="GW133" s="4">
        <v>0</v>
      </c>
      <c r="GX133" s="4">
        <v>0</v>
      </c>
      <c r="GY133" s="4">
        <v>0</v>
      </c>
      <c r="GZ133" s="4">
        <v>0</v>
      </c>
      <c r="HA133" s="160">
        <v>0</v>
      </c>
      <c r="HB133" s="160">
        <v>0</v>
      </c>
      <c r="HC133" s="160">
        <v>0</v>
      </c>
      <c r="HD133" s="4">
        <v>0</v>
      </c>
      <c r="HE133" s="93">
        <v>0</v>
      </c>
      <c r="HF133" s="4">
        <v>0</v>
      </c>
      <c r="HG133" s="4">
        <v>0</v>
      </c>
      <c r="HH133" s="4">
        <v>0</v>
      </c>
      <c r="HI133" s="4">
        <v>0</v>
      </c>
      <c r="HJ133" s="4">
        <v>0</v>
      </c>
      <c r="HK133" s="4">
        <v>0</v>
      </c>
      <c r="HL133" s="4">
        <v>0</v>
      </c>
      <c r="HM133" s="4">
        <v>0</v>
      </c>
      <c r="HN133" s="4">
        <v>0</v>
      </c>
      <c r="HO133" s="4">
        <v>0</v>
      </c>
      <c r="HP133" s="4">
        <v>0</v>
      </c>
      <c r="HQ133" s="4">
        <v>0</v>
      </c>
      <c r="HR133" s="93">
        <v>0</v>
      </c>
      <c r="HS133" s="4">
        <v>0</v>
      </c>
      <c r="HT133" s="4">
        <v>0</v>
      </c>
      <c r="HU133" s="4">
        <v>0</v>
      </c>
      <c r="HV133" s="4">
        <v>0</v>
      </c>
      <c r="HW133" s="4">
        <v>0</v>
      </c>
      <c r="HX133" s="176">
        <v>0</v>
      </c>
      <c r="HY133" s="4">
        <v>0</v>
      </c>
      <c r="HZ133" s="176">
        <v>0</v>
      </c>
      <c r="IA133" s="4">
        <v>0</v>
      </c>
      <c r="IB133" s="176">
        <v>0</v>
      </c>
      <c r="IC133" s="4">
        <v>0</v>
      </c>
      <c r="ID133" s="176">
        <v>0</v>
      </c>
      <c r="IE133" s="4">
        <v>0</v>
      </c>
      <c r="IF133" s="4">
        <v>0</v>
      </c>
      <c r="IG133" s="5">
        <v>0</v>
      </c>
      <c r="IH133" s="3">
        <v>0</v>
      </c>
      <c r="II133" s="3">
        <v>0</v>
      </c>
      <c r="IJ133" s="3">
        <v>0</v>
      </c>
      <c r="IK133" s="3">
        <v>0</v>
      </c>
      <c r="IL133" s="3">
        <v>0</v>
      </c>
      <c r="IM133" s="3">
        <v>0</v>
      </c>
      <c r="IN133" s="3">
        <v>0</v>
      </c>
      <c r="IO133" s="3">
        <v>0</v>
      </c>
      <c r="IP133" s="3">
        <v>0</v>
      </c>
      <c r="IQ133" s="3"/>
      <c r="IR133" s="3">
        <v>0</v>
      </c>
      <c r="IS133" s="3"/>
      <c r="IT133" s="3">
        <v>0</v>
      </c>
      <c r="IU133" s="3"/>
      <c r="IV133" s="93">
        <v>0</v>
      </c>
      <c r="IW133" s="4">
        <v>0</v>
      </c>
      <c r="IX133" s="4">
        <v>0</v>
      </c>
      <c r="IY133" s="4">
        <v>0</v>
      </c>
      <c r="IZ133" s="4">
        <v>0</v>
      </c>
      <c r="JA133" s="4">
        <v>0</v>
      </c>
      <c r="JB133" s="4">
        <v>0</v>
      </c>
      <c r="JC133" s="4">
        <v>0</v>
      </c>
      <c r="JD133" s="4">
        <v>0</v>
      </c>
      <c r="JE133" s="4">
        <v>0</v>
      </c>
      <c r="JG133" s="4">
        <v>0</v>
      </c>
      <c r="JI133" s="4">
        <v>0</v>
      </c>
      <c r="JK133" s="93">
        <v>0</v>
      </c>
      <c r="JL133" s="4">
        <v>0</v>
      </c>
      <c r="JM133" s="4">
        <v>0</v>
      </c>
      <c r="JN133" s="4">
        <v>0</v>
      </c>
      <c r="JO133" s="4">
        <v>0</v>
      </c>
      <c r="JP133" s="4">
        <v>0</v>
      </c>
      <c r="JQ133" s="4">
        <v>0</v>
      </c>
      <c r="JR133" s="4">
        <v>0</v>
      </c>
      <c r="JS133" s="4">
        <v>0</v>
      </c>
      <c r="JT133" s="4">
        <v>0</v>
      </c>
      <c r="JV133" s="4">
        <v>0</v>
      </c>
      <c r="JW133" s="4">
        <v>0</v>
      </c>
      <c r="JX133" s="4">
        <v>0</v>
      </c>
      <c r="JY133" s="4">
        <v>0</v>
      </c>
      <c r="JZ133" s="93">
        <v>0</v>
      </c>
      <c r="KA133" s="4">
        <v>0</v>
      </c>
      <c r="KB133" s="4">
        <v>0</v>
      </c>
      <c r="KC133" s="4">
        <v>0</v>
      </c>
      <c r="KD133" s="4">
        <v>0</v>
      </c>
      <c r="KE133" s="4">
        <v>0</v>
      </c>
      <c r="KF133" s="4">
        <v>0</v>
      </c>
      <c r="KG133" s="4">
        <v>0</v>
      </c>
      <c r="KH133" s="4">
        <v>0</v>
      </c>
      <c r="KI133" s="4">
        <v>0</v>
      </c>
      <c r="KJ133" s="4">
        <v>0</v>
      </c>
      <c r="KK133" s="4">
        <v>0</v>
      </c>
      <c r="KM133" s="4">
        <v>0</v>
      </c>
      <c r="KN133" s="4">
        <v>0</v>
      </c>
      <c r="KO133" s="4">
        <v>0</v>
      </c>
      <c r="KP133" s="4">
        <v>0</v>
      </c>
      <c r="KQ133" s="4">
        <v>0</v>
      </c>
      <c r="KR133" s="4">
        <v>0</v>
      </c>
      <c r="KS133" s="4">
        <v>0</v>
      </c>
      <c r="KT133" s="4">
        <v>0</v>
      </c>
      <c r="KU133" s="4">
        <v>0</v>
      </c>
      <c r="KV133" s="4">
        <v>0</v>
      </c>
      <c r="KW133" s="4">
        <v>0</v>
      </c>
      <c r="KX133" s="4">
        <v>0</v>
      </c>
      <c r="KY133" s="4">
        <v>0</v>
      </c>
      <c r="KZ133" s="4">
        <v>0</v>
      </c>
      <c r="LA133" s="4">
        <v>0</v>
      </c>
      <c r="LB133" s="4">
        <v>0</v>
      </c>
      <c r="LC133" s="4">
        <v>0</v>
      </c>
      <c r="LD133" s="4">
        <v>0</v>
      </c>
      <c r="LE133" s="4">
        <v>0</v>
      </c>
      <c r="LF133" s="4">
        <v>0</v>
      </c>
      <c r="LG133" s="4">
        <v>0</v>
      </c>
      <c r="LH133" s="4">
        <v>0</v>
      </c>
      <c r="LI133" s="4">
        <v>0</v>
      </c>
      <c r="LJ133" s="4">
        <v>0</v>
      </c>
      <c r="LK133" s="4">
        <v>0</v>
      </c>
      <c r="LL133" s="4">
        <v>0</v>
      </c>
      <c r="LM133" s="4">
        <v>0</v>
      </c>
      <c r="LO133" s="4">
        <v>0</v>
      </c>
      <c r="LQ133" s="4">
        <v>0</v>
      </c>
      <c r="MI133" s="115">
        <f t="shared" si="1"/>
        <v>-124</v>
      </c>
      <c r="MJ133" s="3"/>
      <c r="MK133" s="3"/>
      <c r="ML133" s="176"/>
      <c r="MM133" s="176"/>
      <c r="MN133" s="176"/>
      <c r="MO133" s="176"/>
      <c r="MP133" s="176"/>
      <c r="MQ133" s="176"/>
      <c r="MR133" s="176"/>
      <c r="MS133" s="176"/>
      <c r="MT133" s="176"/>
    </row>
    <row r="134" spans="1:358" s="4" customFormat="1">
      <c r="A134" s="1">
        <v>125</v>
      </c>
      <c r="B134" t="s">
        <v>165</v>
      </c>
      <c r="C134" s="93">
        <v>12.2</v>
      </c>
      <c r="D134" s="4">
        <v>81130</v>
      </c>
      <c r="E134" s="4">
        <v>0</v>
      </c>
      <c r="F134" s="4">
        <v>0</v>
      </c>
      <c r="G134" s="4">
        <v>40565</v>
      </c>
      <c r="I134" s="93">
        <v>23.27</v>
      </c>
      <c r="J134" s="4">
        <v>133802</v>
      </c>
      <c r="K134" s="4">
        <v>0</v>
      </c>
      <c r="L134" s="4">
        <v>0</v>
      </c>
      <c r="M134" s="4">
        <v>53521</v>
      </c>
      <c r="O134" s="93">
        <v>23.54</v>
      </c>
      <c r="P134" s="4">
        <v>0</v>
      </c>
      <c r="Q134" s="4">
        <v>147789</v>
      </c>
      <c r="R134" s="4">
        <v>0</v>
      </c>
      <c r="S134" s="4">
        <v>631</v>
      </c>
      <c r="U134" s="4">
        <v>0</v>
      </c>
      <c r="V134" s="4">
        <v>59116</v>
      </c>
      <c r="W134" s="93">
        <v>22</v>
      </c>
      <c r="X134" s="4">
        <v>0</v>
      </c>
      <c r="Y134" s="4">
        <v>140184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25</v>
      </c>
      <c r="AG134" s="4">
        <v>0</v>
      </c>
      <c r="AH134" s="4">
        <v>161900</v>
      </c>
      <c r="AJ134" s="4">
        <v>0</v>
      </c>
      <c r="AL134" s="4">
        <v>21716</v>
      </c>
      <c r="AN134" s="4">
        <v>0</v>
      </c>
      <c r="AO134" s="93">
        <v>25.97</v>
      </c>
      <c r="AP134" s="4">
        <v>0</v>
      </c>
      <c r="AQ134" s="4">
        <v>168997</v>
      </c>
      <c r="AR134" s="4">
        <v>0</v>
      </c>
      <c r="AS134" s="4">
        <v>6768</v>
      </c>
      <c r="AT134" s="4">
        <v>0</v>
      </c>
      <c r="AU134" s="4">
        <v>20127</v>
      </c>
      <c r="AW134" s="93">
        <v>22.6</v>
      </c>
      <c r="AY134" s="4">
        <v>149321</v>
      </c>
      <c r="AZ134" s="4">
        <v>0</v>
      </c>
      <c r="BA134" s="4">
        <v>6913</v>
      </c>
      <c r="BB134" s="4">
        <v>0</v>
      </c>
      <c r="BC134" s="4">
        <v>11524</v>
      </c>
      <c r="BD134" s="4">
        <v>16</v>
      </c>
      <c r="BE134" s="4">
        <v>18</v>
      </c>
      <c r="BF134" s="4">
        <v>0</v>
      </c>
      <c r="BG134" s="4">
        <v>123786</v>
      </c>
      <c r="BH134" s="4">
        <v>0</v>
      </c>
      <c r="BI134" s="4">
        <v>19</v>
      </c>
      <c r="BJ134" s="4">
        <v>0</v>
      </c>
      <c r="BK134" s="4">
        <v>131993</v>
      </c>
      <c r="BL134" s="4">
        <v>0</v>
      </c>
      <c r="BM134" s="4">
        <v>0</v>
      </c>
      <c r="BN134" s="4">
        <v>0</v>
      </c>
      <c r="BO134" s="4">
        <v>2510.2791867732626</v>
      </c>
      <c r="BP134" s="4">
        <v>1.6349725100203614</v>
      </c>
      <c r="BQ134" s="93">
        <v>19.617747440273035</v>
      </c>
      <c r="BR134" s="4">
        <v>0</v>
      </c>
      <c r="BS134" s="4">
        <v>159496.78832712531</v>
      </c>
      <c r="BT134" s="4">
        <v>0</v>
      </c>
      <c r="BU134" s="4">
        <v>14674.075085324232</v>
      </c>
      <c r="BW134" s="4">
        <v>0</v>
      </c>
      <c r="BY134" s="4">
        <v>14674.075085324232</v>
      </c>
      <c r="CA134" s="4">
        <v>32427.988327125309</v>
      </c>
      <c r="CC134" s="93">
        <v>21.827118644067795</v>
      </c>
      <c r="CD134" s="4">
        <v>0</v>
      </c>
      <c r="CE134" s="4">
        <v>190221.67457627118</v>
      </c>
      <c r="CF134" s="4">
        <v>0</v>
      </c>
      <c r="CG134" s="4">
        <v>16937.84406779661</v>
      </c>
      <c r="CH134" s="4">
        <v>0</v>
      </c>
      <c r="CI134" s="4">
        <v>0</v>
      </c>
      <c r="CJ134" s="4">
        <v>0</v>
      </c>
      <c r="CK134" s="4">
        <v>16937.84406779661</v>
      </c>
      <c r="CL134" s="4">
        <v>0</v>
      </c>
      <c r="CM134" s="4">
        <v>50509.886249145871</v>
      </c>
      <c r="CN134" s="4">
        <v>0</v>
      </c>
      <c r="CO134" s="93">
        <v>19.524475524475527</v>
      </c>
      <c r="CP134" s="4">
        <v>0</v>
      </c>
      <c r="CQ134" s="4">
        <v>182199.28671328671</v>
      </c>
      <c r="CS134" s="4">
        <v>15834.34965034965</v>
      </c>
      <c r="CU134" s="4">
        <v>0</v>
      </c>
      <c r="CW134" s="4">
        <v>15834.34965034965</v>
      </c>
      <c r="CY134" s="4">
        <v>29437</v>
      </c>
      <c r="DA134" s="93">
        <v>18</v>
      </c>
      <c r="DB134" s="4">
        <v>0</v>
      </c>
      <c r="DC134" s="4">
        <v>169813</v>
      </c>
      <c r="DD134" s="4">
        <v>0</v>
      </c>
      <c r="DE134" s="4">
        <v>14361</v>
      </c>
      <c r="DF134" s="4">
        <v>0</v>
      </c>
      <c r="DG134" s="4">
        <v>11098</v>
      </c>
      <c r="DH134" s="4">
        <v>0</v>
      </c>
      <c r="DI134" s="4">
        <v>14361</v>
      </c>
      <c r="DJ134" s="4">
        <v>0</v>
      </c>
      <c r="DK134" s="4">
        <v>12290</v>
      </c>
      <c r="DL134" s="4">
        <v>0</v>
      </c>
      <c r="DM134" s="93">
        <v>14</v>
      </c>
      <c r="DN134" s="4">
        <v>0</v>
      </c>
      <c r="DO134" s="4">
        <v>146771</v>
      </c>
      <c r="DQ134" s="4">
        <v>12502</v>
      </c>
      <c r="DS134" s="4">
        <v>0</v>
      </c>
      <c r="DU134" s="4">
        <v>12502</v>
      </c>
      <c r="DW134" s="4">
        <v>0</v>
      </c>
      <c r="DY134" s="93">
        <v>16.706896551724139</v>
      </c>
      <c r="DZ134" s="4">
        <v>0</v>
      </c>
      <c r="EA134" s="4">
        <v>174617</v>
      </c>
      <c r="EC134" s="4">
        <v>14919</v>
      </c>
      <c r="EE134" s="4">
        <v>0</v>
      </c>
      <c r="EG134" s="4">
        <v>14919</v>
      </c>
      <c r="EI134" s="4">
        <v>27846</v>
      </c>
      <c r="EK134" s="93">
        <v>18</v>
      </c>
      <c r="EL134" s="4">
        <v>0</v>
      </c>
      <c r="EM134" s="4">
        <v>192545</v>
      </c>
      <c r="EN134" s="4">
        <v>0</v>
      </c>
      <c r="EO134" s="4">
        <v>16074</v>
      </c>
      <c r="EP134" s="4">
        <v>0</v>
      </c>
      <c r="EQ134" s="4">
        <v>0</v>
      </c>
      <c r="ER134" s="4">
        <v>0</v>
      </c>
      <c r="ES134" s="4">
        <v>16074</v>
      </c>
      <c r="ET134" s="4">
        <v>0</v>
      </c>
      <c r="EU134" s="4">
        <v>34635.599999999999</v>
      </c>
      <c r="EV134" s="4">
        <v>0</v>
      </c>
      <c r="EW134" s="93">
        <v>14.433098591549296</v>
      </c>
      <c r="EX134" s="4">
        <v>0</v>
      </c>
      <c r="EY134" s="4">
        <v>165484</v>
      </c>
      <c r="EZ134" s="4">
        <v>0</v>
      </c>
      <c r="FA134" s="4">
        <v>12889</v>
      </c>
      <c r="FB134" s="4">
        <v>0</v>
      </c>
      <c r="FC134" s="4">
        <v>0</v>
      </c>
      <c r="FD134" s="4">
        <v>0</v>
      </c>
      <c r="FE134" s="4">
        <v>12889</v>
      </c>
      <c r="FF134" s="4">
        <v>0</v>
      </c>
      <c r="FG134" s="4">
        <v>15620.4</v>
      </c>
      <c r="FH134" s="4">
        <v>0</v>
      </c>
      <c r="FI134" s="93">
        <v>22.74061433447099</v>
      </c>
      <c r="FJ134" s="4">
        <v>0</v>
      </c>
      <c r="FK134" s="4">
        <v>266520</v>
      </c>
      <c r="FL134" s="4">
        <v>0</v>
      </c>
      <c r="FM134" s="4">
        <v>20297</v>
      </c>
      <c r="FN134" s="4">
        <v>0</v>
      </c>
      <c r="FO134" s="4">
        <v>0</v>
      </c>
      <c r="FQ134" s="4">
        <v>20297</v>
      </c>
      <c r="FS134" s="4">
        <v>100986.63950295903</v>
      </c>
      <c r="FU134" s="93">
        <v>22</v>
      </c>
      <c r="FV134" s="4">
        <v>0</v>
      </c>
      <c r="FW134" s="4">
        <v>272693</v>
      </c>
      <c r="FX134" s="4">
        <v>0</v>
      </c>
      <c r="FY134" s="4">
        <v>19526</v>
      </c>
      <c r="FZ134" s="4">
        <v>0</v>
      </c>
      <c r="GA134" s="4">
        <v>0</v>
      </c>
      <c r="GB134" s="4">
        <v>0</v>
      </c>
      <c r="GC134" s="4">
        <v>19526</v>
      </c>
      <c r="GE134" s="4">
        <v>34965.487153805065</v>
      </c>
      <c r="GG134" s="93">
        <v>22.999999999999996</v>
      </c>
      <c r="GH134" s="4">
        <v>0</v>
      </c>
      <c r="GI134" s="4">
        <v>307871</v>
      </c>
      <c r="GJ134" s="4">
        <v>0</v>
      </c>
      <c r="GK134" s="4">
        <v>20427</v>
      </c>
      <c r="GL134" s="4">
        <v>0</v>
      </c>
      <c r="GM134" s="4">
        <v>0</v>
      </c>
      <c r="GN134" s="4">
        <v>0</v>
      </c>
      <c r="GO134" s="4">
        <v>20427</v>
      </c>
      <c r="GP134" s="4">
        <v>0</v>
      </c>
      <c r="GQ134" s="4">
        <v>33844.208087654428</v>
      </c>
      <c r="GR134" s="4">
        <v>-29.584097107202979</v>
      </c>
      <c r="GS134" s="93">
        <v>20</v>
      </c>
      <c r="GT134" s="4">
        <v>0</v>
      </c>
      <c r="GU134" s="4">
        <v>290710</v>
      </c>
      <c r="GV134" s="4">
        <v>0</v>
      </c>
      <c r="GW134" s="4">
        <v>17806</v>
      </c>
      <c r="GX134" s="4">
        <v>0</v>
      </c>
      <c r="GY134" s="4">
        <v>0</v>
      </c>
      <c r="GZ134" s="4">
        <v>0</v>
      </c>
      <c r="HA134" s="160">
        <v>17806</v>
      </c>
      <c r="HB134" s="160">
        <v>0</v>
      </c>
      <c r="HC134" s="160">
        <v>-29.584097107202979</v>
      </c>
      <c r="HD134" s="4">
        <v>0</v>
      </c>
      <c r="HE134" s="93">
        <v>19</v>
      </c>
      <c r="HF134" s="4">
        <v>0</v>
      </c>
      <c r="HG134" s="4">
        <v>0</v>
      </c>
      <c r="HH134" s="4">
        <v>246762</v>
      </c>
      <c r="HI134" s="4">
        <v>0</v>
      </c>
      <c r="HJ134" s="4">
        <v>16057</v>
      </c>
      <c r="HK134" s="4">
        <v>0</v>
      </c>
      <c r="HL134" s="4">
        <v>14525</v>
      </c>
      <c r="HM134" s="4">
        <v>0</v>
      </c>
      <c r="HN134" s="4">
        <v>16057</v>
      </c>
      <c r="HO134" s="4">
        <v>0</v>
      </c>
      <c r="HP134" s="4">
        <v>0</v>
      </c>
      <c r="HQ134" s="4">
        <v>0</v>
      </c>
      <c r="HR134" s="93">
        <v>17.850000000000001</v>
      </c>
      <c r="HS134" s="4">
        <v>0</v>
      </c>
      <c r="HT134" s="4">
        <v>0</v>
      </c>
      <c r="HU134" s="4">
        <v>248730</v>
      </c>
      <c r="HV134" s="4">
        <v>0</v>
      </c>
      <c r="HW134" s="4">
        <v>0</v>
      </c>
      <c r="HX134" s="176">
        <v>0</v>
      </c>
      <c r="HY134" s="4">
        <v>15939</v>
      </c>
      <c r="HZ134" s="176">
        <v>0</v>
      </c>
      <c r="IA134" s="4">
        <v>0</v>
      </c>
      <c r="IB134" s="176">
        <v>0</v>
      </c>
      <c r="IC134" s="4">
        <v>15939</v>
      </c>
      <c r="ID134" s="176">
        <v>0</v>
      </c>
      <c r="IE134" s="4">
        <v>1296.916444713333</v>
      </c>
      <c r="IF134" s="4">
        <v>6.9955291904971091</v>
      </c>
      <c r="IG134" s="5">
        <v>16.899999999999999</v>
      </c>
      <c r="IH134" s="3">
        <v>0</v>
      </c>
      <c r="II134" s="3">
        <v>0</v>
      </c>
      <c r="IJ134" s="3">
        <v>234891</v>
      </c>
      <c r="IK134" s="3">
        <v>0</v>
      </c>
      <c r="IL134" s="3">
        <v>0</v>
      </c>
      <c r="IM134" s="3">
        <v>0</v>
      </c>
      <c r="IN134" s="3">
        <v>14199</v>
      </c>
      <c r="IO134" s="3">
        <v>0</v>
      </c>
      <c r="IP134" s="3">
        <v>15666</v>
      </c>
      <c r="IQ134" s="3"/>
      <c r="IR134" s="3">
        <v>15092</v>
      </c>
      <c r="IS134" s="3"/>
      <c r="IT134" s="3">
        <v>5.7392352864195626</v>
      </c>
      <c r="IU134" s="3"/>
      <c r="IV134" s="93">
        <v>22.87</v>
      </c>
      <c r="IW134" s="4">
        <v>0</v>
      </c>
      <c r="IX134" s="4">
        <v>0</v>
      </c>
      <c r="IY134" s="4">
        <v>312833</v>
      </c>
      <c r="IZ134" s="4">
        <v>0</v>
      </c>
      <c r="JA134" s="4">
        <v>0</v>
      </c>
      <c r="JB134" s="4">
        <v>0</v>
      </c>
      <c r="JC134" s="4">
        <v>18637</v>
      </c>
      <c r="JD134" s="4">
        <v>0</v>
      </c>
      <c r="JE134" s="4">
        <v>50046</v>
      </c>
      <c r="JG134" s="4">
        <v>18637</v>
      </c>
      <c r="JI134" s="4">
        <v>64704.302587040074</v>
      </c>
      <c r="JK134" s="93">
        <v>24.7</v>
      </c>
      <c r="JL134" s="4">
        <v>0</v>
      </c>
      <c r="JM134" s="4">
        <v>0</v>
      </c>
      <c r="JN134" s="4">
        <v>399015</v>
      </c>
      <c r="JO134" s="4">
        <v>0</v>
      </c>
      <c r="JP134" s="4">
        <v>0</v>
      </c>
      <c r="JQ134" s="4">
        <v>0</v>
      </c>
      <c r="JR134" s="4">
        <v>22784</v>
      </c>
      <c r="JS134" s="4">
        <v>0</v>
      </c>
      <c r="JT134" s="4">
        <v>7120</v>
      </c>
      <c r="JV134" s="4">
        <v>22784</v>
      </c>
      <c r="JW134" s="4">
        <v>0</v>
      </c>
      <c r="JX134" s="4">
        <v>98195.40984240282</v>
      </c>
      <c r="JY134" s="4">
        <v>-15.279612347134389</v>
      </c>
      <c r="JZ134" s="93">
        <v>27</v>
      </c>
      <c r="KA134" s="4">
        <v>0</v>
      </c>
      <c r="KB134" s="4">
        <v>0</v>
      </c>
      <c r="KC134" s="4">
        <v>435475</v>
      </c>
      <c r="KD134" s="4">
        <v>0</v>
      </c>
      <c r="KE134" s="4">
        <v>0</v>
      </c>
      <c r="KF134" s="4">
        <v>0</v>
      </c>
      <c r="KG134" s="4">
        <v>24388</v>
      </c>
      <c r="KH134" s="4">
        <v>0</v>
      </c>
      <c r="KI134" s="4">
        <v>17687</v>
      </c>
      <c r="KJ134" s="4">
        <v>0</v>
      </c>
      <c r="KK134" s="4">
        <v>24388</v>
      </c>
      <c r="KM134" s="4">
        <v>98524.655928904423</v>
      </c>
      <c r="KN134" s="4">
        <v>-83.458693321226747</v>
      </c>
      <c r="KO134" s="4">
        <v>22.02</v>
      </c>
      <c r="KP134" s="4">
        <v>0</v>
      </c>
      <c r="KQ134" s="4">
        <v>0</v>
      </c>
      <c r="KR134" s="4">
        <v>369302</v>
      </c>
      <c r="KS134" s="4">
        <v>0</v>
      </c>
      <c r="KT134" s="4">
        <v>0</v>
      </c>
      <c r="KU134" s="4">
        <v>0</v>
      </c>
      <c r="KV134" s="4">
        <v>22870</v>
      </c>
      <c r="KW134" s="4">
        <v>0</v>
      </c>
      <c r="KX134" s="4">
        <v>18657</v>
      </c>
      <c r="KY134" s="4">
        <v>0</v>
      </c>
      <c r="KZ134" s="4">
        <v>22870</v>
      </c>
      <c r="LA134" s="4">
        <v>0</v>
      </c>
      <c r="LB134" s="4">
        <v>54886.429306678772</v>
      </c>
      <c r="LC134" s="4">
        <v>0</v>
      </c>
      <c r="LD134" s="4">
        <v>23</v>
      </c>
      <c r="LE134" s="4">
        <v>0</v>
      </c>
      <c r="LF134" s="4">
        <v>0</v>
      </c>
      <c r="LG134" s="4">
        <v>414253</v>
      </c>
      <c r="LH134" s="4">
        <v>0</v>
      </c>
      <c r="LI134" s="4">
        <v>0</v>
      </c>
      <c r="LJ134" s="4">
        <v>0</v>
      </c>
      <c r="LK134" s="4">
        <v>27324</v>
      </c>
      <c r="LL134" s="4">
        <v>0</v>
      </c>
      <c r="LM134" s="4">
        <v>0</v>
      </c>
      <c r="LO134" s="4">
        <v>27324</v>
      </c>
      <c r="LQ134" s="4">
        <v>59535</v>
      </c>
      <c r="MI134" s="115">
        <f t="shared" si="1"/>
        <v>-125</v>
      </c>
      <c r="MJ134" s="3"/>
      <c r="MK134" s="3"/>
      <c r="ML134" s="176"/>
      <c r="MM134" s="176"/>
      <c r="MN134" s="176"/>
      <c r="MO134" s="176"/>
      <c r="MP134" s="176"/>
      <c r="MQ134" s="176"/>
      <c r="MR134" s="176"/>
      <c r="MS134" s="176"/>
      <c r="MT134" s="176"/>
    </row>
    <row r="135" spans="1:358" s="4" customFormat="1">
      <c r="A135" s="1">
        <v>126</v>
      </c>
      <c r="B135" t="s">
        <v>166</v>
      </c>
      <c r="C135" s="93">
        <v>8.8699999999999992</v>
      </c>
      <c r="D135" s="4">
        <v>57442</v>
      </c>
      <c r="E135" s="4">
        <v>0</v>
      </c>
      <c r="F135" s="4">
        <v>0</v>
      </c>
      <c r="G135" s="4">
        <v>28721</v>
      </c>
      <c r="I135" s="93">
        <v>16.55</v>
      </c>
      <c r="J135" s="4">
        <v>110091</v>
      </c>
      <c r="K135" s="4">
        <v>0</v>
      </c>
      <c r="L135" s="4">
        <v>0</v>
      </c>
      <c r="M135" s="4">
        <v>0</v>
      </c>
      <c r="O135" s="93">
        <v>10.64</v>
      </c>
      <c r="P135" s="4">
        <v>0</v>
      </c>
      <c r="Q135" s="4">
        <v>76693</v>
      </c>
      <c r="R135" s="4">
        <v>0</v>
      </c>
      <c r="S135" s="4">
        <v>0</v>
      </c>
      <c r="U135" s="4">
        <v>36253</v>
      </c>
      <c r="V135" s="4">
        <v>0</v>
      </c>
      <c r="W135" s="93">
        <v>11</v>
      </c>
      <c r="X135" s="4">
        <v>0</v>
      </c>
      <c r="Y135" s="4">
        <v>72850</v>
      </c>
      <c r="Z135" s="4">
        <v>0</v>
      </c>
      <c r="AA135" s="4">
        <v>5610</v>
      </c>
      <c r="AB135" s="4">
        <v>0</v>
      </c>
      <c r="AC135" s="4">
        <v>0</v>
      </c>
      <c r="AD135" s="4">
        <v>0</v>
      </c>
      <c r="AE135" s="4">
        <v>0</v>
      </c>
      <c r="AF135" s="4">
        <v>16.260000000000002</v>
      </c>
      <c r="AG135" s="4">
        <v>0</v>
      </c>
      <c r="AH135" s="4">
        <v>103836</v>
      </c>
      <c r="AJ135" s="4">
        <v>13812</v>
      </c>
      <c r="AL135" s="4">
        <v>30986</v>
      </c>
      <c r="AN135" s="4">
        <v>0</v>
      </c>
      <c r="AO135" s="93">
        <v>17</v>
      </c>
      <c r="AP135" s="4">
        <v>0</v>
      </c>
      <c r="AQ135" s="4">
        <v>123965</v>
      </c>
      <c r="AR135" s="4">
        <v>0</v>
      </c>
      <c r="AS135" s="4">
        <v>16309</v>
      </c>
      <c r="AT135" s="4">
        <v>0</v>
      </c>
      <c r="AU135" s="4">
        <v>38721</v>
      </c>
      <c r="AW135" s="93">
        <v>24.13</v>
      </c>
      <c r="AY135" s="4">
        <v>164193</v>
      </c>
      <c r="AZ135" s="4">
        <v>0</v>
      </c>
      <c r="BA135" s="4">
        <v>32377</v>
      </c>
      <c r="BB135" s="4">
        <v>0</v>
      </c>
      <c r="BC135" s="4">
        <v>57597</v>
      </c>
      <c r="BD135" s="4">
        <v>85</v>
      </c>
      <c r="BE135" s="4">
        <v>33.909999999999997</v>
      </c>
      <c r="BF135" s="4">
        <v>0</v>
      </c>
      <c r="BG135" s="4">
        <v>293215</v>
      </c>
      <c r="BH135" s="4">
        <v>0</v>
      </c>
      <c r="BI135" s="4">
        <v>30.1</v>
      </c>
      <c r="BJ135" s="4">
        <v>0</v>
      </c>
      <c r="BK135" s="4">
        <v>268683</v>
      </c>
      <c r="BL135" s="4">
        <v>0</v>
      </c>
      <c r="BM135" s="4">
        <v>9657</v>
      </c>
      <c r="BN135" s="4">
        <v>0</v>
      </c>
      <c r="BO135" s="4">
        <v>28600.237503560602</v>
      </c>
      <c r="BP135" s="4">
        <v>18.627650001937582</v>
      </c>
      <c r="BQ135" s="93">
        <v>30.995153774464118</v>
      </c>
      <c r="BR135" s="4">
        <v>0</v>
      </c>
      <c r="BS135" s="4">
        <v>259983.49272056614</v>
      </c>
      <c r="BT135" s="4">
        <v>0</v>
      </c>
      <c r="BU135" s="4">
        <v>20940.375023299159</v>
      </c>
      <c r="BW135" s="4">
        <v>29382.535321009134</v>
      </c>
      <c r="BY135" s="4">
        <v>20940.375023299159</v>
      </c>
      <c r="CA135" s="4">
        <v>51608.800000000003</v>
      </c>
      <c r="CC135" s="93">
        <v>32.15634861976325</v>
      </c>
      <c r="CD135" s="4">
        <v>0</v>
      </c>
      <c r="CE135" s="4">
        <v>312684.70226070227</v>
      </c>
      <c r="CF135" s="4">
        <v>0</v>
      </c>
      <c r="CG135" s="4">
        <v>24177.326528936286</v>
      </c>
      <c r="CH135" s="4">
        <v>0</v>
      </c>
      <c r="CI135" s="4">
        <v>10657</v>
      </c>
      <c r="CJ135" s="4">
        <v>0</v>
      </c>
      <c r="CK135" s="4">
        <v>24177.326528936286</v>
      </c>
      <c r="CL135" s="4">
        <v>0</v>
      </c>
      <c r="CM135" s="4">
        <v>52701.209540136129</v>
      </c>
      <c r="CN135" s="4">
        <v>0</v>
      </c>
      <c r="CO135" s="93">
        <v>35.700115340253753</v>
      </c>
      <c r="CP135" s="4">
        <v>0</v>
      </c>
      <c r="CQ135" s="4">
        <v>336239.97923875437</v>
      </c>
      <c r="CS135" s="4">
        <v>26249.460207612457</v>
      </c>
      <c r="CU135" s="4">
        <v>40556</v>
      </c>
      <c r="CW135" s="4">
        <v>26249.460207612457</v>
      </c>
      <c r="CY135" s="4">
        <v>55176.276978052105</v>
      </c>
      <c r="DA135" s="93">
        <v>34.881355932203398</v>
      </c>
      <c r="DB135" s="4">
        <v>0</v>
      </c>
      <c r="DC135" s="4">
        <v>362949</v>
      </c>
      <c r="DD135" s="4">
        <v>0</v>
      </c>
      <c r="DE135" s="4">
        <v>28765</v>
      </c>
      <c r="DF135" s="4">
        <v>0</v>
      </c>
      <c r="DG135" s="4">
        <v>11145</v>
      </c>
      <c r="DH135" s="4">
        <v>0</v>
      </c>
      <c r="DI135" s="4">
        <v>28765</v>
      </c>
      <c r="DJ135" s="4">
        <v>0</v>
      </c>
      <c r="DK135" s="4">
        <v>61923</v>
      </c>
      <c r="DL135" s="4">
        <v>0</v>
      </c>
      <c r="DM135" s="93">
        <v>34.375862068965517</v>
      </c>
      <c r="DN135" s="4">
        <v>0</v>
      </c>
      <c r="DO135" s="4">
        <v>390184</v>
      </c>
      <c r="DQ135" s="4">
        <v>30698</v>
      </c>
      <c r="DS135" s="4">
        <v>0</v>
      </c>
      <c r="DU135" s="4">
        <v>30698</v>
      </c>
      <c r="DW135" s="4">
        <v>52682.523247968216</v>
      </c>
      <c r="DY135" s="93">
        <v>35.904436860068259</v>
      </c>
      <c r="DZ135" s="4">
        <v>0</v>
      </c>
      <c r="EA135" s="4">
        <v>385091</v>
      </c>
      <c r="EC135" s="4">
        <v>31170</v>
      </c>
      <c r="EE135" s="4">
        <v>11225</v>
      </c>
      <c r="EG135" s="4">
        <v>31170</v>
      </c>
      <c r="EI135" s="4">
        <v>27024.608304498252</v>
      </c>
      <c r="EK135" s="93">
        <v>33.436658977316412</v>
      </c>
      <c r="EL135" s="4">
        <v>0</v>
      </c>
      <c r="EM135" s="4">
        <v>394789</v>
      </c>
      <c r="EN135" s="4">
        <v>0</v>
      </c>
      <c r="EO135" s="4">
        <v>28792</v>
      </c>
      <c r="EP135" s="4">
        <v>0</v>
      </c>
      <c r="EQ135" s="4">
        <v>17004</v>
      </c>
      <c r="ER135" s="4">
        <v>0</v>
      </c>
      <c r="ES135" s="4">
        <v>28792</v>
      </c>
      <c r="ET135" s="4">
        <v>0</v>
      </c>
      <c r="EU135" s="4">
        <v>20592</v>
      </c>
      <c r="EV135" s="4">
        <v>0</v>
      </c>
      <c r="EW135" s="93">
        <v>40.069359718295892</v>
      </c>
      <c r="EX135" s="4">
        <v>0</v>
      </c>
      <c r="EY135" s="4">
        <v>444615</v>
      </c>
      <c r="EZ135" s="4">
        <v>0</v>
      </c>
      <c r="FA135" s="4">
        <v>32210</v>
      </c>
      <c r="FB135" s="4">
        <v>0</v>
      </c>
      <c r="FC135" s="4">
        <v>53744</v>
      </c>
      <c r="FD135" s="4">
        <v>0</v>
      </c>
      <c r="FE135" s="4">
        <v>32210</v>
      </c>
      <c r="FF135" s="4">
        <v>0</v>
      </c>
      <c r="FG135" s="4">
        <v>52250.5</v>
      </c>
      <c r="FH135" s="4">
        <v>0</v>
      </c>
      <c r="FI135" s="93">
        <v>0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4">
        <v>0</v>
      </c>
      <c r="FQ135" s="4">
        <v>0</v>
      </c>
      <c r="FS135" s="4">
        <v>0</v>
      </c>
      <c r="FU135" s="93">
        <v>0</v>
      </c>
      <c r="FV135" s="4">
        <v>0</v>
      </c>
      <c r="FW135" s="4">
        <v>0</v>
      </c>
      <c r="FX135" s="4">
        <v>0</v>
      </c>
      <c r="FY135" s="4">
        <v>0</v>
      </c>
      <c r="FZ135" s="4">
        <v>0</v>
      </c>
      <c r="GA135" s="4">
        <v>0</v>
      </c>
      <c r="GB135" s="4">
        <v>0</v>
      </c>
      <c r="GC135" s="4">
        <v>0</v>
      </c>
      <c r="GE135" s="4">
        <v>0</v>
      </c>
      <c r="GG135" s="93">
        <v>0</v>
      </c>
      <c r="GH135" s="4">
        <v>0</v>
      </c>
      <c r="GI135" s="4">
        <v>0</v>
      </c>
      <c r="GJ135" s="4">
        <v>0</v>
      </c>
      <c r="GK135" s="4">
        <v>0</v>
      </c>
      <c r="GL135" s="4">
        <v>0</v>
      </c>
      <c r="GM135" s="4">
        <v>0</v>
      </c>
      <c r="GN135" s="4">
        <v>0</v>
      </c>
      <c r="GO135" s="4">
        <v>0</v>
      </c>
      <c r="GP135" s="4">
        <v>0</v>
      </c>
      <c r="GQ135" s="4">
        <v>0</v>
      </c>
      <c r="GR135" s="4">
        <v>0</v>
      </c>
      <c r="GS135" s="93">
        <v>0</v>
      </c>
      <c r="GT135" s="4">
        <v>0</v>
      </c>
      <c r="GU135" s="4">
        <v>0</v>
      </c>
      <c r="GV135" s="4">
        <v>0</v>
      </c>
      <c r="GW135" s="4">
        <v>0</v>
      </c>
      <c r="GX135" s="4">
        <v>0</v>
      </c>
      <c r="GY135" s="4">
        <v>0</v>
      </c>
      <c r="GZ135" s="4">
        <v>0</v>
      </c>
      <c r="HA135" s="160">
        <v>0</v>
      </c>
      <c r="HB135" s="160">
        <v>0</v>
      </c>
      <c r="HC135" s="160">
        <v>0</v>
      </c>
      <c r="HD135" s="4">
        <v>0</v>
      </c>
      <c r="HE135" s="93">
        <v>0</v>
      </c>
      <c r="HF135" s="4">
        <v>0</v>
      </c>
      <c r="HG135" s="4">
        <v>0</v>
      </c>
      <c r="HH135" s="4">
        <v>0</v>
      </c>
      <c r="HI135" s="4">
        <v>0</v>
      </c>
      <c r="HJ135" s="4">
        <v>0</v>
      </c>
      <c r="HK135" s="4">
        <v>0</v>
      </c>
      <c r="HL135" s="4">
        <v>0</v>
      </c>
      <c r="HM135" s="4">
        <v>0</v>
      </c>
      <c r="HN135" s="4">
        <v>0</v>
      </c>
      <c r="HO135" s="4">
        <v>0</v>
      </c>
      <c r="HP135" s="4">
        <v>0</v>
      </c>
      <c r="HQ135" s="4">
        <v>0</v>
      </c>
      <c r="HR135" s="93">
        <v>0</v>
      </c>
      <c r="HS135" s="4">
        <v>0</v>
      </c>
      <c r="HT135" s="4">
        <v>0</v>
      </c>
      <c r="HU135" s="4">
        <v>0</v>
      </c>
      <c r="HV135" s="4">
        <v>0</v>
      </c>
      <c r="HW135" s="4">
        <v>0</v>
      </c>
      <c r="HX135" s="176">
        <v>0</v>
      </c>
      <c r="HY135" s="4">
        <v>0</v>
      </c>
      <c r="HZ135" s="176">
        <v>0</v>
      </c>
      <c r="IA135" s="4">
        <v>0</v>
      </c>
      <c r="IB135" s="176">
        <v>0</v>
      </c>
      <c r="IC135" s="4">
        <v>0</v>
      </c>
      <c r="ID135" s="176">
        <v>0</v>
      </c>
      <c r="IE135" s="4">
        <v>0</v>
      </c>
      <c r="IF135" s="4">
        <v>0</v>
      </c>
      <c r="IG135" s="5">
        <v>0</v>
      </c>
      <c r="IH135" s="3">
        <v>0</v>
      </c>
      <c r="II135" s="3">
        <v>0</v>
      </c>
      <c r="IJ135" s="3">
        <v>0</v>
      </c>
      <c r="IK135" s="3">
        <v>0</v>
      </c>
      <c r="IL135" s="3">
        <v>0</v>
      </c>
      <c r="IM135" s="3">
        <v>0</v>
      </c>
      <c r="IN135" s="3">
        <v>0</v>
      </c>
      <c r="IO135" s="3">
        <v>0</v>
      </c>
      <c r="IP135" s="3">
        <v>0</v>
      </c>
      <c r="IQ135" s="3"/>
      <c r="IR135" s="3">
        <v>0</v>
      </c>
      <c r="IS135" s="3"/>
      <c r="IT135" s="3">
        <v>0</v>
      </c>
      <c r="IU135" s="3"/>
      <c r="IV135" s="93">
        <v>0</v>
      </c>
      <c r="IW135" s="4">
        <v>0</v>
      </c>
      <c r="IX135" s="4">
        <v>0</v>
      </c>
      <c r="IY135" s="4">
        <v>0</v>
      </c>
      <c r="IZ135" s="4">
        <v>0</v>
      </c>
      <c r="JA135" s="4">
        <v>0</v>
      </c>
      <c r="JB135" s="4">
        <v>0</v>
      </c>
      <c r="JC135" s="4">
        <v>0</v>
      </c>
      <c r="JD135" s="4">
        <v>0</v>
      </c>
      <c r="JE135" s="4">
        <v>0</v>
      </c>
      <c r="JG135" s="4">
        <v>0</v>
      </c>
      <c r="JI135" s="4">
        <v>0</v>
      </c>
      <c r="JK135" s="93">
        <v>0</v>
      </c>
      <c r="JL135" s="4">
        <v>0</v>
      </c>
      <c r="JM135" s="4">
        <v>0</v>
      </c>
      <c r="JN135" s="4">
        <v>0</v>
      </c>
      <c r="JO135" s="4">
        <v>0</v>
      </c>
      <c r="JP135" s="4">
        <v>0</v>
      </c>
      <c r="JQ135" s="4">
        <v>0</v>
      </c>
      <c r="JR135" s="4">
        <v>0</v>
      </c>
      <c r="JS135" s="4">
        <v>0</v>
      </c>
      <c r="JT135" s="4">
        <v>0</v>
      </c>
      <c r="JV135" s="4">
        <v>0</v>
      </c>
      <c r="JW135" s="4">
        <v>0</v>
      </c>
      <c r="JX135" s="4">
        <v>0</v>
      </c>
      <c r="JY135" s="4">
        <v>0</v>
      </c>
      <c r="JZ135" s="93">
        <v>0</v>
      </c>
      <c r="KA135" s="4">
        <v>0</v>
      </c>
      <c r="KB135" s="4">
        <v>0</v>
      </c>
      <c r="KC135" s="4">
        <v>0</v>
      </c>
      <c r="KD135" s="4">
        <v>0</v>
      </c>
      <c r="KE135" s="4">
        <v>0</v>
      </c>
      <c r="KF135" s="4">
        <v>0</v>
      </c>
      <c r="KG135" s="4">
        <v>0</v>
      </c>
      <c r="KH135" s="4">
        <v>0</v>
      </c>
      <c r="KI135" s="4">
        <v>0</v>
      </c>
      <c r="KJ135" s="4">
        <v>0</v>
      </c>
      <c r="KK135" s="4">
        <v>0</v>
      </c>
      <c r="KM135" s="4">
        <v>0</v>
      </c>
      <c r="KN135" s="4">
        <v>0</v>
      </c>
      <c r="KO135" s="4">
        <v>0</v>
      </c>
      <c r="KP135" s="4">
        <v>0</v>
      </c>
      <c r="KQ135" s="4">
        <v>0</v>
      </c>
      <c r="KR135" s="4">
        <v>0</v>
      </c>
      <c r="KS135" s="4">
        <v>0</v>
      </c>
      <c r="KT135" s="4">
        <v>0</v>
      </c>
      <c r="KU135" s="4">
        <v>0</v>
      </c>
      <c r="KV135" s="4">
        <v>0</v>
      </c>
      <c r="KW135" s="4">
        <v>0</v>
      </c>
      <c r="KX135" s="4">
        <v>0</v>
      </c>
      <c r="KY135" s="4">
        <v>0</v>
      </c>
      <c r="KZ135" s="4">
        <v>0</v>
      </c>
      <c r="LA135" s="4">
        <v>0</v>
      </c>
      <c r="LB135" s="4">
        <v>0</v>
      </c>
      <c r="LC135" s="4">
        <v>0</v>
      </c>
      <c r="LD135" s="4">
        <v>0</v>
      </c>
      <c r="LE135" s="4">
        <v>0</v>
      </c>
      <c r="LF135" s="4">
        <v>0</v>
      </c>
      <c r="LG135" s="4">
        <v>0</v>
      </c>
      <c r="LH135" s="4">
        <v>0</v>
      </c>
      <c r="LI135" s="4">
        <v>0</v>
      </c>
      <c r="LJ135" s="4">
        <v>0</v>
      </c>
      <c r="LK135" s="4">
        <v>0</v>
      </c>
      <c r="LL135" s="4">
        <v>0</v>
      </c>
      <c r="LM135" s="4">
        <v>0</v>
      </c>
      <c r="LO135" s="4">
        <v>0</v>
      </c>
      <c r="LQ135" s="4">
        <v>0</v>
      </c>
      <c r="MI135" s="115">
        <f t="shared" si="1"/>
        <v>-126</v>
      </c>
      <c r="MJ135" s="3"/>
      <c r="MK135" s="3"/>
      <c r="ML135" s="176"/>
      <c r="MM135" s="176"/>
      <c r="MN135" s="176"/>
      <c r="MO135" s="176"/>
      <c r="MP135" s="176"/>
      <c r="MQ135" s="176"/>
      <c r="MR135" s="176"/>
      <c r="MS135" s="176"/>
      <c r="MT135" s="176"/>
    </row>
    <row r="136" spans="1:358" s="4" customFormat="1">
      <c r="A136" s="1">
        <v>127</v>
      </c>
      <c r="B136" t="s">
        <v>167</v>
      </c>
      <c r="C136" s="93"/>
      <c r="E136" s="4">
        <v>0</v>
      </c>
      <c r="F136" s="4">
        <v>0</v>
      </c>
      <c r="I136" s="93">
        <v>2</v>
      </c>
      <c r="J136" s="4">
        <v>12018</v>
      </c>
      <c r="K136" s="4">
        <v>0</v>
      </c>
      <c r="L136" s="4">
        <v>10860</v>
      </c>
      <c r="M136" s="4">
        <v>0</v>
      </c>
      <c r="O136" s="93">
        <v>6</v>
      </c>
      <c r="P136" s="4">
        <v>0</v>
      </c>
      <c r="Q136" s="4">
        <v>37416</v>
      </c>
      <c r="R136" s="4">
        <v>0</v>
      </c>
      <c r="S136" s="4">
        <v>0</v>
      </c>
      <c r="U136" s="4">
        <v>12530</v>
      </c>
      <c r="V136" s="4">
        <v>0</v>
      </c>
      <c r="W136" s="93">
        <v>8</v>
      </c>
      <c r="X136" s="4">
        <v>0</v>
      </c>
      <c r="Y136" s="4">
        <v>45992</v>
      </c>
      <c r="Z136" s="4">
        <v>0</v>
      </c>
      <c r="AA136" s="4">
        <v>0</v>
      </c>
      <c r="AB136" s="4">
        <v>0</v>
      </c>
      <c r="AC136" s="4">
        <v>8576</v>
      </c>
      <c r="AD136" s="4">
        <v>0</v>
      </c>
      <c r="AE136" s="4">
        <v>0</v>
      </c>
      <c r="AF136" s="4">
        <v>11.9</v>
      </c>
      <c r="AG136" s="4">
        <v>0</v>
      </c>
      <c r="AH136" s="4">
        <v>76755</v>
      </c>
      <c r="AJ136" s="4">
        <v>0</v>
      </c>
      <c r="AL136" s="4">
        <v>35909</v>
      </c>
      <c r="AN136" s="4">
        <v>0</v>
      </c>
      <c r="AO136" s="93">
        <v>7</v>
      </c>
      <c r="AP136" s="4">
        <v>0</v>
      </c>
      <c r="AQ136" s="4">
        <v>42810</v>
      </c>
      <c r="AR136" s="4">
        <v>0</v>
      </c>
      <c r="AS136" s="4">
        <v>7135</v>
      </c>
      <c r="AT136" s="4">
        <v>0</v>
      </c>
      <c r="AU136" s="4">
        <v>21889</v>
      </c>
      <c r="AW136" s="93">
        <v>5.08</v>
      </c>
      <c r="AY136" s="4">
        <v>33154</v>
      </c>
      <c r="AZ136" s="4">
        <v>0</v>
      </c>
      <c r="BA136" s="4">
        <v>8126</v>
      </c>
      <c r="BB136" s="4">
        <v>0</v>
      </c>
      <c r="BC136" s="4">
        <v>10954</v>
      </c>
      <c r="BD136" s="4">
        <v>16</v>
      </c>
      <c r="BE136" s="4">
        <v>2</v>
      </c>
      <c r="BF136" s="4">
        <v>0</v>
      </c>
      <c r="BG136" s="4">
        <v>15342</v>
      </c>
      <c r="BH136" s="4">
        <v>0</v>
      </c>
      <c r="BI136" s="4">
        <v>4</v>
      </c>
      <c r="BJ136" s="4">
        <v>0</v>
      </c>
      <c r="BK136" s="4">
        <v>33004</v>
      </c>
      <c r="BL136" s="4">
        <v>0</v>
      </c>
      <c r="BM136" s="4">
        <v>0</v>
      </c>
      <c r="BN136" s="4">
        <v>0</v>
      </c>
      <c r="BO136" s="4">
        <v>5402.2847565236216</v>
      </c>
      <c r="BP136" s="4">
        <v>3.5185676217843138</v>
      </c>
      <c r="BQ136" s="93">
        <v>6.5659722222222223</v>
      </c>
      <c r="BR136" s="4">
        <v>0</v>
      </c>
      <c r="BS136" s="4">
        <v>42014.445565974413</v>
      </c>
      <c r="BT136" s="4">
        <v>0</v>
      </c>
      <c r="BU136" s="4">
        <v>4135.0361258139428</v>
      </c>
      <c r="BW136" s="4">
        <v>8446.573331141477</v>
      </c>
      <c r="BY136" s="4">
        <v>4135.0361258139428</v>
      </c>
      <c r="CA136" s="4">
        <v>19607.645565974413</v>
      </c>
      <c r="CC136" s="93">
        <v>8.0487804878048781</v>
      </c>
      <c r="CD136" s="4">
        <v>0</v>
      </c>
      <c r="CE136" s="4">
        <v>39366.897053473986</v>
      </c>
      <c r="CF136" s="4">
        <v>0</v>
      </c>
      <c r="CG136" s="4">
        <v>3895.5256456893417</v>
      </c>
      <c r="CH136" s="4">
        <v>0</v>
      </c>
      <c r="CI136" s="4">
        <v>25706.656966169518</v>
      </c>
      <c r="CJ136" s="4">
        <v>0</v>
      </c>
      <c r="CK136" s="4">
        <v>3895.5256456893417</v>
      </c>
      <c r="CL136" s="4">
        <v>0</v>
      </c>
      <c r="CM136" s="4">
        <v>12471</v>
      </c>
      <c r="CN136" s="4">
        <v>0</v>
      </c>
      <c r="CO136" s="93">
        <v>7.1501706484641634</v>
      </c>
      <c r="CP136" s="4">
        <v>0</v>
      </c>
      <c r="CQ136" s="4">
        <v>65082.658353023166</v>
      </c>
      <c r="CS136" s="4">
        <v>5784.4871923114715</v>
      </c>
      <c r="CU136" s="4">
        <v>0</v>
      </c>
      <c r="CW136" s="4">
        <v>5784.4871923114715</v>
      </c>
      <c r="CY136" s="4">
        <v>29319.76129954918</v>
      </c>
      <c r="DA136" s="93">
        <v>7.5152542372881355</v>
      </c>
      <c r="DB136" s="4">
        <v>0</v>
      </c>
      <c r="DC136" s="4">
        <v>79934</v>
      </c>
      <c r="DD136" s="4">
        <v>0</v>
      </c>
      <c r="DE136" s="4">
        <v>6300</v>
      </c>
      <c r="DF136" s="4">
        <v>0</v>
      </c>
      <c r="DG136" s="4">
        <v>0</v>
      </c>
      <c r="DH136" s="4">
        <v>0</v>
      </c>
      <c r="DI136" s="4">
        <v>6300</v>
      </c>
      <c r="DJ136" s="4">
        <v>0</v>
      </c>
      <c r="DK136" s="4">
        <v>30281</v>
      </c>
      <c r="DL136" s="4">
        <v>0</v>
      </c>
      <c r="DM136" s="93">
        <v>8</v>
      </c>
      <c r="DN136" s="4">
        <v>0</v>
      </c>
      <c r="DO136" s="4">
        <v>95426</v>
      </c>
      <c r="DQ136" s="4">
        <v>7054</v>
      </c>
      <c r="DS136" s="4">
        <v>0</v>
      </c>
      <c r="DU136" s="4">
        <v>7054</v>
      </c>
      <c r="DW136" s="4">
        <v>34689.109508005771</v>
      </c>
      <c r="DY136" s="93">
        <v>9</v>
      </c>
      <c r="DZ136" s="4">
        <v>0</v>
      </c>
      <c r="EA136" s="4">
        <v>93260</v>
      </c>
      <c r="EC136" s="4">
        <v>7100</v>
      </c>
      <c r="EE136" s="4">
        <v>14124</v>
      </c>
      <c r="EG136" s="4">
        <v>7100</v>
      </c>
      <c r="EI136" s="4">
        <v>15235.736658790735</v>
      </c>
      <c r="EK136" s="93">
        <v>10</v>
      </c>
      <c r="EL136" s="4">
        <v>0</v>
      </c>
      <c r="EM136" s="4">
        <v>111740</v>
      </c>
      <c r="EN136" s="4">
        <v>0</v>
      </c>
      <c r="EO136" s="4">
        <v>8861</v>
      </c>
      <c r="EP136" s="4">
        <v>0</v>
      </c>
      <c r="EQ136" s="4">
        <v>0</v>
      </c>
      <c r="ER136" s="4">
        <v>0</v>
      </c>
      <c r="ES136" s="4">
        <v>8861</v>
      </c>
      <c r="ET136" s="4">
        <v>0</v>
      </c>
      <c r="EU136" s="4">
        <v>24676.799999999999</v>
      </c>
      <c r="EV136" s="4">
        <v>0</v>
      </c>
      <c r="EW136" s="93">
        <v>7</v>
      </c>
      <c r="EX136" s="4">
        <v>0</v>
      </c>
      <c r="EY136" s="4">
        <v>79572</v>
      </c>
      <c r="EZ136" s="4">
        <v>0</v>
      </c>
      <c r="FA136" s="4">
        <v>6252</v>
      </c>
      <c r="FB136" s="4">
        <v>0</v>
      </c>
      <c r="FC136" s="4">
        <v>0</v>
      </c>
      <c r="FD136" s="4">
        <v>0</v>
      </c>
      <c r="FE136" s="4">
        <v>6252</v>
      </c>
      <c r="FF136" s="4">
        <v>0</v>
      </c>
      <c r="FG136" s="4">
        <v>4620</v>
      </c>
      <c r="FH136" s="4">
        <v>0</v>
      </c>
      <c r="FI136" s="93">
        <v>11.996539792387543</v>
      </c>
      <c r="FJ136" s="4">
        <v>0</v>
      </c>
      <c r="FK136" s="4">
        <v>133159</v>
      </c>
      <c r="FL136" s="4">
        <v>0</v>
      </c>
      <c r="FM136" s="4">
        <v>10674</v>
      </c>
      <c r="FN136" s="4">
        <v>0</v>
      </c>
      <c r="FO136" s="4">
        <v>0</v>
      </c>
      <c r="FQ136" s="4">
        <v>10674</v>
      </c>
      <c r="FS136" s="4">
        <v>55707.361071558749</v>
      </c>
      <c r="FU136" s="93">
        <v>9.9965397923875443</v>
      </c>
      <c r="FV136" s="4">
        <v>0</v>
      </c>
      <c r="FW136" s="4">
        <v>112462</v>
      </c>
      <c r="FX136" s="4">
        <v>0</v>
      </c>
      <c r="FY136" s="4">
        <v>8906</v>
      </c>
      <c r="FZ136" s="4">
        <v>0</v>
      </c>
      <c r="GA136" s="4">
        <v>0</v>
      </c>
      <c r="GB136" s="4">
        <v>0</v>
      </c>
      <c r="GC136" s="4">
        <v>8906</v>
      </c>
      <c r="GE136" s="4">
        <v>17540.915539297137</v>
      </c>
      <c r="GG136" s="93">
        <v>10.578326435469293</v>
      </c>
      <c r="GH136" s="4">
        <v>0</v>
      </c>
      <c r="GI136" s="4">
        <v>118243</v>
      </c>
      <c r="GJ136" s="4">
        <v>0</v>
      </c>
      <c r="GK136" s="4">
        <v>9365</v>
      </c>
      <c r="GL136" s="4">
        <v>0</v>
      </c>
      <c r="GM136" s="4">
        <v>1010</v>
      </c>
      <c r="GN136" s="4">
        <v>0</v>
      </c>
      <c r="GO136" s="4">
        <v>9365</v>
      </c>
      <c r="GP136" s="4">
        <v>0</v>
      </c>
      <c r="GQ136" s="4">
        <v>5561.8104199991549</v>
      </c>
      <c r="GR136" s="4">
        <v>-4.8617222518842027</v>
      </c>
      <c r="GS136" s="93">
        <v>9</v>
      </c>
      <c r="GT136" s="4">
        <v>0</v>
      </c>
      <c r="GU136" s="4">
        <v>101318</v>
      </c>
      <c r="GV136" s="4">
        <v>0</v>
      </c>
      <c r="GW136" s="4">
        <v>8037</v>
      </c>
      <c r="GX136" s="4">
        <v>0</v>
      </c>
      <c r="GY136" s="4">
        <v>0</v>
      </c>
      <c r="GZ136" s="4">
        <v>0</v>
      </c>
      <c r="HA136" s="160">
        <v>8037</v>
      </c>
      <c r="HB136" s="160">
        <v>0</v>
      </c>
      <c r="HC136" s="160">
        <v>-4.8617222518842027</v>
      </c>
      <c r="HD136" s="4">
        <v>0</v>
      </c>
      <c r="HE136" s="93">
        <v>9</v>
      </c>
      <c r="HF136" s="4">
        <v>0</v>
      </c>
      <c r="HG136" s="4">
        <v>0</v>
      </c>
      <c r="HH136" s="4">
        <v>110840</v>
      </c>
      <c r="HI136" s="4">
        <v>0</v>
      </c>
      <c r="HJ136" s="4">
        <v>8037</v>
      </c>
      <c r="HK136" s="4">
        <v>0</v>
      </c>
      <c r="HL136" s="4">
        <v>0</v>
      </c>
      <c r="HM136" s="4">
        <v>0</v>
      </c>
      <c r="HN136" s="4">
        <v>8037</v>
      </c>
      <c r="HO136" s="4">
        <v>0</v>
      </c>
      <c r="HP136" s="4">
        <v>8358</v>
      </c>
      <c r="HQ136" s="4">
        <v>-145.21371621174694</v>
      </c>
      <c r="HR136" s="93">
        <v>9</v>
      </c>
      <c r="HS136" s="4">
        <v>0</v>
      </c>
      <c r="HT136" s="4">
        <v>0</v>
      </c>
      <c r="HU136" s="4">
        <v>109359</v>
      </c>
      <c r="HV136" s="4">
        <v>0</v>
      </c>
      <c r="HW136" s="4">
        <v>0</v>
      </c>
      <c r="HX136" s="176">
        <v>0</v>
      </c>
      <c r="HY136" s="4">
        <v>8037</v>
      </c>
      <c r="HZ136" s="176">
        <v>0</v>
      </c>
      <c r="IA136" s="4">
        <v>0</v>
      </c>
      <c r="IB136" s="176">
        <v>0</v>
      </c>
      <c r="IC136" s="4">
        <v>8037</v>
      </c>
      <c r="ID136" s="176">
        <v>0</v>
      </c>
      <c r="IE136" s="4">
        <v>-95.696166947637053</v>
      </c>
      <c r="IF136" s="4">
        <v>-0.51618231230683875</v>
      </c>
      <c r="IG136" s="5">
        <v>10.5</v>
      </c>
      <c r="IH136" s="3">
        <v>0</v>
      </c>
      <c r="II136" s="3">
        <v>0</v>
      </c>
      <c r="IJ136" s="3">
        <v>118029</v>
      </c>
      <c r="IK136" s="3">
        <v>0</v>
      </c>
      <c r="IL136" s="3">
        <v>0</v>
      </c>
      <c r="IM136" s="3">
        <v>0</v>
      </c>
      <c r="IN136" s="3">
        <v>7584</v>
      </c>
      <c r="IO136" s="3">
        <v>0</v>
      </c>
      <c r="IP136" s="3">
        <v>32526</v>
      </c>
      <c r="IQ136" s="3"/>
      <c r="IR136" s="3">
        <v>9370</v>
      </c>
      <c r="IS136" s="3"/>
      <c r="IT136" s="3">
        <v>7112.5723425050655</v>
      </c>
      <c r="IU136" s="3"/>
      <c r="IV136" s="93">
        <v>11.99</v>
      </c>
      <c r="IW136" s="4">
        <v>0</v>
      </c>
      <c r="IX136" s="4">
        <v>0</v>
      </c>
      <c r="IY136" s="4">
        <v>161531</v>
      </c>
      <c r="IZ136" s="4">
        <v>0</v>
      </c>
      <c r="JA136" s="4">
        <v>0</v>
      </c>
      <c r="JB136" s="4">
        <v>0</v>
      </c>
      <c r="JC136" s="4">
        <v>11246</v>
      </c>
      <c r="JD136" s="4">
        <v>0</v>
      </c>
      <c r="JE136" s="4">
        <v>0</v>
      </c>
      <c r="JG136" s="4">
        <v>11246</v>
      </c>
      <c r="JI136" s="4">
        <v>36966.825247243018</v>
      </c>
      <c r="JK136" s="93">
        <v>12</v>
      </c>
      <c r="JL136" s="4">
        <v>0</v>
      </c>
      <c r="JM136" s="4">
        <v>0</v>
      </c>
      <c r="JN136" s="4">
        <v>173790</v>
      </c>
      <c r="JO136" s="4">
        <v>0</v>
      </c>
      <c r="JP136" s="4">
        <v>0</v>
      </c>
      <c r="JQ136" s="4">
        <v>0</v>
      </c>
      <c r="JR136" s="4">
        <v>11256</v>
      </c>
      <c r="JS136" s="4">
        <v>0</v>
      </c>
      <c r="JT136" s="4">
        <v>0</v>
      </c>
      <c r="JV136" s="4">
        <v>11256</v>
      </c>
      <c r="JW136" s="4">
        <v>0</v>
      </c>
      <c r="JX136" s="4">
        <v>18964.080123222491</v>
      </c>
      <c r="JY136" s="4">
        <v>-8.528055430000677</v>
      </c>
      <c r="JZ136" s="93">
        <v>12.49</v>
      </c>
      <c r="KA136" s="4">
        <v>0</v>
      </c>
      <c r="KB136" s="4">
        <v>0</v>
      </c>
      <c r="KC136" s="4">
        <v>204711</v>
      </c>
      <c r="KD136" s="4">
        <v>0</v>
      </c>
      <c r="KE136" s="4">
        <v>0</v>
      </c>
      <c r="KF136" s="4">
        <v>0</v>
      </c>
      <c r="KG136" s="4">
        <v>11716</v>
      </c>
      <c r="KH136" s="4">
        <v>0</v>
      </c>
      <c r="KI136" s="4">
        <v>0</v>
      </c>
      <c r="KJ136" s="4">
        <v>0</v>
      </c>
      <c r="KK136" s="4">
        <v>11716</v>
      </c>
      <c r="KM136" s="4">
        <v>44056.121380246848</v>
      </c>
      <c r="KN136" s="4">
        <v>-46.581048431646195</v>
      </c>
      <c r="KO136" s="4">
        <v>14</v>
      </c>
      <c r="KP136" s="4">
        <v>0</v>
      </c>
      <c r="KQ136" s="4">
        <v>0</v>
      </c>
      <c r="KR136" s="4">
        <v>256198</v>
      </c>
      <c r="KS136" s="4">
        <v>0</v>
      </c>
      <c r="KT136" s="4">
        <v>0</v>
      </c>
      <c r="KU136" s="4">
        <v>0</v>
      </c>
      <c r="KV136" s="4">
        <v>15232</v>
      </c>
      <c r="KW136" s="4">
        <v>0</v>
      </c>
      <c r="KX136" s="4">
        <v>0</v>
      </c>
      <c r="KY136" s="4">
        <v>0</v>
      </c>
      <c r="KZ136" s="4">
        <v>15232</v>
      </c>
      <c r="LA136" s="4">
        <v>0</v>
      </c>
      <c r="LB136" s="4">
        <v>74700.474951568365</v>
      </c>
      <c r="LC136" s="4">
        <v>0</v>
      </c>
      <c r="LD136" s="4">
        <v>15</v>
      </c>
      <c r="LE136" s="4">
        <v>0</v>
      </c>
      <c r="LF136" s="4">
        <v>0</v>
      </c>
      <c r="LG136" s="4">
        <v>385220</v>
      </c>
      <c r="LH136" s="4">
        <v>0</v>
      </c>
      <c r="LI136" s="4">
        <v>0</v>
      </c>
      <c r="LJ136" s="4">
        <v>0</v>
      </c>
      <c r="LK136" s="4">
        <v>17820</v>
      </c>
      <c r="LL136" s="4">
        <v>0</v>
      </c>
      <c r="LM136" s="4">
        <v>0</v>
      </c>
      <c r="LO136" s="4">
        <v>17820</v>
      </c>
      <c r="LQ136" s="4">
        <v>172282.6</v>
      </c>
      <c r="MI136" s="115">
        <f t="shared" si="1"/>
        <v>-127</v>
      </c>
      <c r="MJ136" s="3"/>
      <c r="MK136" s="3"/>
      <c r="ML136" s="176"/>
      <c r="MM136" s="176"/>
      <c r="MN136" s="176"/>
      <c r="MO136" s="176"/>
      <c r="MP136" s="176"/>
      <c r="MQ136" s="176"/>
      <c r="MR136" s="176"/>
      <c r="MS136" s="176"/>
      <c r="MT136" s="176"/>
    </row>
    <row r="137" spans="1:358" s="4" customFormat="1">
      <c r="A137" s="1">
        <v>128</v>
      </c>
      <c r="B137" t="s">
        <v>168</v>
      </c>
      <c r="C137" s="93"/>
      <c r="E137" s="4">
        <v>0</v>
      </c>
      <c r="F137" s="4">
        <v>0</v>
      </c>
      <c r="I137" s="93">
        <v>1</v>
      </c>
      <c r="J137" s="4">
        <v>5519</v>
      </c>
      <c r="K137" s="4">
        <v>0</v>
      </c>
      <c r="L137" s="4">
        <v>0</v>
      </c>
      <c r="M137" s="4">
        <v>0</v>
      </c>
      <c r="O137" s="93"/>
      <c r="Q137" s="4">
        <v>0</v>
      </c>
      <c r="R137" s="4">
        <v>0</v>
      </c>
      <c r="S137" s="4">
        <v>0</v>
      </c>
      <c r="U137" s="4">
        <v>0</v>
      </c>
      <c r="V137" s="4">
        <v>0</v>
      </c>
      <c r="W137" s="93"/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F137" s="4">
        <v>1.49</v>
      </c>
      <c r="AG137" s="4">
        <v>0</v>
      </c>
      <c r="AH137" s="4">
        <v>9128</v>
      </c>
      <c r="AJ137" s="4">
        <v>0</v>
      </c>
      <c r="AL137" s="4">
        <v>9128</v>
      </c>
      <c r="AN137" s="4">
        <v>0</v>
      </c>
      <c r="AO137" s="93">
        <v>3.27</v>
      </c>
      <c r="AP137" s="4">
        <v>0</v>
      </c>
      <c r="AQ137" s="4">
        <v>22698</v>
      </c>
      <c r="AR137" s="4">
        <v>0</v>
      </c>
      <c r="AS137" s="4">
        <v>0</v>
      </c>
      <c r="AT137" s="4">
        <v>0</v>
      </c>
      <c r="AU137" s="4">
        <v>19047</v>
      </c>
      <c r="AW137" s="93">
        <v>1.82</v>
      </c>
      <c r="AY137" s="4">
        <v>12260</v>
      </c>
      <c r="AZ137" s="4">
        <v>0</v>
      </c>
      <c r="BA137" s="4">
        <v>0</v>
      </c>
      <c r="BB137" s="4">
        <v>0</v>
      </c>
      <c r="BC137" s="4">
        <v>10499</v>
      </c>
      <c r="BD137" s="4">
        <v>15</v>
      </c>
      <c r="BE137" s="4">
        <v>3.44</v>
      </c>
      <c r="BF137" s="4">
        <v>0</v>
      </c>
      <c r="BG137" s="4">
        <v>24534</v>
      </c>
      <c r="BH137" s="4">
        <v>0</v>
      </c>
      <c r="BI137" s="4">
        <v>9.91</v>
      </c>
      <c r="BJ137" s="4">
        <v>0</v>
      </c>
      <c r="BK137" s="4">
        <v>72919</v>
      </c>
      <c r="BL137" s="4">
        <v>0</v>
      </c>
      <c r="BM137" s="4">
        <v>0</v>
      </c>
      <c r="BN137" s="4">
        <v>0</v>
      </c>
      <c r="BO137" s="4">
        <v>17052.096807005888</v>
      </c>
      <c r="BP137" s="4">
        <v>11.106218648728827</v>
      </c>
      <c r="BQ137" s="93">
        <v>128.08414239482201</v>
      </c>
      <c r="BR137" s="4">
        <v>0</v>
      </c>
      <c r="BS137" s="4">
        <v>920320.6181229772</v>
      </c>
      <c r="BT137" s="4">
        <v>0</v>
      </c>
      <c r="BU137" s="4">
        <v>92066.938511326851</v>
      </c>
      <c r="BW137" s="4">
        <v>42170</v>
      </c>
      <c r="BY137" s="4">
        <v>92066.938511326851</v>
      </c>
      <c r="CA137" s="4">
        <v>881342.21812297718</v>
      </c>
      <c r="CC137" s="93">
        <v>158.97522455828644</v>
      </c>
      <c r="CD137" s="4">
        <v>0</v>
      </c>
      <c r="CE137" s="4">
        <v>1093402.642789358</v>
      </c>
      <c r="CF137" s="4">
        <v>0</v>
      </c>
      <c r="CG137" s="4">
        <v>122572.38200782367</v>
      </c>
      <c r="CH137" s="4">
        <v>0</v>
      </c>
      <c r="CI137" s="4">
        <v>7632</v>
      </c>
      <c r="CJ137" s="4">
        <v>0</v>
      </c>
      <c r="CK137" s="4">
        <v>122572.38200782367</v>
      </c>
      <c r="CL137" s="4">
        <v>0</v>
      </c>
      <c r="CM137" s="4">
        <v>700877.02466638084</v>
      </c>
      <c r="CN137" s="4">
        <v>0</v>
      </c>
      <c r="CO137" s="93">
        <v>184.63389830508473</v>
      </c>
      <c r="CP137" s="4">
        <v>0</v>
      </c>
      <c r="CQ137" s="4">
        <v>1388699.2440677967</v>
      </c>
      <c r="CS137" s="4">
        <v>148520.21694915259</v>
      </c>
      <c r="CU137" s="4">
        <v>12500.108474576271</v>
      </c>
      <c r="CW137" s="4">
        <v>148520.21694915259</v>
      </c>
      <c r="CY137" s="4">
        <v>738106.6012784387</v>
      </c>
      <c r="DA137" s="93">
        <v>213.11148648648648</v>
      </c>
      <c r="DB137" s="4">
        <v>0</v>
      </c>
      <c r="DC137" s="4">
        <v>1701229</v>
      </c>
      <c r="DD137" s="4">
        <v>0</v>
      </c>
      <c r="DE137" s="4">
        <v>178106</v>
      </c>
      <c r="DF137" s="4">
        <v>0</v>
      </c>
      <c r="DG137" s="4">
        <v>29211</v>
      </c>
      <c r="DH137" s="4">
        <v>0</v>
      </c>
      <c r="DI137" s="4">
        <v>178106</v>
      </c>
      <c r="DJ137" s="4">
        <v>0</v>
      </c>
      <c r="DK137" s="4">
        <v>558941</v>
      </c>
      <c r="DL137" s="4">
        <v>0</v>
      </c>
      <c r="DM137" s="93">
        <v>234.63444633954336</v>
      </c>
      <c r="DN137" s="4">
        <v>0</v>
      </c>
      <c r="DO137" s="4">
        <v>1970430</v>
      </c>
      <c r="DQ137" s="4">
        <v>204179</v>
      </c>
      <c r="DS137" s="4">
        <v>56710</v>
      </c>
      <c r="DU137" s="4">
        <v>204179</v>
      </c>
      <c r="DW137" s="4">
        <v>574837.49407069746</v>
      </c>
      <c r="DY137" s="93">
        <v>266.2901647114586</v>
      </c>
      <c r="DZ137" s="4">
        <v>0</v>
      </c>
      <c r="EA137" s="4">
        <v>2253534</v>
      </c>
      <c r="EC137" s="4">
        <v>234247</v>
      </c>
      <c r="EE137" s="4">
        <v>37225</v>
      </c>
      <c r="EG137" s="4">
        <v>234247</v>
      </c>
      <c r="EI137" s="4">
        <v>569636.50237288128</v>
      </c>
      <c r="EK137" s="93">
        <v>291.13793103448273</v>
      </c>
      <c r="EL137" s="4">
        <v>0</v>
      </c>
      <c r="EM137" s="4">
        <v>2514889</v>
      </c>
      <c r="EN137" s="4">
        <v>0</v>
      </c>
      <c r="EO137" s="4">
        <v>259066</v>
      </c>
      <c r="EP137" s="4">
        <v>0</v>
      </c>
      <c r="EQ137" s="4">
        <v>9416</v>
      </c>
      <c r="ER137" s="4">
        <v>0</v>
      </c>
      <c r="ES137" s="4">
        <v>259066</v>
      </c>
      <c r="ET137" s="4">
        <v>0</v>
      </c>
      <c r="EU137" s="4">
        <v>538897.80000000005</v>
      </c>
      <c r="EV137" s="4">
        <v>0</v>
      </c>
      <c r="EW137" s="93">
        <v>295.26643598615919</v>
      </c>
      <c r="EX137" s="4">
        <v>0</v>
      </c>
      <c r="EY137" s="4">
        <v>2455304</v>
      </c>
      <c r="EZ137" s="4">
        <v>0</v>
      </c>
      <c r="FA137" s="4">
        <v>263672</v>
      </c>
      <c r="FB137" s="4">
        <v>0</v>
      </c>
      <c r="FC137" s="4">
        <v>0</v>
      </c>
      <c r="FD137" s="4">
        <v>0</v>
      </c>
      <c r="FE137" s="4">
        <v>263672</v>
      </c>
      <c r="FF137" s="4">
        <v>0</v>
      </c>
      <c r="FG137" s="4">
        <v>178580.35</v>
      </c>
      <c r="FH137" s="4">
        <v>0</v>
      </c>
      <c r="FI137" s="93">
        <v>300.1364339704557</v>
      </c>
      <c r="FJ137" s="4">
        <v>0</v>
      </c>
      <c r="FK137" s="4">
        <v>2557738</v>
      </c>
      <c r="FL137" s="4">
        <v>0</v>
      </c>
      <c r="FM137" s="4">
        <v>264558</v>
      </c>
      <c r="FN137" s="4">
        <v>0</v>
      </c>
      <c r="FO137" s="4">
        <v>37901</v>
      </c>
      <c r="FQ137" s="4">
        <v>264558</v>
      </c>
      <c r="FS137" s="4">
        <v>160567.92417094781</v>
      </c>
      <c r="FU137" s="93">
        <v>306.91319087253333</v>
      </c>
      <c r="FV137" s="4">
        <v>0</v>
      </c>
      <c r="FW137" s="4">
        <v>2645407</v>
      </c>
      <c r="FX137" s="4">
        <v>0</v>
      </c>
      <c r="FY137" s="4">
        <v>270562</v>
      </c>
      <c r="FZ137" s="4">
        <v>0</v>
      </c>
      <c r="GA137" s="4">
        <v>37259</v>
      </c>
      <c r="GB137" s="4">
        <v>0</v>
      </c>
      <c r="GC137" s="4">
        <v>270562</v>
      </c>
      <c r="GE137" s="4">
        <v>173898.8749467014</v>
      </c>
      <c r="GG137" s="93">
        <v>311.23146961777013</v>
      </c>
      <c r="GH137" s="4">
        <v>0</v>
      </c>
      <c r="GI137" s="4">
        <v>2812976</v>
      </c>
      <c r="GJ137" s="4">
        <v>0</v>
      </c>
      <c r="GK137" s="4">
        <v>277930</v>
      </c>
      <c r="GL137" s="4">
        <v>0</v>
      </c>
      <c r="GM137" s="4">
        <v>0</v>
      </c>
      <c r="GN137" s="4">
        <v>0</v>
      </c>
      <c r="GO137" s="4">
        <v>277930</v>
      </c>
      <c r="GP137" s="4">
        <v>0</v>
      </c>
      <c r="GQ137" s="4">
        <v>161215.53542100647</v>
      </c>
      <c r="GR137" s="4">
        <v>-140.92266667116201</v>
      </c>
      <c r="GS137" s="93">
        <v>310.59422053607676</v>
      </c>
      <c r="GT137" s="4">
        <v>0</v>
      </c>
      <c r="GU137" s="4">
        <v>2810729</v>
      </c>
      <c r="GV137" s="4">
        <v>0</v>
      </c>
      <c r="GW137" s="4">
        <v>275575</v>
      </c>
      <c r="GX137" s="4">
        <v>0</v>
      </c>
      <c r="GY137" s="4">
        <v>19924</v>
      </c>
      <c r="GZ137" s="4">
        <v>0</v>
      </c>
      <c r="HA137" s="160">
        <v>275575</v>
      </c>
      <c r="HB137" s="160">
        <v>0</v>
      </c>
      <c r="HC137" s="160">
        <v>-140.92266667116201</v>
      </c>
      <c r="HD137" s="4">
        <v>0</v>
      </c>
      <c r="HE137" s="93">
        <v>320</v>
      </c>
      <c r="HF137" s="4">
        <v>0</v>
      </c>
      <c r="HG137" s="4">
        <v>0</v>
      </c>
      <c r="HH137" s="4">
        <v>3016949</v>
      </c>
      <c r="HI137" s="4">
        <v>0</v>
      </c>
      <c r="HJ137" s="4">
        <v>285646</v>
      </c>
      <c r="HK137" s="4">
        <v>0</v>
      </c>
      <c r="HL137" s="4">
        <v>0</v>
      </c>
      <c r="HM137" s="4">
        <v>0</v>
      </c>
      <c r="HN137" s="4">
        <v>285646</v>
      </c>
      <c r="HO137" s="4">
        <v>0</v>
      </c>
      <c r="HP137" s="4">
        <v>181013</v>
      </c>
      <c r="HQ137" s="4">
        <v>-3144.9246541888861</v>
      </c>
      <c r="HR137" s="93">
        <v>333.87</v>
      </c>
      <c r="HS137" s="4">
        <v>0</v>
      </c>
      <c r="HT137" s="4">
        <v>0</v>
      </c>
      <c r="HU137" s="4">
        <v>3260905</v>
      </c>
      <c r="HV137" s="4">
        <v>0</v>
      </c>
      <c r="HW137" s="4">
        <v>0</v>
      </c>
      <c r="HX137" s="176">
        <v>0</v>
      </c>
      <c r="HY137" s="4">
        <v>298135</v>
      </c>
      <c r="HZ137" s="176">
        <v>0</v>
      </c>
      <c r="IA137" s="4">
        <v>0</v>
      </c>
      <c r="IB137" s="176">
        <v>0</v>
      </c>
      <c r="IC137" s="4">
        <v>298135</v>
      </c>
      <c r="ID137" s="176">
        <v>0</v>
      </c>
      <c r="IE137" s="4">
        <v>158695.04252290848</v>
      </c>
      <c r="IF137" s="4">
        <v>855.99639582147938</v>
      </c>
      <c r="IG137" s="5">
        <v>348.96</v>
      </c>
      <c r="IH137" s="3">
        <v>0</v>
      </c>
      <c r="II137" s="3">
        <v>0</v>
      </c>
      <c r="IJ137" s="3">
        <v>3581225</v>
      </c>
      <c r="IK137" s="3">
        <v>0</v>
      </c>
      <c r="IL137" s="3">
        <v>0</v>
      </c>
      <c r="IM137" s="3">
        <v>0</v>
      </c>
      <c r="IN137" s="3">
        <v>311602</v>
      </c>
      <c r="IO137" s="3">
        <v>0</v>
      </c>
      <c r="IP137" s="3">
        <v>0</v>
      </c>
      <c r="IQ137" s="3"/>
      <c r="IR137" s="3">
        <v>311602</v>
      </c>
      <c r="IS137" s="3"/>
      <c r="IT137" s="3">
        <v>263497.52269919036</v>
      </c>
      <c r="IU137" s="3"/>
      <c r="IV137" s="93">
        <v>365.77</v>
      </c>
      <c r="IW137" s="4">
        <v>0</v>
      </c>
      <c r="IX137" s="4">
        <v>0</v>
      </c>
      <c r="IY137" s="4">
        <v>4027626</v>
      </c>
      <c r="IZ137" s="4">
        <v>0</v>
      </c>
      <c r="JA137" s="4">
        <v>0</v>
      </c>
      <c r="JB137" s="4">
        <v>0</v>
      </c>
      <c r="JC137" s="4">
        <v>335963</v>
      </c>
      <c r="JD137" s="4">
        <v>0</v>
      </c>
      <c r="JE137" s="4">
        <v>11519</v>
      </c>
      <c r="JG137" s="4">
        <v>335963</v>
      </c>
      <c r="JI137" s="4">
        <v>402203.42148614867</v>
      </c>
      <c r="JK137" s="93">
        <v>377.59000000000003</v>
      </c>
      <c r="JL137" s="4">
        <v>0</v>
      </c>
      <c r="JM137" s="4">
        <v>0</v>
      </c>
      <c r="JN137" s="4">
        <v>4339243</v>
      </c>
      <c r="JO137" s="4">
        <v>-50848</v>
      </c>
      <c r="JP137" s="4">
        <v>0</v>
      </c>
      <c r="JQ137" s="4">
        <v>0</v>
      </c>
      <c r="JR137" s="4">
        <v>354065</v>
      </c>
      <c r="JS137" s="4">
        <v>-3752</v>
      </c>
      <c r="JT137" s="4">
        <v>0</v>
      </c>
      <c r="JV137" s="4">
        <v>354065</v>
      </c>
      <c r="JW137" s="4">
        <v>-3752</v>
      </c>
      <c r="JX137" s="4">
        <v>380421.98533599934</v>
      </c>
      <c r="JY137" s="4">
        <v>-87.51166548684705</v>
      </c>
      <c r="JZ137" s="93">
        <v>388.80999999999995</v>
      </c>
      <c r="KA137" s="4">
        <v>0</v>
      </c>
      <c r="KB137" s="4">
        <v>0</v>
      </c>
      <c r="KC137" s="4">
        <v>5096580</v>
      </c>
      <c r="KD137" s="4">
        <v>8670</v>
      </c>
      <c r="KE137" s="4">
        <v>0</v>
      </c>
      <c r="KF137" s="4">
        <v>0</v>
      </c>
      <c r="KG137" s="4">
        <v>362753</v>
      </c>
      <c r="KH137" s="4">
        <v>656</v>
      </c>
      <c r="KI137" s="4">
        <v>27050</v>
      </c>
      <c r="KJ137" s="4">
        <v>0</v>
      </c>
      <c r="KK137" s="4">
        <v>359001</v>
      </c>
      <c r="KM137" s="4">
        <v>952768.50540810928</v>
      </c>
      <c r="KN137" s="4">
        <v>0</v>
      </c>
      <c r="KO137" s="4">
        <v>396.66</v>
      </c>
      <c r="KP137" s="4">
        <v>0</v>
      </c>
      <c r="KQ137" s="4">
        <v>0</v>
      </c>
      <c r="KR137" s="4">
        <v>5816343</v>
      </c>
      <c r="KS137" s="4">
        <v>0</v>
      </c>
      <c r="KT137" s="4">
        <v>0</v>
      </c>
      <c r="KU137" s="4">
        <v>0</v>
      </c>
      <c r="KV137" s="4">
        <v>431525</v>
      </c>
      <c r="KW137" s="4">
        <v>0</v>
      </c>
      <c r="KX137" s="4">
        <v>0</v>
      </c>
      <c r="KY137" s="4">
        <v>0</v>
      </c>
      <c r="KZ137" s="4">
        <v>432181</v>
      </c>
      <c r="LA137" s="4">
        <v>0</v>
      </c>
      <c r="LB137" s="4">
        <v>1322835.328</v>
      </c>
      <c r="LC137" s="4">
        <v>0</v>
      </c>
      <c r="LD137" s="4">
        <v>402</v>
      </c>
      <c r="LE137" s="4">
        <v>0</v>
      </c>
      <c r="LF137" s="4">
        <v>0</v>
      </c>
      <c r="LG137" s="4">
        <v>6063632</v>
      </c>
      <c r="LH137" s="4">
        <v>0</v>
      </c>
      <c r="LI137" s="4">
        <v>0</v>
      </c>
      <c r="LJ137" s="4">
        <v>0</v>
      </c>
      <c r="LK137" s="4">
        <v>477470</v>
      </c>
      <c r="LL137" s="4">
        <v>0</v>
      </c>
      <c r="LM137" s="4">
        <v>0</v>
      </c>
      <c r="LO137" s="4">
        <v>477470</v>
      </c>
      <c r="LQ137" s="4">
        <v>988783.2</v>
      </c>
      <c r="MI137" s="115">
        <f t="shared" si="1"/>
        <v>-128</v>
      </c>
      <c r="MJ137" s="3"/>
      <c r="MK137" s="3"/>
      <c r="ML137" s="176"/>
      <c r="MM137" s="176"/>
      <c r="MN137" s="176"/>
      <c r="MO137" s="176"/>
      <c r="MP137" s="176"/>
      <c r="MQ137" s="176"/>
      <c r="MR137" s="176"/>
      <c r="MS137" s="176"/>
      <c r="MT137" s="176"/>
    </row>
    <row r="138" spans="1:358" s="4" customFormat="1">
      <c r="A138" s="1">
        <v>129</v>
      </c>
      <c r="B138" t="s">
        <v>169</v>
      </c>
      <c r="C138" s="93"/>
      <c r="E138" s="4">
        <v>0</v>
      </c>
      <c r="F138" s="4">
        <v>0</v>
      </c>
      <c r="I138" s="93"/>
      <c r="J138" s="4">
        <v>0</v>
      </c>
      <c r="K138" s="4">
        <v>0</v>
      </c>
      <c r="L138" s="4">
        <v>0</v>
      </c>
      <c r="O138" s="93"/>
      <c r="Q138" s="4">
        <v>0</v>
      </c>
      <c r="R138" s="4">
        <v>0</v>
      </c>
      <c r="S138" s="4">
        <v>0</v>
      </c>
      <c r="U138" s="4">
        <v>0</v>
      </c>
      <c r="V138" s="4">
        <v>0</v>
      </c>
      <c r="W138" s="93"/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L138" s="4">
        <v>0</v>
      </c>
      <c r="AO138" s="93"/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W138" s="93"/>
      <c r="AZ138" s="4">
        <v>0</v>
      </c>
      <c r="BB138" s="4">
        <v>0</v>
      </c>
      <c r="BC138" s="4">
        <v>0</v>
      </c>
      <c r="BD138" s="4">
        <v>0</v>
      </c>
      <c r="BH138" s="4">
        <v>0</v>
      </c>
      <c r="BL138" s="4">
        <v>0</v>
      </c>
      <c r="BN138" s="4">
        <v>0</v>
      </c>
      <c r="BO138" s="4">
        <v>0</v>
      </c>
      <c r="BP138" s="4">
        <v>0</v>
      </c>
      <c r="BQ138" s="93">
        <v>0</v>
      </c>
      <c r="BR138" s="4">
        <v>0</v>
      </c>
      <c r="BS138" s="4">
        <v>0</v>
      </c>
      <c r="BT138" s="4">
        <v>0</v>
      </c>
      <c r="BU138" s="4">
        <v>0</v>
      </c>
      <c r="BW138" s="4">
        <v>0</v>
      </c>
      <c r="BY138" s="4">
        <v>0</v>
      </c>
      <c r="CA138" s="4">
        <v>0</v>
      </c>
      <c r="CC138" s="93"/>
      <c r="CE138" s="4">
        <v>0</v>
      </c>
      <c r="CF138" s="4">
        <v>0</v>
      </c>
      <c r="CH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93"/>
      <c r="CS138" s="4">
        <v>0</v>
      </c>
      <c r="CW138" s="4">
        <v>0</v>
      </c>
      <c r="CY138" s="4">
        <v>0</v>
      </c>
      <c r="DA138" s="93"/>
      <c r="DD138" s="4">
        <v>0</v>
      </c>
      <c r="DF138" s="4">
        <v>0</v>
      </c>
      <c r="DH138" s="4">
        <v>0</v>
      </c>
      <c r="DI138" s="4">
        <v>0</v>
      </c>
      <c r="DJ138" s="4">
        <v>0</v>
      </c>
      <c r="DK138" s="4">
        <v>0</v>
      </c>
      <c r="DL138" s="4">
        <v>0</v>
      </c>
      <c r="DM138" s="93"/>
      <c r="DU138" s="4">
        <v>0</v>
      </c>
      <c r="DW138" s="4">
        <v>0</v>
      </c>
      <c r="DY138" s="93"/>
      <c r="EG138" s="4">
        <v>0</v>
      </c>
      <c r="EI138" s="4">
        <v>0</v>
      </c>
      <c r="EK138" s="93">
        <v>0</v>
      </c>
      <c r="EM138" s="4">
        <v>0</v>
      </c>
      <c r="EN138" s="4">
        <v>0</v>
      </c>
      <c r="EO138" s="4">
        <v>0</v>
      </c>
      <c r="EP138" s="4">
        <v>0</v>
      </c>
      <c r="EQ138" s="4">
        <v>0</v>
      </c>
      <c r="ER138" s="4">
        <v>0</v>
      </c>
      <c r="ES138" s="4">
        <v>0</v>
      </c>
      <c r="ET138" s="4">
        <v>0</v>
      </c>
      <c r="EU138" s="4">
        <v>0</v>
      </c>
      <c r="EV138" s="4">
        <v>0</v>
      </c>
      <c r="EW138" s="93">
        <v>0</v>
      </c>
      <c r="EX138" s="4">
        <v>0</v>
      </c>
      <c r="EY138" s="4">
        <v>0</v>
      </c>
      <c r="EZ138" s="4">
        <v>0</v>
      </c>
      <c r="FA138" s="4">
        <v>0</v>
      </c>
      <c r="FB138" s="4">
        <v>0</v>
      </c>
      <c r="FC138" s="4">
        <v>0</v>
      </c>
      <c r="FD138" s="4">
        <v>0</v>
      </c>
      <c r="FE138" s="4">
        <v>0</v>
      </c>
      <c r="FF138" s="4">
        <v>0</v>
      </c>
      <c r="FG138" s="4">
        <v>0</v>
      </c>
      <c r="FH138" s="4">
        <v>0</v>
      </c>
      <c r="FI138" s="93">
        <v>0</v>
      </c>
      <c r="FJ138" s="4">
        <v>0</v>
      </c>
      <c r="FK138" s="4">
        <v>0</v>
      </c>
      <c r="FL138" s="4">
        <v>0</v>
      </c>
      <c r="FM138" s="4">
        <v>0</v>
      </c>
      <c r="FN138" s="4">
        <v>0</v>
      </c>
      <c r="FO138" s="4">
        <v>0</v>
      </c>
      <c r="FQ138" s="4">
        <v>0</v>
      </c>
      <c r="FS138" s="4">
        <v>0</v>
      </c>
      <c r="FU138" s="93">
        <v>0</v>
      </c>
      <c r="FV138" s="4">
        <v>0</v>
      </c>
      <c r="FW138" s="4">
        <v>0</v>
      </c>
      <c r="FX138" s="4">
        <v>0</v>
      </c>
      <c r="FY138" s="4">
        <v>0</v>
      </c>
      <c r="FZ138" s="4">
        <v>0</v>
      </c>
      <c r="GA138" s="4">
        <v>0</v>
      </c>
      <c r="GB138" s="4">
        <v>0</v>
      </c>
      <c r="GC138" s="4">
        <v>0</v>
      </c>
      <c r="GE138" s="4">
        <v>0</v>
      </c>
      <c r="GG138" s="93">
        <v>0</v>
      </c>
      <c r="GH138" s="4">
        <v>0</v>
      </c>
      <c r="GI138" s="4">
        <v>0</v>
      </c>
      <c r="GJ138" s="4">
        <v>0</v>
      </c>
      <c r="GK138" s="4">
        <v>0</v>
      </c>
      <c r="GL138" s="4">
        <v>0</v>
      </c>
      <c r="GM138" s="4">
        <v>0</v>
      </c>
      <c r="GN138" s="4">
        <v>0</v>
      </c>
      <c r="GO138" s="4">
        <v>0</v>
      </c>
      <c r="GP138" s="4">
        <v>0</v>
      </c>
      <c r="GQ138" s="4">
        <v>0</v>
      </c>
      <c r="GR138" s="4">
        <v>0</v>
      </c>
      <c r="GS138" s="93">
        <v>0</v>
      </c>
      <c r="GT138" s="4">
        <v>0</v>
      </c>
      <c r="GU138" s="4">
        <v>0</v>
      </c>
      <c r="GV138" s="4">
        <v>0</v>
      </c>
      <c r="GW138" s="4">
        <v>0</v>
      </c>
      <c r="GX138" s="4">
        <v>0</v>
      </c>
      <c r="GY138" s="4">
        <v>0</v>
      </c>
      <c r="GZ138" s="4">
        <v>0</v>
      </c>
      <c r="HA138" s="160">
        <v>0</v>
      </c>
      <c r="HB138" s="160">
        <v>0</v>
      </c>
      <c r="HC138" s="160">
        <v>0</v>
      </c>
      <c r="HD138" s="4">
        <v>0</v>
      </c>
      <c r="HE138" s="93">
        <v>0</v>
      </c>
      <c r="HF138" s="4">
        <v>0</v>
      </c>
      <c r="HG138" s="4">
        <v>0</v>
      </c>
      <c r="HH138" s="4">
        <v>0</v>
      </c>
      <c r="HI138" s="4">
        <v>0</v>
      </c>
      <c r="HJ138" s="4">
        <v>0</v>
      </c>
      <c r="HK138" s="4">
        <v>0</v>
      </c>
      <c r="HL138" s="4">
        <v>0</v>
      </c>
      <c r="HM138" s="4">
        <v>0</v>
      </c>
      <c r="HN138" s="4">
        <v>0</v>
      </c>
      <c r="HO138" s="4">
        <v>0</v>
      </c>
      <c r="HP138" s="4">
        <v>0</v>
      </c>
      <c r="HQ138" s="4">
        <v>0</v>
      </c>
      <c r="HR138" s="93">
        <v>0</v>
      </c>
      <c r="HS138" s="4">
        <v>0</v>
      </c>
      <c r="HT138" s="4">
        <v>0</v>
      </c>
      <c r="HU138" s="4">
        <v>0</v>
      </c>
      <c r="HV138" s="4">
        <v>0</v>
      </c>
      <c r="HW138" s="4">
        <v>0</v>
      </c>
      <c r="HX138" s="176">
        <v>0</v>
      </c>
      <c r="HY138" s="4">
        <v>0</v>
      </c>
      <c r="HZ138" s="176">
        <v>0</v>
      </c>
      <c r="IA138" s="4">
        <v>0</v>
      </c>
      <c r="IB138" s="176">
        <v>0</v>
      </c>
      <c r="IC138" s="4">
        <v>0</v>
      </c>
      <c r="ID138" s="176">
        <v>0</v>
      </c>
      <c r="IE138" s="4">
        <v>0</v>
      </c>
      <c r="IF138" s="4">
        <v>0</v>
      </c>
      <c r="IG138" s="5">
        <v>0</v>
      </c>
      <c r="IH138" s="3">
        <v>0</v>
      </c>
      <c r="II138" s="3">
        <v>0</v>
      </c>
      <c r="IJ138" s="3">
        <v>0</v>
      </c>
      <c r="IK138" s="3">
        <v>0</v>
      </c>
      <c r="IL138" s="3">
        <v>0</v>
      </c>
      <c r="IM138" s="3">
        <v>0</v>
      </c>
      <c r="IN138" s="3">
        <v>0</v>
      </c>
      <c r="IO138" s="3">
        <v>0</v>
      </c>
      <c r="IP138" s="3">
        <v>0</v>
      </c>
      <c r="IQ138" s="3"/>
      <c r="IR138" s="3">
        <v>0</v>
      </c>
      <c r="IS138" s="3"/>
      <c r="IT138" s="3">
        <v>0</v>
      </c>
      <c r="IU138" s="3"/>
      <c r="IV138" s="93">
        <v>0</v>
      </c>
      <c r="IW138" s="4">
        <v>0</v>
      </c>
      <c r="IX138" s="4">
        <v>0</v>
      </c>
      <c r="IY138" s="4">
        <v>0</v>
      </c>
      <c r="IZ138" s="4">
        <v>0</v>
      </c>
      <c r="JA138" s="4">
        <v>0</v>
      </c>
      <c r="JB138" s="4">
        <v>0</v>
      </c>
      <c r="JC138" s="4">
        <v>0</v>
      </c>
      <c r="JD138" s="4">
        <v>0</v>
      </c>
      <c r="JE138" s="4">
        <v>0</v>
      </c>
      <c r="JG138" s="4">
        <v>0</v>
      </c>
      <c r="JI138" s="4">
        <v>0</v>
      </c>
      <c r="JK138" s="93">
        <v>0</v>
      </c>
      <c r="JL138" s="4">
        <v>0</v>
      </c>
      <c r="JM138" s="4">
        <v>0</v>
      </c>
      <c r="JN138" s="4">
        <v>0</v>
      </c>
      <c r="JO138" s="4">
        <v>0</v>
      </c>
      <c r="JP138" s="4">
        <v>0</v>
      </c>
      <c r="JQ138" s="4">
        <v>0</v>
      </c>
      <c r="JR138" s="4">
        <v>0</v>
      </c>
      <c r="JS138" s="4">
        <v>0</v>
      </c>
      <c r="JT138" s="4">
        <v>0</v>
      </c>
      <c r="JV138" s="4">
        <v>0</v>
      </c>
      <c r="JW138" s="4">
        <v>0</v>
      </c>
      <c r="JX138" s="4">
        <v>0</v>
      </c>
      <c r="JY138" s="4">
        <v>0</v>
      </c>
      <c r="JZ138" s="93">
        <v>0</v>
      </c>
      <c r="KA138" s="4">
        <v>0</v>
      </c>
      <c r="KB138" s="4">
        <v>0</v>
      </c>
      <c r="KC138" s="4">
        <v>0</v>
      </c>
      <c r="KD138" s="4">
        <v>0</v>
      </c>
      <c r="KE138" s="4">
        <v>0</v>
      </c>
      <c r="KF138" s="4">
        <v>0</v>
      </c>
      <c r="KG138" s="4">
        <v>0</v>
      </c>
      <c r="KH138" s="4">
        <v>0</v>
      </c>
      <c r="KI138" s="4">
        <v>0</v>
      </c>
      <c r="KJ138" s="4">
        <v>0</v>
      </c>
      <c r="KK138" s="4">
        <v>0</v>
      </c>
      <c r="KM138" s="4">
        <v>0</v>
      </c>
      <c r="KN138" s="4">
        <v>0</v>
      </c>
      <c r="KO138" s="4">
        <v>0</v>
      </c>
      <c r="KP138" s="4">
        <v>0</v>
      </c>
      <c r="KQ138" s="4">
        <v>0</v>
      </c>
      <c r="KR138" s="4">
        <v>0</v>
      </c>
      <c r="KS138" s="4">
        <v>0</v>
      </c>
      <c r="KT138" s="4">
        <v>0</v>
      </c>
      <c r="KU138" s="4">
        <v>0</v>
      </c>
      <c r="KV138" s="4">
        <v>0</v>
      </c>
      <c r="KW138" s="4">
        <v>0</v>
      </c>
      <c r="KX138" s="4">
        <v>0</v>
      </c>
      <c r="KY138" s="4">
        <v>0</v>
      </c>
      <c r="KZ138" s="4">
        <v>0</v>
      </c>
      <c r="LA138" s="4">
        <v>0</v>
      </c>
      <c r="LB138" s="4">
        <v>0</v>
      </c>
      <c r="LC138" s="4">
        <v>0</v>
      </c>
      <c r="LD138" s="4">
        <v>0</v>
      </c>
      <c r="LE138" s="4">
        <v>0</v>
      </c>
      <c r="LF138" s="4">
        <v>0</v>
      </c>
      <c r="LG138" s="4">
        <v>0</v>
      </c>
      <c r="LH138" s="4">
        <v>0</v>
      </c>
      <c r="LI138" s="4">
        <v>0</v>
      </c>
      <c r="LJ138" s="4">
        <v>0</v>
      </c>
      <c r="LK138" s="4">
        <v>0</v>
      </c>
      <c r="LL138" s="4">
        <v>0</v>
      </c>
      <c r="LM138" s="4">
        <v>0</v>
      </c>
      <c r="LO138" s="4">
        <v>0</v>
      </c>
      <c r="LQ138" s="4">
        <v>0</v>
      </c>
      <c r="MI138" s="115">
        <f t="shared" si="1"/>
        <v>-129</v>
      </c>
      <c r="MJ138" s="3"/>
      <c r="MK138" s="3"/>
      <c r="ML138" s="176"/>
      <c r="MM138" s="176"/>
      <c r="MN138" s="176"/>
      <c r="MO138" s="176"/>
      <c r="MP138" s="176"/>
      <c r="MQ138" s="176"/>
      <c r="MR138" s="176"/>
      <c r="MS138" s="176"/>
      <c r="MT138" s="176"/>
    </row>
    <row r="139" spans="1:358" s="4" customFormat="1">
      <c r="A139" s="1">
        <v>130</v>
      </c>
      <c r="B139" t="s">
        <v>170</v>
      </c>
      <c r="C139" s="93"/>
      <c r="E139" s="4">
        <v>0</v>
      </c>
      <c r="F139" s="4">
        <v>0</v>
      </c>
      <c r="I139" s="93"/>
      <c r="J139" s="4">
        <v>0</v>
      </c>
      <c r="K139" s="4">
        <v>0</v>
      </c>
      <c r="L139" s="4">
        <v>0</v>
      </c>
      <c r="O139" s="93"/>
      <c r="Q139" s="4">
        <v>0</v>
      </c>
      <c r="R139" s="4">
        <v>0</v>
      </c>
      <c r="S139" s="4">
        <v>0</v>
      </c>
      <c r="U139" s="4">
        <v>0</v>
      </c>
      <c r="V139" s="4">
        <v>0</v>
      </c>
      <c r="W139" s="93"/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L139" s="4">
        <v>0</v>
      </c>
      <c r="AO139" s="93"/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W139" s="93"/>
      <c r="AZ139" s="4">
        <v>0</v>
      </c>
      <c r="BB139" s="4">
        <v>0</v>
      </c>
      <c r="BC139" s="4">
        <v>0</v>
      </c>
      <c r="BD139" s="4">
        <v>0</v>
      </c>
      <c r="BH139" s="4">
        <v>0</v>
      </c>
      <c r="BL139" s="4">
        <v>0</v>
      </c>
      <c r="BN139" s="4">
        <v>0</v>
      </c>
      <c r="BO139" s="4">
        <v>0</v>
      </c>
      <c r="BP139" s="4">
        <v>0</v>
      </c>
      <c r="BQ139" s="93">
        <v>0</v>
      </c>
      <c r="BR139" s="4">
        <v>0</v>
      </c>
      <c r="BS139" s="4">
        <v>0</v>
      </c>
      <c r="BT139" s="4">
        <v>0</v>
      </c>
      <c r="BU139" s="4">
        <v>0</v>
      </c>
      <c r="BW139" s="4">
        <v>0</v>
      </c>
      <c r="BY139" s="4">
        <v>0</v>
      </c>
      <c r="CA139" s="4">
        <v>0</v>
      </c>
      <c r="CC139" s="93"/>
      <c r="CE139" s="4">
        <v>0</v>
      </c>
      <c r="CF139" s="4">
        <v>0</v>
      </c>
      <c r="CH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0</v>
      </c>
      <c r="CO139" s="93"/>
      <c r="CS139" s="4">
        <v>0</v>
      </c>
      <c r="CW139" s="4">
        <v>0</v>
      </c>
      <c r="CY139" s="4">
        <v>0</v>
      </c>
      <c r="DA139" s="93"/>
      <c r="DD139" s="4">
        <v>0</v>
      </c>
      <c r="DF139" s="4">
        <v>0</v>
      </c>
      <c r="DH139" s="4">
        <v>0</v>
      </c>
      <c r="DI139" s="4">
        <v>0</v>
      </c>
      <c r="DJ139" s="4">
        <v>0</v>
      </c>
      <c r="DK139" s="4">
        <v>0</v>
      </c>
      <c r="DL139" s="4">
        <v>0</v>
      </c>
      <c r="DM139" s="93"/>
      <c r="DU139" s="4">
        <v>0</v>
      </c>
      <c r="DW139" s="4">
        <v>0</v>
      </c>
      <c r="DY139" s="93"/>
      <c r="EG139" s="4">
        <v>0</v>
      </c>
      <c r="EI139" s="4">
        <v>0</v>
      </c>
      <c r="EK139" s="93">
        <v>0</v>
      </c>
      <c r="EM139" s="4">
        <v>0</v>
      </c>
      <c r="EN139" s="4">
        <v>0</v>
      </c>
      <c r="EO139" s="4">
        <v>0</v>
      </c>
      <c r="EP139" s="4">
        <v>0</v>
      </c>
      <c r="EQ139" s="4">
        <v>0</v>
      </c>
      <c r="ER139" s="4">
        <v>0</v>
      </c>
      <c r="ES139" s="4">
        <v>0</v>
      </c>
      <c r="ET139" s="4">
        <v>0</v>
      </c>
      <c r="EU139" s="4">
        <v>0</v>
      </c>
      <c r="EV139" s="4">
        <v>0</v>
      </c>
      <c r="EW139" s="93">
        <v>0</v>
      </c>
      <c r="EX139" s="4">
        <v>0</v>
      </c>
      <c r="EY139" s="4">
        <v>0</v>
      </c>
      <c r="EZ139" s="4">
        <v>0</v>
      </c>
      <c r="FA139" s="4">
        <v>0</v>
      </c>
      <c r="FB139" s="4">
        <v>0</v>
      </c>
      <c r="FC139" s="4">
        <v>0</v>
      </c>
      <c r="FD139" s="4">
        <v>0</v>
      </c>
      <c r="FE139" s="4">
        <v>0</v>
      </c>
      <c r="FF139" s="4">
        <v>0</v>
      </c>
      <c r="FG139" s="4">
        <v>0</v>
      </c>
      <c r="FH139" s="4">
        <v>0</v>
      </c>
      <c r="FI139" s="93">
        <v>0</v>
      </c>
      <c r="FJ139" s="4">
        <v>0</v>
      </c>
      <c r="FK139" s="4">
        <v>0</v>
      </c>
      <c r="FL139" s="4">
        <v>0</v>
      </c>
      <c r="FM139" s="4">
        <v>0</v>
      </c>
      <c r="FN139" s="4">
        <v>0</v>
      </c>
      <c r="FO139" s="4">
        <v>0</v>
      </c>
      <c r="FQ139" s="4">
        <v>0</v>
      </c>
      <c r="FS139" s="4">
        <v>0</v>
      </c>
      <c r="FU139" s="93">
        <v>0</v>
      </c>
      <c r="FV139" s="4">
        <v>0</v>
      </c>
      <c r="FW139" s="4">
        <v>0</v>
      </c>
      <c r="FX139" s="4">
        <v>0</v>
      </c>
      <c r="FY139" s="4">
        <v>0</v>
      </c>
      <c r="FZ139" s="4">
        <v>0</v>
      </c>
      <c r="GA139" s="4">
        <v>0</v>
      </c>
      <c r="GB139" s="4">
        <v>0</v>
      </c>
      <c r="GC139" s="4">
        <v>0</v>
      </c>
      <c r="GE139" s="4">
        <v>0</v>
      </c>
      <c r="GG139" s="93">
        <v>0</v>
      </c>
      <c r="GH139" s="4">
        <v>0</v>
      </c>
      <c r="GI139" s="4">
        <v>0</v>
      </c>
      <c r="GJ139" s="4">
        <v>0</v>
      </c>
      <c r="GK139" s="4">
        <v>0</v>
      </c>
      <c r="GL139" s="4">
        <v>0</v>
      </c>
      <c r="GM139" s="4">
        <v>0</v>
      </c>
      <c r="GN139" s="4">
        <v>0</v>
      </c>
      <c r="GO139" s="4">
        <v>0</v>
      </c>
      <c r="GP139" s="4">
        <v>0</v>
      </c>
      <c r="GQ139" s="4">
        <v>0</v>
      </c>
      <c r="GR139" s="4">
        <v>0</v>
      </c>
      <c r="GS139" s="93">
        <v>0</v>
      </c>
      <c r="GT139" s="4">
        <v>0</v>
      </c>
      <c r="GU139" s="4">
        <v>0</v>
      </c>
      <c r="GV139" s="4">
        <v>0</v>
      </c>
      <c r="GW139" s="4">
        <v>0</v>
      </c>
      <c r="GX139" s="4">
        <v>0</v>
      </c>
      <c r="GY139" s="4">
        <v>0</v>
      </c>
      <c r="GZ139" s="4">
        <v>0</v>
      </c>
      <c r="HA139" s="160">
        <v>0</v>
      </c>
      <c r="HB139" s="160">
        <v>0</v>
      </c>
      <c r="HC139" s="160">
        <v>0</v>
      </c>
      <c r="HD139" s="4">
        <v>0</v>
      </c>
      <c r="HE139" s="93">
        <v>0</v>
      </c>
      <c r="HF139" s="4">
        <v>0</v>
      </c>
      <c r="HG139" s="4">
        <v>0</v>
      </c>
      <c r="HH139" s="4">
        <v>0</v>
      </c>
      <c r="HI139" s="4">
        <v>0</v>
      </c>
      <c r="HJ139" s="4">
        <v>0</v>
      </c>
      <c r="HK139" s="4">
        <v>0</v>
      </c>
      <c r="HL139" s="4">
        <v>0</v>
      </c>
      <c r="HM139" s="4">
        <v>0</v>
      </c>
      <c r="HN139" s="4">
        <v>0</v>
      </c>
      <c r="HO139" s="4">
        <v>0</v>
      </c>
      <c r="HP139" s="4">
        <v>0</v>
      </c>
      <c r="HQ139" s="4">
        <v>0</v>
      </c>
      <c r="HR139" s="93">
        <v>0</v>
      </c>
      <c r="HS139" s="4">
        <v>0</v>
      </c>
      <c r="HT139" s="4">
        <v>0</v>
      </c>
      <c r="HU139" s="4">
        <v>0</v>
      </c>
      <c r="HV139" s="4">
        <v>0</v>
      </c>
      <c r="HW139" s="4">
        <v>0</v>
      </c>
      <c r="HX139" s="176">
        <v>0</v>
      </c>
      <c r="HY139" s="4">
        <v>0</v>
      </c>
      <c r="HZ139" s="176">
        <v>0</v>
      </c>
      <c r="IA139" s="4">
        <v>0</v>
      </c>
      <c r="IB139" s="176">
        <v>0</v>
      </c>
      <c r="IC139" s="4">
        <v>0</v>
      </c>
      <c r="ID139" s="176">
        <v>0</v>
      </c>
      <c r="IE139" s="4">
        <v>0</v>
      </c>
      <c r="IF139" s="4">
        <v>0</v>
      </c>
      <c r="IG139" s="5">
        <v>0</v>
      </c>
      <c r="IH139" s="3">
        <v>0</v>
      </c>
      <c r="II139" s="3">
        <v>0</v>
      </c>
      <c r="IJ139" s="3">
        <v>0</v>
      </c>
      <c r="IK139" s="3">
        <v>0</v>
      </c>
      <c r="IL139" s="3">
        <v>0</v>
      </c>
      <c r="IM139" s="3">
        <v>0</v>
      </c>
      <c r="IN139" s="3">
        <v>0</v>
      </c>
      <c r="IO139" s="3">
        <v>0</v>
      </c>
      <c r="IP139" s="3">
        <v>0</v>
      </c>
      <c r="IQ139" s="3"/>
      <c r="IR139" s="3">
        <v>0</v>
      </c>
      <c r="IS139" s="3"/>
      <c r="IT139" s="3">
        <v>0</v>
      </c>
      <c r="IU139" s="3"/>
      <c r="IV139" s="93">
        <v>0</v>
      </c>
      <c r="IW139" s="4">
        <v>0</v>
      </c>
      <c r="IX139" s="4">
        <v>0</v>
      </c>
      <c r="IY139" s="4">
        <v>0</v>
      </c>
      <c r="IZ139" s="4">
        <v>0</v>
      </c>
      <c r="JA139" s="4">
        <v>0</v>
      </c>
      <c r="JB139" s="4">
        <v>0</v>
      </c>
      <c r="JC139" s="4">
        <v>0</v>
      </c>
      <c r="JD139" s="4">
        <v>0</v>
      </c>
      <c r="JE139" s="4">
        <v>0</v>
      </c>
      <c r="JG139" s="4">
        <v>0</v>
      </c>
      <c r="JI139" s="4">
        <v>0</v>
      </c>
      <c r="JK139" s="93">
        <v>0</v>
      </c>
      <c r="JL139" s="4">
        <v>0</v>
      </c>
      <c r="JM139" s="4">
        <v>0</v>
      </c>
      <c r="JN139" s="4">
        <v>0</v>
      </c>
      <c r="JO139" s="4">
        <v>0</v>
      </c>
      <c r="JP139" s="4">
        <v>0</v>
      </c>
      <c r="JQ139" s="4">
        <v>0</v>
      </c>
      <c r="JR139" s="4">
        <v>0</v>
      </c>
      <c r="JS139" s="4">
        <v>0</v>
      </c>
      <c r="JT139" s="4">
        <v>0</v>
      </c>
      <c r="JV139" s="4">
        <v>0</v>
      </c>
      <c r="JW139" s="4">
        <v>0</v>
      </c>
      <c r="JX139" s="4">
        <v>0</v>
      </c>
      <c r="JY139" s="4">
        <v>0</v>
      </c>
      <c r="JZ139" s="93">
        <v>0</v>
      </c>
      <c r="KA139" s="4">
        <v>0</v>
      </c>
      <c r="KB139" s="4">
        <v>0</v>
      </c>
      <c r="KC139" s="4">
        <v>0</v>
      </c>
      <c r="KD139" s="4">
        <v>0</v>
      </c>
      <c r="KE139" s="4">
        <v>0</v>
      </c>
      <c r="KF139" s="4">
        <v>0</v>
      </c>
      <c r="KG139" s="4">
        <v>0</v>
      </c>
      <c r="KH139" s="4">
        <v>0</v>
      </c>
      <c r="KI139" s="4">
        <v>0</v>
      </c>
      <c r="KJ139" s="4">
        <v>0</v>
      </c>
      <c r="KK139" s="4">
        <v>0</v>
      </c>
      <c r="KM139" s="4">
        <v>0</v>
      </c>
      <c r="KN139" s="4">
        <v>0</v>
      </c>
      <c r="KO139" s="4">
        <v>0</v>
      </c>
      <c r="KP139" s="4">
        <v>0</v>
      </c>
      <c r="KQ139" s="4">
        <v>0</v>
      </c>
      <c r="KR139" s="4">
        <v>0</v>
      </c>
      <c r="KS139" s="4">
        <v>0</v>
      </c>
      <c r="KT139" s="4">
        <v>0</v>
      </c>
      <c r="KU139" s="4">
        <v>0</v>
      </c>
      <c r="KV139" s="4">
        <v>0</v>
      </c>
      <c r="KW139" s="4">
        <v>0</v>
      </c>
      <c r="KX139" s="4">
        <v>0</v>
      </c>
      <c r="KY139" s="4">
        <v>0</v>
      </c>
      <c r="KZ139" s="4">
        <v>0</v>
      </c>
      <c r="LA139" s="4">
        <v>0</v>
      </c>
      <c r="LB139" s="4">
        <v>0</v>
      </c>
      <c r="LC139" s="4">
        <v>0</v>
      </c>
      <c r="LD139" s="4">
        <v>0</v>
      </c>
      <c r="LE139" s="4">
        <v>0</v>
      </c>
      <c r="LF139" s="4">
        <v>0</v>
      </c>
      <c r="LG139" s="4">
        <v>0</v>
      </c>
      <c r="LH139" s="4">
        <v>0</v>
      </c>
      <c r="LI139" s="4">
        <v>0</v>
      </c>
      <c r="LJ139" s="4">
        <v>0</v>
      </c>
      <c r="LK139" s="4">
        <v>0</v>
      </c>
      <c r="LL139" s="4">
        <v>0</v>
      </c>
      <c r="LM139" s="4">
        <v>0</v>
      </c>
      <c r="LO139" s="4">
        <v>0</v>
      </c>
      <c r="LQ139" s="4">
        <v>0</v>
      </c>
      <c r="MI139" s="115">
        <f t="shared" ref="MI139:MI202" si="2">MJ139-A139</f>
        <v>-130</v>
      </c>
      <c r="MJ139" s="3"/>
      <c r="MK139" s="3"/>
      <c r="ML139" s="176"/>
      <c r="MM139" s="176"/>
      <c r="MN139" s="176"/>
      <c r="MO139" s="176"/>
      <c r="MP139" s="176"/>
      <c r="MQ139" s="176"/>
      <c r="MR139" s="176"/>
      <c r="MS139" s="176"/>
      <c r="MT139" s="176"/>
    </row>
    <row r="140" spans="1:358" s="4" customFormat="1">
      <c r="A140" s="1">
        <v>131</v>
      </c>
      <c r="B140" t="s">
        <v>171</v>
      </c>
      <c r="C140" s="93">
        <v>4.47</v>
      </c>
      <c r="D140" s="4">
        <v>23848</v>
      </c>
      <c r="E140" s="4">
        <v>0</v>
      </c>
      <c r="F140" s="4">
        <v>14232</v>
      </c>
      <c r="G140" s="4">
        <v>11924</v>
      </c>
      <c r="I140" s="93">
        <v>11.92</v>
      </c>
      <c r="J140" s="4">
        <v>69042</v>
      </c>
      <c r="K140" s="4">
        <v>0</v>
      </c>
      <c r="L140" s="4">
        <v>69453</v>
      </c>
      <c r="M140" s="4">
        <v>0</v>
      </c>
      <c r="O140" s="93">
        <v>26.78</v>
      </c>
      <c r="P140" s="4">
        <v>0</v>
      </c>
      <c r="Q140" s="4">
        <v>148050</v>
      </c>
      <c r="R140" s="4">
        <v>0</v>
      </c>
      <c r="S140" s="4">
        <v>9658</v>
      </c>
      <c r="U140" s="4">
        <v>29422</v>
      </c>
      <c r="V140" s="4">
        <v>0</v>
      </c>
      <c r="W140" s="93">
        <v>23.57</v>
      </c>
      <c r="X140" s="4">
        <v>0</v>
      </c>
      <c r="Y140" s="4">
        <v>141703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14.26</v>
      </c>
      <c r="AG140" s="4">
        <v>0</v>
      </c>
      <c r="AH140" s="4">
        <v>87114</v>
      </c>
      <c r="AJ140" s="4">
        <v>0</v>
      </c>
      <c r="AL140" s="4">
        <v>0</v>
      </c>
      <c r="AN140" s="4">
        <v>0</v>
      </c>
      <c r="AO140" s="93">
        <v>10.78</v>
      </c>
      <c r="AP140" s="4">
        <v>0</v>
      </c>
      <c r="AQ140" s="4">
        <v>80602</v>
      </c>
      <c r="AR140" s="4">
        <v>0</v>
      </c>
      <c r="AS140" s="4">
        <v>0</v>
      </c>
      <c r="AT140" s="4">
        <v>0</v>
      </c>
      <c r="AU140" s="4">
        <v>0</v>
      </c>
      <c r="AW140" s="93">
        <v>5.14</v>
      </c>
      <c r="AY140" s="4">
        <v>33989</v>
      </c>
      <c r="AZ140" s="4">
        <v>0</v>
      </c>
      <c r="BA140" s="4">
        <v>8210</v>
      </c>
      <c r="BB140" s="4">
        <v>0</v>
      </c>
      <c r="BC140" s="4">
        <v>0</v>
      </c>
      <c r="BD140" s="4">
        <v>0</v>
      </c>
      <c r="BE140" s="4">
        <v>6</v>
      </c>
      <c r="BF140" s="4">
        <v>0</v>
      </c>
      <c r="BG140" s="4">
        <v>44592</v>
      </c>
      <c r="BH140" s="4">
        <v>0</v>
      </c>
      <c r="BI140" s="4">
        <v>10.58</v>
      </c>
      <c r="BJ140" s="4">
        <v>0</v>
      </c>
      <c r="BK140" s="4">
        <v>69283</v>
      </c>
      <c r="BL140" s="4">
        <v>0</v>
      </c>
      <c r="BM140" s="4">
        <v>14586</v>
      </c>
      <c r="BN140" s="4">
        <v>0</v>
      </c>
      <c r="BO140" s="4">
        <v>9498.1354369480669</v>
      </c>
      <c r="BP140" s="4">
        <v>6.1862403264458408</v>
      </c>
      <c r="BQ140" s="93">
        <v>17.561837455830389</v>
      </c>
      <c r="BR140" s="4">
        <v>0</v>
      </c>
      <c r="BS140" s="4">
        <v>146942.77036654935</v>
      </c>
      <c r="BT140" s="4">
        <v>0</v>
      </c>
      <c r="BU140" s="4">
        <v>13136.25441696113</v>
      </c>
      <c r="BW140" s="4">
        <v>0</v>
      </c>
      <c r="BY140" s="4">
        <v>13136.25441696113</v>
      </c>
      <c r="CA140" s="4">
        <v>96715.570366549349</v>
      </c>
      <c r="CC140" s="93">
        <v>15.121107266435986</v>
      </c>
      <c r="CD140" s="4">
        <v>0</v>
      </c>
      <c r="CE140" s="4">
        <v>130011.28027681661</v>
      </c>
      <c r="CF140" s="4">
        <v>0</v>
      </c>
      <c r="CG140" s="4">
        <v>11733.979238754326</v>
      </c>
      <c r="CH140" s="4">
        <v>0</v>
      </c>
      <c r="CI140" s="4">
        <v>0</v>
      </c>
      <c r="CJ140" s="4">
        <v>0</v>
      </c>
      <c r="CK140" s="4">
        <v>11733.979238754326</v>
      </c>
      <c r="CL140" s="4">
        <v>0</v>
      </c>
      <c r="CM140" s="4">
        <v>56472</v>
      </c>
      <c r="CN140" s="4">
        <v>0</v>
      </c>
      <c r="CO140" s="93">
        <v>14.629757785467127</v>
      </c>
      <c r="CP140" s="4">
        <v>0</v>
      </c>
      <c r="CQ140" s="4">
        <v>125761.77508650519</v>
      </c>
      <c r="CS140" s="4">
        <v>11053.733564013841</v>
      </c>
      <c r="CU140" s="4">
        <v>10038</v>
      </c>
      <c r="CW140" s="4">
        <v>11053.733564013841</v>
      </c>
      <c r="CY140" s="4">
        <v>31064</v>
      </c>
      <c r="DA140" s="93">
        <v>10.177430061640589</v>
      </c>
      <c r="DB140" s="4">
        <v>0</v>
      </c>
      <c r="DC140" s="4">
        <v>95508</v>
      </c>
      <c r="DD140" s="4">
        <v>0</v>
      </c>
      <c r="DE140" s="4">
        <v>8636</v>
      </c>
      <c r="DF140" s="4">
        <v>0</v>
      </c>
      <c r="DG140" s="4">
        <v>0</v>
      </c>
      <c r="DH140" s="4">
        <v>0</v>
      </c>
      <c r="DI140" s="4">
        <v>8636</v>
      </c>
      <c r="DJ140" s="4">
        <v>0</v>
      </c>
      <c r="DK140" s="4">
        <v>0</v>
      </c>
      <c r="DL140" s="4">
        <v>0</v>
      </c>
      <c r="DM140" s="93">
        <v>9.0711864406779661</v>
      </c>
      <c r="DN140" s="4">
        <v>0</v>
      </c>
      <c r="DO140" s="4">
        <v>88352</v>
      </c>
      <c r="DQ140" s="4">
        <v>8100</v>
      </c>
      <c r="DS140" s="4">
        <v>0</v>
      </c>
      <c r="DU140" s="4">
        <v>8100</v>
      </c>
      <c r="DW140" s="4">
        <v>0</v>
      </c>
      <c r="DY140" s="93">
        <v>7.804123711340206</v>
      </c>
      <c r="DZ140" s="4">
        <v>0</v>
      </c>
      <c r="EA140" s="4">
        <v>75896</v>
      </c>
      <c r="EC140" s="4">
        <v>6969</v>
      </c>
      <c r="EE140" s="4">
        <v>0</v>
      </c>
      <c r="EG140" s="4">
        <v>6969</v>
      </c>
      <c r="EI140" s="4">
        <v>0</v>
      </c>
      <c r="EK140" s="93">
        <v>6.8896551724137929</v>
      </c>
      <c r="EL140" s="4">
        <v>0</v>
      </c>
      <c r="EM140" s="4">
        <v>66568</v>
      </c>
      <c r="EN140" s="4">
        <v>0</v>
      </c>
      <c r="EO140" s="4">
        <v>6152</v>
      </c>
      <c r="EP140" s="4">
        <v>0</v>
      </c>
      <c r="EQ140" s="4">
        <v>0</v>
      </c>
      <c r="ER140" s="4">
        <v>0</v>
      </c>
      <c r="ES140" s="4">
        <v>6152</v>
      </c>
      <c r="ET140" s="4">
        <v>0</v>
      </c>
      <c r="EU140" s="4">
        <v>0</v>
      </c>
      <c r="EV140" s="4">
        <v>0</v>
      </c>
      <c r="EW140" s="93">
        <v>4.3724137931034477</v>
      </c>
      <c r="EX140" s="4">
        <v>0</v>
      </c>
      <c r="EY140" s="4">
        <v>44456</v>
      </c>
      <c r="EZ140" s="4">
        <v>0</v>
      </c>
      <c r="FA140" s="4">
        <v>3905</v>
      </c>
      <c r="FB140" s="4">
        <v>0</v>
      </c>
      <c r="FC140" s="4">
        <v>0</v>
      </c>
      <c r="FD140" s="4">
        <v>0</v>
      </c>
      <c r="FE140" s="4">
        <v>3905</v>
      </c>
      <c r="FF140" s="4">
        <v>0</v>
      </c>
      <c r="FG140" s="4">
        <v>0</v>
      </c>
      <c r="FH140" s="4">
        <v>0</v>
      </c>
      <c r="FI140" s="93">
        <v>3.9965986394557822</v>
      </c>
      <c r="FJ140" s="4">
        <v>0</v>
      </c>
      <c r="FK140" s="4">
        <v>44959</v>
      </c>
      <c r="FL140" s="4">
        <v>0</v>
      </c>
      <c r="FM140" s="4">
        <v>3566</v>
      </c>
      <c r="FN140" s="4">
        <v>0</v>
      </c>
      <c r="FO140" s="4">
        <v>0</v>
      </c>
      <c r="FQ140" s="4">
        <v>3566</v>
      </c>
      <c r="FS140" s="4">
        <v>481.39918942728627</v>
      </c>
      <c r="FU140" s="93">
        <v>5</v>
      </c>
      <c r="FV140" s="4">
        <v>0</v>
      </c>
      <c r="FW140" s="4">
        <v>56574</v>
      </c>
      <c r="FX140" s="4">
        <v>0</v>
      </c>
      <c r="FY140" s="4">
        <v>4461</v>
      </c>
      <c r="FZ140" s="4">
        <v>0</v>
      </c>
      <c r="GA140" s="4">
        <v>0</v>
      </c>
      <c r="GB140" s="4">
        <v>0</v>
      </c>
      <c r="GC140" s="4">
        <v>4461</v>
      </c>
      <c r="GE140" s="4">
        <v>11430.668911873834</v>
      </c>
      <c r="GG140" s="93">
        <v>5.8716216216216219</v>
      </c>
      <c r="GH140" s="4">
        <v>0</v>
      </c>
      <c r="GI140" s="4">
        <v>56652</v>
      </c>
      <c r="GJ140" s="4">
        <v>0</v>
      </c>
      <c r="GK140" s="4">
        <v>4350</v>
      </c>
      <c r="GL140" s="4">
        <v>0</v>
      </c>
      <c r="GM140" s="4">
        <v>12709</v>
      </c>
      <c r="GN140" s="4">
        <v>0</v>
      </c>
      <c r="GO140" s="4">
        <v>4350</v>
      </c>
      <c r="GP140" s="4">
        <v>0</v>
      </c>
      <c r="GQ140" s="4">
        <v>75.042589994799187</v>
      </c>
      <c r="GR140" s="4">
        <v>-6.5596667643475826E-2</v>
      </c>
      <c r="GS140" s="93">
        <v>10.654237288135594</v>
      </c>
      <c r="GT140" s="4">
        <v>0</v>
      </c>
      <c r="GU140" s="4">
        <v>128822</v>
      </c>
      <c r="GV140" s="4">
        <v>0</v>
      </c>
      <c r="GW140" s="4">
        <v>9515</v>
      </c>
      <c r="GX140" s="4">
        <v>0</v>
      </c>
      <c r="GY140" s="4">
        <v>0</v>
      </c>
      <c r="GZ140" s="4">
        <v>0</v>
      </c>
      <c r="HA140" s="160">
        <v>9515</v>
      </c>
      <c r="HB140" s="160">
        <v>0</v>
      </c>
      <c r="HC140" s="160">
        <v>64026.807463532874</v>
      </c>
      <c r="HD140" s="4">
        <v>-47</v>
      </c>
      <c r="HE140" s="93">
        <v>9</v>
      </c>
      <c r="HF140" s="4">
        <v>0</v>
      </c>
      <c r="HG140" s="4">
        <v>0</v>
      </c>
      <c r="HH140" s="4">
        <v>88694</v>
      </c>
      <c r="HI140" s="4">
        <v>0</v>
      </c>
      <c r="HJ140" s="4">
        <v>7001</v>
      </c>
      <c r="HK140" s="4">
        <v>0</v>
      </c>
      <c r="HL140" s="4">
        <v>12190</v>
      </c>
      <c r="HM140" s="4">
        <v>0</v>
      </c>
      <c r="HN140" s="4">
        <v>7001</v>
      </c>
      <c r="HO140" s="4">
        <v>0</v>
      </c>
      <c r="HP140" s="4">
        <v>0</v>
      </c>
      <c r="HQ140" s="4">
        <v>0</v>
      </c>
      <c r="HR140" s="93">
        <v>11</v>
      </c>
      <c r="HS140" s="4">
        <v>0</v>
      </c>
      <c r="HT140" s="4">
        <v>0</v>
      </c>
      <c r="HU140" s="4">
        <v>115400</v>
      </c>
      <c r="HV140" s="4">
        <v>0</v>
      </c>
      <c r="HW140" s="4">
        <v>0</v>
      </c>
      <c r="HX140" s="176">
        <v>0</v>
      </c>
      <c r="HY140" s="4">
        <v>8930</v>
      </c>
      <c r="HZ140" s="176">
        <v>0</v>
      </c>
      <c r="IA140" s="4">
        <v>12433</v>
      </c>
      <c r="IB140" s="176">
        <v>0</v>
      </c>
      <c r="IC140" s="4">
        <v>8930</v>
      </c>
      <c r="ID140" s="176">
        <v>0</v>
      </c>
      <c r="IE140" s="4">
        <v>17599.314315301966</v>
      </c>
      <c r="IF140" s="4">
        <v>94.930184228363942</v>
      </c>
      <c r="IG140" s="5">
        <v>8.4699999999999989</v>
      </c>
      <c r="IH140" s="3">
        <v>0</v>
      </c>
      <c r="II140" s="3">
        <v>0</v>
      </c>
      <c r="IJ140" s="3">
        <v>106561</v>
      </c>
      <c r="IK140" s="3">
        <v>0</v>
      </c>
      <c r="IL140" s="3">
        <v>0</v>
      </c>
      <c r="IM140" s="3">
        <v>0</v>
      </c>
      <c r="IN140" s="3">
        <v>7564</v>
      </c>
      <c r="IO140" s="3">
        <v>0</v>
      </c>
      <c r="IP140" s="3">
        <v>0</v>
      </c>
      <c r="IQ140" s="3"/>
      <c r="IR140" s="3">
        <v>7564</v>
      </c>
      <c r="IS140" s="3"/>
      <c r="IT140" s="3">
        <v>77.882122743457558</v>
      </c>
      <c r="IU140" s="3"/>
      <c r="IV140" s="93">
        <v>13.330000000000002</v>
      </c>
      <c r="IW140" s="4">
        <v>0</v>
      </c>
      <c r="IX140" s="4">
        <v>0</v>
      </c>
      <c r="IY140" s="4">
        <v>164674</v>
      </c>
      <c r="IZ140" s="4">
        <v>0</v>
      </c>
      <c r="JA140" s="4">
        <v>0</v>
      </c>
      <c r="JB140" s="4">
        <v>0</v>
      </c>
      <c r="JC140" s="4">
        <v>11552</v>
      </c>
      <c r="JD140" s="4">
        <v>0</v>
      </c>
      <c r="JE140" s="4">
        <v>14316</v>
      </c>
      <c r="JG140" s="4">
        <v>11552</v>
      </c>
      <c r="JI140" s="4">
        <v>48251.900460432902</v>
      </c>
      <c r="JK140" s="93">
        <v>13.48</v>
      </c>
      <c r="JL140" s="4">
        <v>0</v>
      </c>
      <c r="JM140" s="4">
        <v>0</v>
      </c>
      <c r="JN140" s="4">
        <v>172572</v>
      </c>
      <c r="JO140" s="4">
        <v>0</v>
      </c>
      <c r="JP140" s="4">
        <v>0</v>
      </c>
      <c r="JQ140" s="4">
        <v>0</v>
      </c>
      <c r="JR140" s="4">
        <v>10710</v>
      </c>
      <c r="JS140" s="4">
        <v>0</v>
      </c>
      <c r="JT140" s="4">
        <v>29823</v>
      </c>
      <c r="JV140" s="4">
        <v>10710</v>
      </c>
      <c r="JW140" s="4">
        <v>0</v>
      </c>
      <c r="JX140" s="4">
        <v>16855.11280402806</v>
      </c>
      <c r="JY140" s="4">
        <v>-11.392370125598973</v>
      </c>
      <c r="JZ140" s="93">
        <v>14.32</v>
      </c>
      <c r="KA140" s="4">
        <v>0</v>
      </c>
      <c r="KB140" s="4">
        <v>0</v>
      </c>
      <c r="KC140" s="4">
        <v>217401</v>
      </c>
      <c r="KD140" s="4">
        <v>0</v>
      </c>
      <c r="KE140" s="4">
        <v>0</v>
      </c>
      <c r="KF140" s="4">
        <v>0</v>
      </c>
      <c r="KG140" s="4">
        <v>12019</v>
      </c>
      <c r="KH140" s="4">
        <v>0</v>
      </c>
      <c r="KI140" s="4">
        <v>26679</v>
      </c>
      <c r="KJ140" s="4">
        <v>0</v>
      </c>
      <c r="KK140" s="4">
        <v>12019</v>
      </c>
      <c r="KM140" s="4">
        <v>57288.75417613639</v>
      </c>
      <c r="KN140" s="4">
        <v>-62.226207243540557</v>
      </c>
      <c r="KO140" s="4">
        <v>11.329999999999998</v>
      </c>
      <c r="KP140" s="4">
        <v>0</v>
      </c>
      <c r="KQ140" s="4">
        <v>0</v>
      </c>
      <c r="KR140" s="4">
        <v>190872</v>
      </c>
      <c r="KS140" s="4">
        <v>0</v>
      </c>
      <c r="KT140" s="4">
        <v>0</v>
      </c>
      <c r="KU140" s="4">
        <v>0</v>
      </c>
      <c r="KV140" s="4">
        <v>11234</v>
      </c>
      <c r="KW140" s="4">
        <v>0</v>
      </c>
      <c r="KX140" s="4">
        <v>18047</v>
      </c>
      <c r="KY140" s="4">
        <v>0</v>
      </c>
      <c r="KZ140" s="4">
        <v>11234</v>
      </c>
      <c r="LA140" s="4">
        <v>0</v>
      </c>
      <c r="LB140" s="4">
        <v>29868.005792756456</v>
      </c>
      <c r="LC140" s="4">
        <v>0</v>
      </c>
      <c r="LD140" s="4">
        <v>6</v>
      </c>
      <c r="LE140" s="4">
        <v>0</v>
      </c>
      <c r="LF140" s="4">
        <v>0</v>
      </c>
      <c r="LG140" s="4">
        <v>124836</v>
      </c>
      <c r="LH140" s="4">
        <v>0</v>
      </c>
      <c r="LI140" s="4">
        <v>0</v>
      </c>
      <c r="LJ140" s="4">
        <v>0</v>
      </c>
      <c r="LK140" s="4">
        <v>7128</v>
      </c>
      <c r="LL140" s="4">
        <v>0</v>
      </c>
      <c r="LM140" s="4">
        <v>0</v>
      </c>
      <c r="LO140" s="4">
        <v>7128</v>
      </c>
      <c r="LQ140" s="4">
        <v>17931.600000000002</v>
      </c>
      <c r="MI140" s="115">
        <f t="shared" si="2"/>
        <v>-131</v>
      </c>
      <c r="MJ140" s="3"/>
      <c r="MK140" s="3"/>
      <c r="ML140" s="176"/>
      <c r="MM140" s="176"/>
      <c r="MN140" s="176"/>
      <c r="MO140" s="176"/>
      <c r="MP140" s="176"/>
      <c r="MQ140" s="176"/>
      <c r="MR140" s="176"/>
      <c r="MS140" s="176"/>
      <c r="MT140" s="176"/>
    </row>
    <row r="141" spans="1:358" s="4" customFormat="1">
      <c r="A141" s="1">
        <v>132</v>
      </c>
      <c r="B141" t="s">
        <v>172</v>
      </c>
      <c r="C141" s="93"/>
      <c r="E141" s="4">
        <v>0</v>
      </c>
      <c r="F141" s="4">
        <v>0</v>
      </c>
      <c r="I141" s="93"/>
      <c r="J141" s="4">
        <v>0</v>
      </c>
      <c r="K141" s="4">
        <v>0</v>
      </c>
      <c r="L141" s="4">
        <v>0</v>
      </c>
      <c r="O141" s="93"/>
      <c r="Q141" s="4">
        <v>0</v>
      </c>
      <c r="R141" s="4">
        <v>0</v>
      </c>
      <c r="S141" s="4">
        <v>0</v>
      </c>
      <c r="U141" s="4">
        <v>0</v>
      </c>
      <c r="V141" s="4">
        <v>0</v>
      </c>
      <c r="W141" s="93"/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L141" s="4">
        <v>0</v>
      </c>
      <c r="AO141" s="93"/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W141" s="93"/>
      <c r="AZ141" s="4">
        <v>0</v>
      </c>
      <c r="BB141" s="4">
        <v>0</v>
      </c>
      <c r="BC141" s="4">
        <v>0</v>
      </c>
      <c r="BD141" s="4">
        <v>0</v>
      </c>
      <c r="BH141" s="4">
        <v>0</v>
      </c>
      <c r="BL141" s="4">
        <v>0</v>
      </c>
      <c r="BN141" s="4">
        <v>0</v>
      </c>
      <c r="BO141" s="4">
        <v>0</v>
      </c>
      <c r="BP141" s="4">
        <v>0</v>
      </c>
      <c r="BQ141" s="93">
        <v>0</v>
      </c>
      <c r="BR141" s="4">
        <v>0</v>
      </c>
      <c r="BS141" s="4">
        <v>0</v>
      </c>
      <c r="BT141" s="4">
        <v>0</v>
      </c>
      <c r="BU141" s="4">
        <v>0</v>
      </c>
      <c r="BW141" s="4">
        <v>0</v>
      </c>
      <c r="BY141" s="4">
        <v>0</v>
      </c>
      <c r="CA141" s="4">
        <v>0</v>
      </c>
      <c r="CC141" s="93"/>
      <c r="CE141" s="4">
        <v>0</v>
      </c>
      <c r="CF141" s="4">
        <v>0</v>
      </c>
      <c r="CH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93"/>
      <c r="CS141" s="4">
        <v>0</v>
      </c>
      <c r="CW141" s="4">
        <v>0</v>
      </c>
      <c r="CY141" s="4">
        <v>0</v>
      </c>
      <c r="DA141" s="93"/>
      <c r="DD141" s="4">
        <v>0</v>
      </c>
      <c r="DF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v>0</v>
      </c>
      <c r="DM141" s="93"/>
      <c r="DU141" s="4">
        <v>0</v>
      </c>
      <c r="DW141" s="4">
        <v>0</v>
      </c>
      <c r="DY141" s="93"/>
      <c r="EG141" s="4">
        <v>0</v>
      </c>
      <c r="EI141" s="4">
        <v>0</v>
      </c>
      <c r="EK141" s="93">
        <v>0</v>
      </c>
      <c r="EM141" s="4">
        <v>0</v>
      </c>
      <c r="EN141" s="4">
        <v>0</v>
      </c>
      <c r="EO141" s="4">
        <v>0</v>
      </c>
      <c r="EP141" s="4">
        <v>0</v>
      </c>
      <c r="EQ141" s="4">
        <v>0</v>
      </c>
      <c r="ER141" s="4">
        <v>0</v>
      </c>
      <c r="ES141" s="4">
        <v>0</v>
      </c>
      <c r="ET141" s="4">
        <v>0</v>
      </c>
      <c r="EU141" s="4">
        <v>0</v>
      </c>
      <c r="EV141" s="4">
        <v>0</v>
      </c>
      <c r="EW141" s="93">
        <v>0</v>
      </c>
      <c r="EX141" s="4">
        <v>0</v>
      </c>
      <c r="EY141" s="4">
        <v>0</v>
      </c>
      <c r="EZ141" s="4">
        <v>0</v>
      </c>
      <c r="FA141" s="4">
        <v>0</v>
      </c>
      <c r="FB141" s="4">
        <v>0</v>
      </c>
      <c r="FC141" s="4">
        <v>0</v>
      </c>
      <c r="FD141" s="4">
        <v>0</v>
      </c>
      <c r="FE141" s="4">
        <v>0</v>
      </c>
      <c r="FF141" s="4">
        <v>0</v>
      </c>
      <c r="FG141" s="4">
        <v>0</v>
      </c>
      <c r="FH141" s="4">
        <v>0</v>
      </c>
      <c r="FI141" s="93">
        <v>0</v>
      </c>
      <c r="FJ141" s="4">
        <v>0</v>
      </c>
      <c r="FK141" s="4">
        <v>0</v>
      </c>
      <c r="FL141" s="4">
        <v>0</v>
      </c>
      <c r="FM141" s="4">
        <v>0</v>
      </c>
      <c r="FN141" s="4">
        <v>0</v>
      </c>
      <c r="FO141" s="4">
        <v>0</v>
      </c>
      <c r="FQ141" s="4">
        <v>0</v>
      </c>
      <c r="FS141" s="4">
        <v>0</v>
      </c>
      <c r="FU141" s="93">
        <v>0</v>
      </c>
      <c r="FV141" s="4">
        <v>0</v>
      </c>
      <c r="FW141" s="4">
        <v>0</v>
      </c>
      <c r="FX141" s="4">
        <v>0</v>
      </c>
      <c r="FY141" s="4">
        <v>0</v>
      </c>
      <c r="FZ141" s="4">
        <v>0</v>
      </c>
      <c r="GA141" s="4">
        <v>0</v>
      </c>
      <c r="GB141" s="4">
        <v>0</v>
      </c>
      <c r="GC141" s="4">
        <v>0</v>
      </c>
      <c r="GE141" s="4">
        <v>0</v>
      </c>
      <c r="GG141" s="93">
        <v>0</v>
      </c>
      <c r="GH141" s="4">
        <v>0</v>
      </c>
      <c r="GI141" s="4">
        <v>0</v>
      </c>
      <c r="GJ141" s="4">
        <v>0</v>
      </c>
      <c r="GK141" s="4">
        <v>0</v>
      </c>
      <c r="GL141" s="4">
        <v>0</v>
      </c>
      <c r="GM141" s="4">
        <v>0</v>
      </c>
      <c r="GN141" s="4">
        <v>0</v>
      </c>
      <c r="GO141" s="4">
        <v>0</v>
      </c>
      <c r="GP141" s="4">
        <v>0</v>
      </c>
      <c r="GQ141" s="4">
        <v>0</v>
      </c>
      <c r="GR141" s="4">
        <v>0</v>
      </c>
      <c r="GS141" s="93">
        <v>0</v>
      </c>
      <c r="GT141" s="4">
        <v>0</v>
      </c>
      <c r="GU141" s="4">
        <v>0</v>
      </c>
      <c r="GV141" s="4">
        <v>0</v>
      </c>
      <c r="GW141" s="4">
        <v>0</v>
      </c>
      <c r="GX141" s="4">
        <v>0</v>
      </c>
      <c r="GY141" s="4">
        <v>0</v>
      </c>
      <c r="GZ141" s="4">
        <v>0</v>
      </c>
      <c r="HA141" s="160">
        <v>0</v>
      </c>
      <c r="HB141" s="160">
        <v>0</v>
      </c>
      <c r="HC141" s="160">
        <v>0</v>
      </c>
      <c r="HD141" s="4">
        <v>0</v>
      </c>
      <c r="HE141" s="93">
        <v>0</v>
      </c>
      <c r="HF141" s="4">
        <v>0</v>
      </c>
      <c r="HG141" s="4">
        <v>0</v>
      </c>
      <c r="HH141" s="4">
        <v>0</v>
      </c>
      <c r="HI141" s="4">
        <v>0</v>
      </c>
      <c r="HJ141" s="4">
        <v>0</v>
      </c>
      <c r="HK141" s="4">
        <v>0</v>
      </c>
      <c r="HL141" s="4">
        <v>0</v>
      </c>
      <c r="HM141" s="4">
        <v>0</v>
      </c>
      <c r="HN141" s="4">
        <v>0</v>
      </c>
      <c r="HO141" s="4">
        <v>0</v>
      </c>
      <c r="HP141" s="4">
        <v>0</v>
      </c>
      <c r="HQ141" s="4">
        <v>0</v>
      </c>
      <c r="HR141" s="93">
        <v>0</v>
      </c>
      <c r="HS141" s="4">
        <v>0</v>
      </c>
      <c r="HT141" s="4">
        <v>0</v>
      </c>
      <c r="HU141" s="4">
        <v>0</v>
      </c>
      <c r="HV141" s="4">
        <v>0</v>
      </c>
      <c r="HW141" s="4">
        <v>0</v>
      </c>
      <c r="HX141" s="176">
        <v>0</v>
      </c>
      <c r="HY141" s="4">
        <v>0</v>
      </c>
      <c r="HZ141" s="176">
        <v>0</v>
      </c>
      <c r="IA141" s="4">
        <v>0</v>
      </c>
      <c r="IB141" s="176">
        <v>0</v>
      </c>
      <c r="IC141" s="4">
        <v>0</v>
      </c>
      <c r="ID141" s="176">
        <v>0</v>
      </c>
      <c r="IE141" s="4">
        <v>0</v>
      </c>
      <c r="IF141" s="4">
        <v>0</v>
      </c>
      <c r="IG141" s="5">
        <v>0</v>
      </c>
      <c r="IH141" s="3">
        <v>0</v>
      </c>
      <c r="II141" s="3">
        <v>0</v>
      </c>
      <c r="IJ141" s="3">
        <v>0</v>
      </c>
      <c r="IK141" s="3">
        <v>0</v>
      </c>
      <c r="IL141" s="3">
        <v>0</v>
      </c>
      <c r="IM141" s="3">
        <v>0</v>
      </c>
      <c r="IN141" s="3">
        <v>0</v>
      </c>
      <c r="IO141" s="3">
        <v>0</v>
      </c>
      <c r="IP141" s="3">
        <v>0</v>
      </c>
      <c r="IQ141" s="3"/>
      <c r="IR141" s="3">
        <v>0</v>
      </c>
      <c r="IS141" s="3"/>
      <c r="IT141" s="3">
        <v>0</v>
      </c>
      <c r="IU141" s="3"/>
      <c r="IV141" s="93">
        <v>0</v>
      </c>
      <c r="IW141" s="4">
        <v>0</v>
      </c>
      <c r="IX141" s="4">
        <v>0</v>
      </c>
      <c r="IY141" s="4">
        <v>0</v>
      </c>
      <c r="IZ141" s="4">
        <v>0</v>
      </c>
      <c r="JA141" s="4">
        <v>0</v>
      </c>
      <c r="JB141" s="4">
        <v>0</v>
      </c>
      <c r="JC141" s="4">
        <v>0</v>
      </c>
      <c r="JD141" s="4">
        <v>0</v>
      </c>
      <c r="JE141" s="4">
        <v>0</v>
      </c>
      <c r="JG141" s="4">
        <v>0</v>
      </c>
      <c r="JI141" s="4">
        <v>0</v>
      </c>
      <c r="JK141" s="93">
        <v>0</v>
      </c>
      <c r="JL141" s="4">
        <v>0</v>
      </c>
      <c r="JM141" s="4">
        <v>0</v>
      </c>
      <c r="JN141" s="4">
        <v>0</v>
      </c>
      <c r="JO141" s="4">
        <v>0</v>
      </c>
      <c r="JP141" s="4">
        <v>0</v>
      </c>
      <c r="JQ141" s="4">
        <v>0</v>
      </c>
      <c r="JR141" s="4">
        <v>0</v>
      </c>
      <c r="JS141" s="4">
        <v>0</v>
      </c>
      <c r="JT141" s="4">
        <v>0</v>
      </c>
      <c r="JV141" s="4">
        <v>0</v>
      </c>
      <c r="JW141" s="4">
        <v>0</v>
      </c>
      <c r="JX141" s="4">
        <v>0</v>
      </c>
      <c r="JY141" s="4">
        <v>0</v>
      </c>
      <c r="JZ141" s="93">
        <v>0</v>
      </c>
      <c r="KA141" s="4">
        <v>0</v>
      </c>
      <c r="KB141" s="4">
        <v>0</v>
      </c>
      <c r="KC141" s="4">
        <v>0</v>
      </c>
      <c r="KD141" s="4">
        <v>0</v>
      </c>
      <c r="KE141" s="4">
        <v>0</v>
      </c>
      <c r="KF141" s="4">
        <v>0</v>
      </c>
      <c r="KG141" s="4">
        <v>0</v>
      </c>
      <c r="KH141" s="4">
        <v>0</v>
      </c>
      <c r="KI141" s="4">
        <v>0</v>
      </c>
      <c r="KJ141" s="4">
        <v>0</v>
      </c>
      <c r="KK141" s="4">
        <v>0</v>
      </c>
      <c r="KM141" s="4">
        <v>0</v>
      </c>
      <c r="KN141" s="4">
        <v>0</v>
      </c>
      <c r="KO141" s="4">
        <v>0</v>
      </c>
      <c r="KP141" s="4">
        <v>0</v>
      </c>
      <c r="KQ141" s="4">
        <v>0</v>
      </c>
      <c r="KR141" s="4">
        <v>0</v>
      </c>
      <c r="KS141" s="4">
        <v>0</v>
      </c>
      <c r="KT141" s="4">
        <v>0</v>
      </c>
      <c r="KU141" s="4">
        <v>0</v>
      </c>
      <c r="KV141" s="4">
        <v>0</v>
      </c>
      <c r="KW141" s="4">
        <v>0</v>
      </c>
      <c r="KX141" s="4">
        <v>0</v>
      </c>
      <c r="KY141" s="4">
        <v>0</v>
      </c>
      <c r="KZ141" s="4">
        <v>0</v>
      </c>
      <c r="LA141" s="4">
        <v>0</v>
      </c>
      <c r="LB141" s="4">
        <v>0</v>
      </c>
      <c r="LC141" s="4">
        <v>0</v>
      </c>
      <c r="LD141" s="4">
        <v>0</v>
      </c>
      <c r="LE141" s="4">
        <v>0</v>
      </c>
      <c r="LF141" s="4">
        <v>0</v>
      </c>
      <c r="LG141" s="4">
        <v>0</v>
      </c>
      <c r="LH141" s="4">
        <v>0</v>
      </c>
      <c r="LI141" s="4">
        <v>0</v>
      </c>
      <c r="LJ141" s="4">
        <v>0</v>
      </c>
      <c r="LK141" s="4">
        <v>0</v>
      </c>
      <c r="LL141" s="4">
        <v>0</v>
      </c>
      <c r="LM141" s="4">
        <v>0</v>
      </c>
      <c r="LO141" s="4">
        <v>0</v>
      </c>
      <c r="LQ141" s="4">
        <v>0</v>
      </c>
      <c r="MI141" s="115">
        <f t="shared" si="2"/>
        <v>-132</v>
      </c>
      <c r="MJ141" s="3"/>
      <c r="MK141" s="3"/>
      <c r="ML141" s="176"/>
      <c r="MM141" s="176"/>
      <c r="MN141" s="176"/>
      <c r="MO141" s="176"/>
      <c r="MP141" s="176"/>
      <c r="MQ141" s="176"/>
      <c r="MR141" s="176"/>
      <c r="MS141" s="176"/>
      <c r="MT141" s="176"/>
    </row>
    <row r="142" spans="1:358" s="4" customFormat="1">
      <c r="A142" s="1">
        <v>133</v>
      </c>
      <c r="B142" t="s">
        <v>173</v>
      </c>
      <c r="C142" s="93"/>
      <c r="E142" s="4">
        <v>0</v>
      </c>
      <c r="F142" s="4">
        <v>0</v>
      </c>
      <c r="I142" s="93"/>
      <c r="J142" s="4">
        <v>0</v>
      </c>
      <c r="K142" s="4">
        <v>0</v>
      </c>
      <c r="L142" s="4">
        <v>0</v>
      </c>
      <c r="O142" s="93">
        <v>1</v>
      </c>
      <c r="P142" s="4">
        <v>0</v>
      </c>
      <c r="Q142" s="4">
        <v>0</v>
      </c>
      <c r="R142" s="4">
        <v>0</v>
      </c>
      <c r="S142" s="4">
        <v>5386</v>
      </c>
      <c r="U142" s="4">
        <v>5000</v>
      </c>
      <c r="V142" s="4">
        <v>0</v>
      </c>
      <c r="W142" s="93"/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F142" s="4">
        <v>0.21</v>
      </c>
      <c r="AG142" s="4">
        <v>0</v>
      </c>
      <c r="AH142" s="4">
        <v>1284</v>
      </c>
      <c r="AJ142" s="4">
        <v>0</v>
      </c>
      <c r="AL142" s="4">
        <v>1284</v>
      </c>
      <c r="AN142" s="4">
        <v>0</v>
      </c>
      <c r="AO142" s="93">
        <v>2.48</v>
      </c>
      <c r="AP142" s="4">
        <v>0</v>
      </c>
      <c r="AQ142" s="4">
        <v>17970</v>
      </c>
      <c r="AR142" s="4">
        <v>0</v>
      </c>
      <c r="AS142" s="4">
        <v>0</v>
      </c>
      <c r="AT142" s="4">
        <v>0</v>
      </c>
      <c r="AU142" s="4">
        <v>17456</v>
      </c>
      <c r="AW142" s="93">
        <v>2.84</v>
      </c>
      <c r="AY142" s="4">
        <v>20661</v>
      </c>
      <c r="AZ142" s="4">
        <v>0</v>
      </c>
      <c r="BA142" s="4">
        <v>0</v>
      </c>
      <c r="BB142" s="4">
        <v>0</v>
      </c>
      <c r="BC142" s="4">
        <v>11765</v>
      </c>
      <c r="BD142" s="4">
        <v>18</v>
      </c>
      <c r="BE142" s="4">
        <v>5</v>
      </c>
      <c r="BF142" s="4">
        <v>0</v>
      </c>
      <c r="BG142" s="4">
        <v>34795</v>
      </c>
      <c r="BH142" s="4">
        <v>0</v>
      </c>
      <c r="BI142" s="4">
        <v>5</v>
      </c>
      <c r="BJ142" s="4">
        <v>0</v>
      </c>
      <c r="BK142" s="4">
        <v>35230</v>
      </c>
      <c r="BL142" s="4">
        <v>0</v>
      </c>
      <c r="BM142" s="4">
        <v>0</v>
      </c>
      <c r="BN142" s="4">
        <v>0</v>
      </c>
      <c r="BO142" s="4">
        <v>3056.1968537103794</v>
      </c>
      <c r="BP142" s="4">
        <v>1.9905347052049365</v>
      </c>
      <c r="BQ142" s="93">
        <v>8.9980314719943255</v>
      </c>
      <c r="BR142" s="4">
        <v>0</v>
      </c>
      <c r="BS142" s="4">
        <v>72411.365102626572</v>
      </c>
      <c r="BT142" s="4">
        <v>0</v>
      </c>
      <c r="BU142" s="4">
        <v>5788.4098939929327</v>
      </c>
      <c r="BW142" s="4">
        <v>12581.262810023389</v>
      </c>
      <c r="BY142" s="4">
        <v>5788.4098939929327</v>
      </c>
      <c r="CA142" s="4">
        <v>43095.965102626571</v>
      </c>
      <c r="CC142" s="93">
        <v>9.0069204152249132</v>
      </c>
      <c r="CD142" s="4">
        <v>0</v>
      </c>
      <c r="CE142" s="4">
        <v>83214.937716262968</v>
      </c>
      <c r="CF142" s="4">
        <v>-287.71972318338521</v>
      </c>
      <c r="CG142" s="4">
        <v>6989.3702422145325</v>
      </c>
      <c r="CH142" s="4">
        <v>-24.166089965397987</v>
      </c>
      <c r="CI142" s="4">
        <v>0</v>
      </c>
      <c r="CJ142" s="4">
        <v>0</v>
      </c>
      <c r="CK142" s="4">
        <v>6989.3702422145325</v>
      </c>
      <c r="CL142" s="4">
        <v>-24.166089965397987</v>
      </c>
      <c r="CM142" s="4">
        <v>33286.572613636396</v>
      </c>
      <c r="CN142" s="4">
        <v>-288</v>
      </c>
      <c r="CO142" s="93">
        <v>8.2205464741677616</v>
      </c>
      <c r="CP142" s="4">
        <v>0</v>
      </c>
      <c r="CQ142" s="4">
        <v>78182.97902566992</v>
      </c>
      <c r="CS142" s="4">
        <v>6666.8631905500542</v>
      </c>
      <c r="CU142" s="4">
        <v>0</v>
      </c>
      <c r="CW142" s="4">
        <v>6642.6971005846563</v>
      </c>
      <c r="CY142" s="4">
        <v>21355</v>
      </c>
      <c r="DA142" s="93">
        <v>16.131756756756758</v>
      </c>
      <c r="DB142" s="4">
        <v>0</v>
      </c>
      <c r="DC142" s="4">
        <v>179870</v>
      </c>
      <c r="DD142" s="4">
        <v>0</v>
      </c>
      <c r="DE142" s="4">
        <v>13694</v>
      </c>
      <c r="DF142" s="4">
        <v>0</v>
      </c>
      <c r="DG142" s="4">
        <v>0</v>
      </c>
      <c r="DH142" s="4">
        <v>0</v>
      </c>
      <c r="DI142" s="4">
        <v>13694</v>
      </c>
      <c r="DJ142" s="4">
        <v>0</v>
      </c>
      <c r="DK142" s="4">
        <v>106296</v>
      </c>
      <c r="DL142" s="4">
        <v>0</v>
      </c>
      <c r="DM142" s="93">
        <v>17.210169491525424</v>
      </c>
      <c r="DN142" s="4">
        <v>0</v>
      </c>
      <c r="DO142" s="4">
        <v>160027</v>
      </c>
      <c r="DQ142" s="4">
        <v>14477</v>
      </c>
      <c r="DS142" s="4">
        <v>10672</v>
      </c>
      <c r="DU142" s="4">
        <v>14477</v>
      </c>
      <c r="DW142" s="4">
        <v>61184.844418508073</v>
      </c>
      <c r="DY142" s="93">
        <v>15</v>
      </c>
      <c r="DZ142" s="4">
        <v>0</v>
      </c>
      <c r="EA142" s="4">
        <v>160377</v>
      </c>
      <c r="EC142" s="4">
        <v>13373</v>
      </c>
      <c r="EE142" s="4">
        <v>0</v>
      </c>
      <c r="EG142" s="4">
        <v>13373</v>
      </c>
      <c r="EI142" s="4">
        <v>41139.896279005392</v>
      </c>
      <c r="EK142" s="93">
        <v>21.725694444444443</v>
      </c>
      <c r="EL142" s="4">
        <v>0</v>
      </c>
      <c r="EM142" s="4">
        <v>210217</v>
      </c>
      <c r="EN142" s="4">
        <v>0</v>
      </c>
      <c r="EO142" s="4">
        <v>19368</v>
      </c>
      <c r="EP142" s="4">
        <v>0</v>
      </c>
      <c r="EQ142" s="4">
        <v>0</v>
      </c>
      <c r="ER142" s="4">
        <v>0</v>
      </c>
      <c r="ES142" s="4">
        <v>19368</v>
      </c>
      <c r="ET142" s="4">
        <v>0</v>
      </c>
      <c r="EU142" s="4">
        <v>50050</v>
      </c>
      <c r="EV142" s="4">
        <v>0</v>
      </c>
      <c r="EW142" s="93">
        <v>20</v>
      </c>
      <c r="EX142" s="4">
        <v>0</v>
      </c>
      <c r="EY142" s="4">
        <v>209925</v>
      </c>
      <c r="EZ142" s="4">
        <v>0</v>
      </c>
      <c r="FA142" s="4">
        <v>17786</v>
      </c>
      <c r="FB142" s="4">
        <v>0</v>
      </c>
      <c r="FC142" s="4">
        <v>0</v>
      </c>
      <c r="FD142" s="4">
        <v>0</v>
      </c>
      <c r="FE142" s="4">
        <v>17786</v>
      </c>
      <c r="FF142" s="4">
        <v>0</v>
      </c>
      <c r="FG142" s="4">
        <v>12600</v>
      </c>
      <c r="FH142" s="4">
        <v>0</v>
      </c>
      <c r="FI142" s="93">
        <v>20.993197278911566</v>
      </c>
      <c r="FJ142" s="4">
        <v>0</v>
      </c>
      <c r="FK142" s="4">
        <v>224367</v>
      </c>
      <c r="FL142" s="4">
        <v>0</v>
      </c>
      <c r="FM142" s="4">
        <v>17778</v>
      </c>
      <c r="FN142" s="4">
        <v>0</v>
      </c>
      <c r="FO142" s="4">
        <v>11186</v>
      </c>
      <c r="FQ142" s="4">
        <v>17778</v>
      </c>
      <c r="FS142" s="4">
        <v>25746.721657997725</v>
      </c>
      <c r="FU142" s="93">
        <v>21.959731543624159</v>
      </c>
      <c r="FV142" s="4">
        <v>0</v>
      </c>
      <c r="FW142" s="4">
        <v>240474</v>
      </c>
      <c r="FX142" s="4">
        <v>0</v>
      </c>
      <c r="FY142" s="4">
        <v>19610</v>
      </c>
      <c r="FZ142" s="4">
        <v>0</v>
      </c>
      <c r="GA142" s="4">
        <v>0</v>
      </c>
      <c r="GB142" s="4">
        <v>0</v>
      </c>
      <c r="GC142" s="4">
        <v>19610</v>
      </c>
      <c r="GE142" s="4">
        <v>31327.670626818584</v>
      </c>
      <c r="GG142" s="93">
        <v>18.023648648648649</v>
      </c>
      <c r="GH142" s="4">
        <v>0</v>
      </c>
      <c r="GI142" s="4">
        <v>184526</v>
      </c>
      <c r="GJ142" s="4">
        <v>0</v>
      </c>
      <c r="GK142" s="4">
        <v>15098</v>
      </c>
      <c r="GL142" s="4">
        <v>0</v>
      </c>
      <c r="GM142" s="4">
        <v>12826</v>
      </c>
      <c r="GN142" s="4">
        <v>0</v>
      </c>
      <c r="GO142" s="4">
        <v>15098</v>
      </c>
      <c r="GP142" s="4">
        <v>0</v>
      </c>
      <c r="GQ142" s="4">
        <v>0</v>
      </c>
      <c r="GR142" s="4">
        <v>0</v>
      </c>
      <c r="GS142" s="93">
        <v>21.222591362126245</v>
      </c>
      <c r="GT142" s="4">
        <v>0</v>
      </c>
      <c r="GU142" s="4">
        <v>243044</v>
      </c>
      <c r="GV142" s="4">
        <v>0</v>
      </c>
      <c r="GW142" s="4">
        <v>18814</v>
      </c>
      <c r="GX142" s="4">
        <v>0</v>
      </c>
      <c r="GY142" s="4">
        <v>0</v>
      </c>
      <c r="GZ142" s="4">
        <v>0</v>
      </c>
      <c r="HA142" s="160">
        <v>18814</v>
      </c>
      <c r="HB142" s="160">
        <v>0</v>
      </c>
      <c r="HC142" s="160">
        <v>51915.263374488204</v>
      </c>
      <c r="HD142" s="4">
        <v>-38</v>
      </c>
      <c r="HE142" s="93">
        <v>26</v>
      </c>
      <c r="HF142" s="4">
        <v>0</v>
      </c>
      <c r="HG142" s="4">
        <v>0</v>
      </c>
      <c r="HH142" s="4">
        <v>332327</v>
      </c>
      <c r="HI142" s="4">
        <v>0</v>
      </c>
      <c r="HJ142" s="4">
        <v>23291</v>
      </c>
      <c r="HK142" s="4">
        <v>0</v>
      </c>
      <c r="HL142" s="4">
        <v>0</v>
      </c>
      <c r="HM142" s="4">
        <v>0</v>
      </c>
      <c r="HN142" s="4">
        <v>23291</v>
      </c>
      <c r="HO142" s="4">
        <v>0</v>
      </c>
      <c r="HP142" s="4">
        <v>78370</v>
      </c>
      <c r="HQ142" s="4">
        <v>-1361.5959067983058</v>
      </c>
      <c r="HR142" s="93">
        <v>38.33</v>
      </c>
      <c r="HS142" s="4">
        <v>0</v>
      </c>
      <c r="HT142" s="4">
        <v>0</v>
      </c>
      <c r="HU142" s="4">
        <v>447549</v>
      </c>
      <c r="HV142" s="4">
        <v>0</v>
      </c>
      <c r="HW142" s="4">
        <v>0</v>
      </c>
      <c r="HX142" s="176">
        <v>0</v>
      </c>
      <c r="HY142" s="4">
        <v>30313</v>
      </c>
      <c r="HZ142" s="176">
        <v>0</v>
      </c>
      <c r="IA142" s="4">
        <v>63025</v>
      </c>
      <c r="IB142" s="176">
        <v>0</v>
      </c>
      <c r="IC142" s="4">
        <v>30313</v>
      </c>
      <c r="ID142" s="176">
        <v>0</v>
      </c>
      <c r="IE142" s="4">
        <v>75034.263450293991</v>
      </c>
      <c r="IF142" s="4">
        <v>404.73261203037691</v>
      </c>
      <c r="IG142" s="5">
        <v>44.53</v>
      </c>
      <c r="IH142" s="3">
        <v>0</v>
      </c>
      <c r="II142" s="3">
        <v>0</v>
      </c>
      <c r="IJ142" s="3">
        <v>599076</v>
      </c>
      <c r="IK142" s="3">
        <v>0</v>
      </c>
      <c r="IL142" s="3">
        <v>0</v>
      </c>
      <c r="IM142" s="3">
        <v>0</v>
      </c>
      <c r="IN142" s="3">
        <v>38866</v>
      </c>
      <c r="IO142" s="3">
        <v>0</v>
      </c>
      <c r="IP142" s="3">
        <v>13903</v>
      </c>
      <c r="IQ142" s="3"/>
      <c r="IR142" s="3">
        <v>39759</v>
      </c>
      <c r="IS142" s="3"/>
      <c r="IT142" s="3">
        <v>124647.03343934775</v>
      </c>
      <c r="IU142" s="3"/>
      <c r="IV142" s="93">
        <v>42.08</v>
      </c>
      <c r="IW142" s="4">
        <v>0</v>
      </c>
      <c r="IX142" s="4">
        <v>0</v>
      </c>
      <c r="IY142" s="4">
        <v>576399</v>
      </c>
      <c r="IZ142" s="4">
        <v>0</v>
      </c>
      <c r="JA142" s="4">
        <v>0</v>
      </c>
      <c r="JB142" s="4">
        <v>0</v>
      </c>
      <c r="JC142" s="4">
        <v>39427</v>
      </c>
      <c r="JD142" s="4">
        <v>0</v>
      </c>
      <c r="JE142" s="4">
        <v>0</v>
      </c>
      <c r="JG142" s="4">
        <v>39427</v>
      </c>
      <c r="JI142" s="4">
        <v>14959.333100940828</v>
      </c>
      <c r="JK142" s="93">
        <v>44.83</v>
      </c>
      <c r="JL142" s="4">
        <v>0</v>
      </c>
      <c r="JM142" s="4">
        <v>0</v>
      </c>
      <c r="JN142" s="4">
        <v>645744</v>
      </c>
      <c r="JO142" s="4">
        <v>0</v>
      </c>
      <c r="JP142" s="4">
        <v>0</v>
      </c>
      <c r="JQ142" s="4">
        <v>0</v>
      </c>
      <c r="JR142" s="4">
        <v>41846</v>
      </c>
      <c r="JS142" s="4">
        <v>0</v>
      </c>
      <c r="JT142" s="4">
        <v>0</v>
      </c>
      <c r="JV142" s="4">
        <v>41846</v>
      </c>
      <c r="JW142" s="4">
        <v>0</v>
      </c>
      <c r="JX142" s="4">
        <v>69345</v>
      </c>
      <c r="JY142" s="4">
        <v>0</v>
      </c>
      <c r="JZ142" s="93">
        <v>50.04</v>
      </c>
      <c r="KA142" s="4">
        <v>0</v>
      </c>
      <c r="KB142" s="4">
        <v>0</v>
      </c>
      <c r="KC142" s="4">
        <v>731515</v>
      </c>
      <c r="KD142" s="4">
        <v>0</v>
      </c>
      <c r="KE142" s="4">
        <v>0</v>
      </c>
      <c r="KF142" s="4">
        <v>0</v>
      </c>
      <c r="KG142" s="4">
        <v>46914</v>
      </c>
      <c r="KH142" s="4">
        <v>0</v>
      </c>
      <c r="KI142" s="4">
        <v>0</v>
      </c>
      <c r="KJ142" s="4">
        <v>0</v>
      </c>
      <c r="KK142" s="4">
        <v>46914</v>
      </c>
      <c r="KM142" s="4">
        <v>127378</v>
      </c>
      <c r="KN142" s="4">
        <v>0</v>
      </c>
      <c r="KO142" s="4">
        <v>44.779999999999994</v>
      </c>
      <c r="KP142" s="4">
        <v>0</v>
      </c>
      <c r="KQ142" s="4">
        <v>0</v>
      </c>
      <c r="KR142" s="4">
        <v>710291</v>
      </c>
      <c r="KS142" s="4">
        <v>0</v>
      </c>
      <c r="KT142" s="4">
        <v>0</v>
      </c>
      <c r="KU142" s="4">
        <v>0</v>
      </c>
      <c r="KV142" s="4">
        <v>47830</v>
      </c>
      <c r="KW142" s="4">
        <v>0</v>
      </c>
      <c r="KX142" s="4">
        <v>13384</v>
      </c>
      <c r="KY142" s="4">
        <v>0</v>
      </c>
      <c r="KZ142" s="4">
        <v>47830</v>
      </c>
      <c r="LA142" s="4">
        <v>0</v>
      </c>
      <c r="LB142" s="4">
        <v>78091.08</v>
      </c>
      <c r="LC142" s="4">
        <v>0</v>
      </c>
      <c r="LD142" s="4">
        <v>52</v>
      </c>
      <c r="LE142" s="4">
        <v>0</v>
      </c>
      <c r="LF142" s="4">
        <v>0</v>
      </c>
      <c r="LG142" s="4">
        <v>760034</v>
      </c>
      <c r="LH142" s="4">
        <v>0</v>
      </c>
      <c r="LI142" s="4">
        <v>0</v>
      </c>
      <c r="LJ142" s="4">
        <v>0</v>
      </c>
      <c r="LK142" s="4">
        <v>61728</v>
      </c>
      <c r="LL142" s="4">
        <v>0</v>
      </c>
      <c r="LM142" s="4">
        <v>0</v>
      </c>
      <c r="LO142" s="4">
        <v>61728</v>
      </c>
      <c r="LQ142" s="4">
        <v>84051.4</v>
      </c>
      <c r="MI142" s="115">
        <f t="shared" si="2"/>
        <v>-133</v>
      </c>
      <c r="MJ142" s="3"/>
      <c r="MK142" s="3"/>
      <c r="ML142" s="176"/>
      <c r="MM142" s="176"/>
      <c r="MN142" s="176"/>
      <c r="MO142" s="176"/>
      <c r="MP142" s="176"/>
      <c r="MQ142" s="176"/>
      <c r="MR142" s="176"/>
      <c r="MS142" s="176"/>
      <c r="MT142" s="176"/>
    </row>
    <row r="143" spans="1:358" s="4" customFormat="1">
      <c r="A143" s="1">
        <v>134</v>
      </c>
      <c r="B143" t="s">
        <v>174</v>
      </c>
      <c r="C143" s="93"/>
      <c r="E143" s="4">
        <v>0</v>
      </c>
      <c r="F143" s="4">
        <v>0</v>
      </c>
      <c r="I143" s="93"/>
      <c r="J143" s="4">
        <v>0</v>
      </c>
      <c r="K143" s="4">
        <v>0</v>
      </c>
      <c r="L143" s="4">
        <v>0</v>
      </c>
      <c r="O143" s="93"/>
      <c r="Q143" s="4">
        <v>0</v>
      </c>
      <c r="R143" s="4">
        <v>0</v>
      </c>
      <c r="S143" s="4">
        <v>0</v>
      </c>
      <c r="U143" s="4">
        <v>0</v>
      </c>
      <c r="V143" s="4">
        <v>0</v>
      </c>
      <c r="W143" s="93"/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L143" s="4">
        <v>0</v>
      </c>
      <c r="AO143" s="93"/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W143" s="93"/>
      <c r="AZ143" s="4">
        <v>0</v>
      </c>
      <c r="BB143" s="4">
        <v>0</v>
      </c>
      <c r="BC143" s="4">
        <v>0</v>
      </c>
      <c r="BD143" s="4">
        <v>0</v>
      </c>
      <c r="BH143" s="4">
        <v>0</v>
      </c>
      <c r="BL143" s="4">
        <v>0</v>
      </c>
      <c r="BN143" s="4">
        <v>0</v>
      </c>
      <c r="BO143" s="4">
        <v>0</v>
      </c>
      <c r="BP143" s="4">
        <v>0</v>
      </c>
      <c r="BQ143" s="93">
        <v>0</v>
      </c>
      <c r="BR143" s="4">
        <v>0</v>
      </c>
      <c r="BS143" s="4">
        <v>0</v>
      </c>
      <c r="BT143" s="4">
        <v>0</v>
      </c>
      <c r="BU143" s="4">
        <v>0</v>
      </c>
      <c r="BW143" s="4">
        <v>0</v>
      </c>
      <c r="BY143" s="4">
        <v>0</v>
      </c>
      <c r="CA143" s="4">
        <v>0</v>
      </c>
      <c r="CC143" s="93"/>
      <c r="CE143" s="4">
        <v>0</v>
      </c>
      <c r="CF143" s="4">
        <v>0</v>
      </c>
      <c r="CH143" s="4">
        <v>0</v>
      </c>
      <c r="CJ143" s="4">
        <v>0</v>
      </c>
      <c r="CK143" s="4">
        <v>0</v>
      </c>
      <c r="CL143" s="4">
        <v>0</v>
      </c>
      <c r="CM143" s="4">
        <v>0</v>
      </c>
      <c r="CN143" s="4">
        <v>0</v>
      </c>
      <c r="CO143" s="93"/>
      <c r="CS143" s="4">
        <v>0</v>
      </c>
      <c r="CW143" s="4">
        <v>0</v>
      </c>
      <c r="CY143" s="4">
        <v>0</v>
      </c>
      <c r="DA143" s="93"/>
      <c r="DD143" s="4">
        <v>0</v>
      </c>
      <c r="DF143" s="4">
        <v>0</v>
      </c>
      <c r="DH143" s="4">
        <v>0</v>
      </c>
      <c r="DI143" s="4">
        <v>0</v>
      </c>
      <c r="DJ143" s="4">
        <v>0</v>
      </c>
      <c r="DK143" s="4">
        <v>0</v>
      </c>
      <c r="DL143" s="4">
        <v>0</v>
      </c>
      <c r="DM143" s="93"/>
      <c r="DU143" s="4">
        <v>0</v>
      </c>
      <c r="DW143" s="4">
        <v>0</v>
      </c>
      <c r="DY143" s="93"/>
      <c r="EG143" s="4">
        <v>0</v>
      </c>
      <c r="EI143" s="4">
        <v>0</v>
      </c>
      <c r="EK143" s="93">
        <v>0</v>
      </c>
      <c r="EM143" s="4">
        <v>0</v>
      </c>
      <c r="EN143" s="4">
        <v>0</v>
      </c>
      <c r="EO143" s="4">
        <v>0</v>
      </c>
      <c r="EP143" s="4">
        <v>0</v>
      </c>
      <c r="EQ143" s="4">
        <v>0</v>
      </c>
      <c r="ER143" s="4">
        <v>0</v>
      </c>
      <c r="ES143" s="4">
        <v>0</v>
      </c>
      <c r="ET143" s="4">
        <v>0</v>
      </c>
      <c r="EU143" s="4">
        <v>0</v>
      </c>
      <c r="EV143" s="4">
        <v>0</v>
      </c>
      <c r="EW143" s="93">
        <v>0</v>
      </c>
      <c r="EX143" s="4">
        <v>0</v>
      </c>
      <c r="EY143" s="4">
        <v>0</v>
      </c>
      <c r="EZ143" s="4">
        <v>0</v>
      </c>
      <c r="FA143" s="4">
        <v>0</v>
      </c>
      <c r="FB143" s="4">
        <v>0</v>
      </c>
      <c r="FC143" s="4">
        <v>0</v>
      </c>
      <c r="FD143" s="4">
        <v>0</v>
      </c>
      <c r="FE143" s="4">
        <v>0</v>
      </c>
      <c r="FF143" s="4">
        <v>0</v>
      </c>
      <c r="FG143" s="4">
        <v>0</v>
      </c>
      <c r="FH143" s="4">
        <v>0</v>
      </c>
      <c r="FI143" s="93">
        <v>0</v>
      </c>
      <c r="FJ143" s="4">
        <v>0</v>
      </c>
      <c r="FK143" s="4">
        <v>0</v>
      </c>
      <c r="FL143" s="4">
        <v>0</v>
      </c>
      <c r="FM143" s="4">
        <v>0</v>
      </c>
      <c r="FN143" s="4">
        <v>0</v>
      </c>
      <c r="FO143" s="4">
        <v>0</v>
      </c>
      <c r="FQ143" s="4">
        <v>0</v>
      </c>
      <c r="FS143" s="4">
        <v>0</v>
      </c>
      <c r="FU143" s="93">
        <v>0</v>
      </c>
      <c r="FV143" s="4">
        <v>0</v>
      </c>
      <c r="FW143" s="4">
        <v>0</v>
      </c>
      <c r="FX143" s="4">
        <v>0</v>
      </c>
      <c r="FY143" s="4">
        <v>0</v>
      </c>
      <c r="FZ143" s="4">
        <v>0</v>
      </c>
      <c r="GA143" s="4">
        <v>0</v>
      </c>
      <c r="GB143" s="4">
        <v>0</v>
      </c>
      <c r="GC143" s="4">
        <v>0</v>
      </c>
      <c r="GE143" s="4">
        <v>0</v>
      </c>
      <c r="GG143" s="93">
        <v>0</v>
      </c>
      <c r="GH143" s="4">
        <v>0</v>
      </c>
      <c r="GI143" s="4">
        <v>0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Q143" s="4">
        <v>0</v>
      </c>
      <c r="GR143" s="4">
        <v>0</v>
      </c>
      <c r="GS143" s="93">
        <v>0</v>
      </c>
      <c r="GT143" s="4">
        <v>0</v>
      </c>
      <c r="GU143" s="4">
        <v>0</v>
      </c>
      <c r="GV143" s="4">
        <v>0</v>
      </c>
      <c r="GW143" s="4">
        <v>0</v>
      </c>
      <c r="GX143" s="4">
        <v>0</v>
      </c>
      <c r="GY143" s="4">
        <v>0</v>
      </c>
      <c r="GZ143" s="4">
        <v>0</v>
      </c>
      <c r="HA143" s="160">
        <v>0</v>
      </c>
      <c r="HB143" s="160">
        <v>0</v>
      </c>
      <c r="HC143" s="160">
        <v>0</v>
      </c>
      <c r="HD143" s="4">
        <v>0</v>
      </c>
      <c r="HE143" s="93">
        <v>0</v>
      </c>
      <c r="HF143" s="4">
        <v>0</v>
      </c>
      <c r="HG143" s="4">
        <v>0</v>
      </c>
      <c r="HH143" s="4">
        <v>0</v>
      </c>
      <c r="HI143" s="4">
        <v>0</v>
      </c>
      <c r="HJ143" s="4">
        <v>0</v>
      </c>
      <c r="HK143" s="4">
        <v>0</v>
      </c>
      <c r="HL143" s="4">
        <v>0</v>
      </c>
      <c r="HM143" s="4">
        <v>0</v>
      </c>
      <c r="HN143" s="4">
        <v>0</v>
      </c>
      <c r="HO143" s="4">
        <v>0</v>
      </c>
      <c r="HP143" s="4">
        <v>0</v>
      </c>
      <c r="HQ143" s="4">
        <v>0</v>
      </c>
      <c r="HR143" s="93">
        <v>0</v>
      </c>
      <c r="HS143" s="4">
        <v>0</v>
      </c>
      <c r="HT143" s="4">
        <v>0</v>
      </c>
      <c r="HU143" s="4">
        <v>0</v>
      </c>
      <c r="HV143" s="4">
        <v>0</v>
      </c>
      <c r="HW143" s="4">
        <v>0</v>
      </c>
      <c r="HX143" s="176">
        <v>0</v>
      </c>
      <c r="HY143" s="4">
        <v>0</v>
      </c>
      <c r="HZ143" s="176">
        <v>0</v>
      </c>
      <c r="IA143" s="4">
        <v>0</v>
      </c>
      <c r="IB143" s="176">
        <v>0</v>
      </c>
      <c r="IC143" s="4">
        <v>0</v>
      </c>
      <c r="ID143" s="176">
        <v>0</v>
      </c>
      <c r="IE143" s="4">
        <v>0</v>
      </c>
      <c r="IF143" s="4">
        <v>0</v>
      </c>
      <c r="IG143" s="5">
        <v>0</v>
      </c>
      <c r="IH143" s="3">
        <v>0</v>
      </c>
      <c r="II143" s="3">
        <v>0</v>
      </c>
      <c r="IJ143" s="3">
        <v>0</v>
      </c>
      <c r="IK143" s="3">
        <v>0</v>
      </c>
      <c r="IL143" s="3">
        <v>0</v>
      </c>
      <c r="IM143" s="3">
        <v>0</v>
      </c>
      <c r="IN143" s="3">
        <v>0</v>
      </c>
      <c r="IO143" s="3">
        <v>0</v>
      </c>
      <c r="IP143" s="3">
        <v>0</v>
      </c>
      <c r="IQ143" s="3"/>
      <c r="IR143" s="3">
        <v>0</v>
      </c>
      <c r="IS143" s="3"/>
      <c r="IT143" s="3">
        <v>0</v>
      </c>
      <c r="IU143" s="3"/>
      <c r="IV143" s="93">
        <v>0</v>
      </c>
      <c r="IW143" s="4">
        <v>0</v>
      </c>
      <c r="IX143" s="4">
        <v>0</v>
      </c>
      <c r="IY143" s="4">
        <v>0</v>
      </c>
      <c r="IZ143" s="4">
        <v>0</v>
      </c>
      <c r="JA143" s="4">
        <v>0</v>
      </c>
      <c r="JB143" s="4">
        <v>0</v>
      </c>
      <c r="JC143" s="4">
        <v>0</v>
      </c>
      <c r="JD143" s="4">
        <v>0</v>
      </c>
      <c r="JE143" s="4">
        <v>0</v>
      </c>
      <c r="JG143" s="4">
        <v>0</v>
      </c>
      <c r="JI143" s="4">
        <v>0</v>
      </c>
      <c r="JK143" s="93">
        <v>0</v>
      </c>
      <c r="JL143" s="4">
        <v>0</v>
      </c>
      <c r="JM143" s="4">
        <v>0</v>
      </c>
      <c r="JN143" s="4">
        <v>0</v>
      </c>
      <c r="JO143" s="4">
        <v>0</v>
      </c>
      <c r="JP143" s="4">
        <v>0</v>
      </c>
      <c r="JQ143" s="4">
        <v>0</v>
      </c>
      <c r="JR143" s="4">
        <v>0</v>
      </c>
      <c r="JS143" s="4">
        <v>0</v>
      </c>
      <c r="JT143" s="4">
        <v>0</v>
      </c>
      <c r="JV143" s="4">
        <v>0</v>
      </c>
      <c r="JW143" s="4">
        <v>0</v>
      </c>
      <c r="JX143" s="4">
        <v>0</v>
      </c>
      <c r="JY143" s="4">
        <v>0</v>
      </c>
      <c r="JZ143" s="93">
        <v>0</v>
      </c>
      <c r="KA143" s="4">
        <v>0</v>
      </c>
      <c r="KB143" s="4">
        <v>0</v>
      </c>
      <c r="KC143" s="4">
        <v>0</v>
      </c>
      <c r="KD143" s="4">
        <v>0</v>
      </c>
      <c r="KE143" s="4">
        <v>0</v>
      </c>
      <c r="KF143" s="4">
        <v>0</v>
      </c>
      <c r="KG143" s="4">
        <v>0</v>
      </c>
      <c r="KH143" s="4">
        <v>0</v>
      </c>
      <c r="KI143" s="4">
        <v>0</v>
      </c>
      <c r="KJ143" s="4">
        <v>0</v>
      </c>
      <c r="KK143" s="4">
        <v>0</v>
      </c>
      <c r="KM143" s="4">
        <v>0</v>
      </c>
      <c r="KN143" s="4">
        <v>0</v>
      </c>
      <c r="KO143" s="4">
        <v>0</v>
      </c>
      <c r="KP143" s="4">
        <v>0</v>
      </c>
      <c r="KQ143" s="4">
        <v>0</v>
      </c>
      <c r="KR143" s="4">
        <v>0</v>
      </c>
      <c r="KS143" s="4">
        <v>0</v>
      </c>
      <c r="KT143" s="4">
        <v>0</v>
      </c>
      <c r="KU143" s="4">
        <v>0</v>
      </c>
      <c r="KV143" s="4">
        <v>0</v>
      </c>
      <c r="KW143" s="4">
        <v>0</v>
      </c>
      <c r="KX143" s="4">
        <v>0</v>
      </c>
      <c r="KY143" s="4">
        <v>0</v>
      </c>
      <c r="KZ143" s="4">
        <v>0</v>
      </c>
      <c r="LA143" s="4">
        <v>0</v>
      </c>
      <c r="LB143" s="4">
        <v>0</v>
      </c>
      <c r="LC143" s="4">
        <v>0</v>
      </c>
      <c r="LD143" s="4">
        <v>0</v>
      </c>
      <c r="LE143" s="4">
        <v>0</v>
      </c>
      <c r="LF143" s="4">
        <v>0</v>
      </c>
      <c r="LG143" s="4">
        <v>0</v>
      </c>
      <c r="LH143" s="4">
        <v>0</v>
      </c>
      <c r="LI143" s="4">
        <v>0</v>
      </c>
      <c r="LJ143" s="4">
        <v>0</v>
      </c>
      <c r="LK143" s="4">
        <v>0</v>
      </c>
      <c r="LL143" s="4">
        <v>0</v>
      </c>
      <c r="LM143" s="4">
        <v>0</v>
      </c>
      <c r="LO143" s="4">
        <v>0</v>
      </c>
      <c r="LQ143" s="4">
        <v>0</v>
      </c>
      <c r="MI143" s="115">
        <f t="shared" si="2"/>
        <v>-134</v>
      </c>
      <c r="MJ143" s="3"/>
      <c r="MK143" s="3"/>
      <c r="ML143" s="176"/>
      <c r="MM143" s="176"/>
      <c r="MN143" s="176"/>
      <c r="MO143" s="176"/>
      <c r="MP143" s="176"/>
      <c r="MQ143" s="176"/>
      <c r="MR143" s="176"/>
      <c r="MS143" s="176"/>
      <c r="MT143" s="176"/>
    </row>
    <row r="144" spans="1:358" s="4" customFormat="1">
      <c r="A144" s="1">
        <v>135</v>
      </c>
      <c r="B144" t="s">
        <v>175</v>
      </c>
      <c r="C144" s="93"/>
      <c r="E144" s="4">
        <v>0</v>
      </c>
      <c r="F144" s="4">
        <v>0</v>
      </c>
      <c r="I144" s="93"/>
      <c r="J144" s="4">
        <v>0</v>
      </c>
      <c r="K144" s="4">
        <v>0</v>
      </c>
      <c r="L144" s="4">
        <v>0</v>
      </c>
      <c r="O144" s="93"/>
      <c r="Q144" s="4">
        <v>0</v>
      </c>
      <c r="R144" s="4">
        <v>0</v>
      </c>
      <c r="S144" s="4">
        <v>0</v>
      </c>
      <c r="U144" s="4">
        <v>0</v>
      </c>
      <c r="V144" s="4">
        <v>0</v>
      </c>
      <c r="W144" s="93"/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L144" s="4">
        <v>0</v>
      </c>
      <c r="AO144" s="93"/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W144" s="93"/>
      <c r="AZ144" s="4">
        <v>0</v>
      </c>
      <c r="BB144" s="4">
        <v>0</v>
      </c>
      <c r="BC144" s="4">
        <v>0</v>
      </c>
      <c r="BD144" s="4">
        <v>0</v>
      </c>
      <c r="BH144" s="4">
        <v>0</v>
      </c>
      <c r="BL144" s="4">
        <v>0</v>
      </c>
      <c r="BN144" s="4">
        <v>0</v>
      </c>
      <c r="BO144" s="4">
        <v>0</v>
      </c>
      <c r="BP144" s="4">
        <v>0</v>
      </c>
      <c r="BQ144" s="93">
        <v>0</v>
      </c>
      <c r="BR144" s="4">
        <v>0</v>
      </c>
      <c r="BS144" s="4">
        <v>0</v>
      </c>
      <c r="BT144" s="4">
        <v>0</v>
      </c>
      <c r="BU144" s="4">
        <v>0</v>
      </c>
      <c r="BW144" s="4">
        <v>0</v>
      </c>
      <c r="BY144" s="4">
        <v>0</v>
      </c>
      <c r="CA144" s="4">
        <v>0</v>
      </c>
      <c r="CC144" s="93"/>
      <c r="CE144" s="4">
        <v>0</v>
      </c>
      <c r="CF144" s="4">
        <v>0</v>
      </c>
      <c r="CH144" s="4">
        <v>0</v>
      </c>
      <c r="CJ144" s="4">
        <v>0</v>
      </c>
      <c r="CK144" s="4">
        <v>0</v>
      </c>
      <c r="CL144" s="4">
        <v>0</v>
      </c>
      <c r="CM144" s="4">
        <v>0</v>
      </c>
      <c r="CN144" s="4">
        <v>0</v>
      </c>
      <c r="CO144" s="93"/>
      <c r="CS144" s="4">
        <v>0</v>
      </c>
      <c r="CW144" s="4">
        <v>0</v>
      </c>
      <c r="CY144" s="4">
        <v>0</v>
      </c>
      <c r="DA144" s="93"/>
      <c r="DD144" s="4">
        <v>0</v>
      </c>
      <c r="DF144" s="4">
        <v>0</v>
      </c>
      <c r="DH144" s="4">
        <v>0</v>
      </c>
      <c r="DI144" s="4">
        <v>0</v>
      </c>
      <c r="DJ144" s="4">
        <v>0</v>
      </c>
      <c r="DK144" s="4">
        <v>0</v>
      </c>
      <c r="DL144" s="4">
        <v>0</v>
      </c>
      <c r="DM144" s="93"/>
      <c r="DU144" s="4">
        <v>0</v>
      </c>
      <c r="DW144" s="4">
        <v>0</v>
      </c>
      <c r="DY144" s="93"/>
      <c r="EG144" s="4">
        <v>0</v>
      </c>
      <c r="EI144" s="4">
        <v>0</v>
      </c>
      <c r="EK144" s="93">
        <v>0</v>
      </c>
      <c r="EM144" s="4">
        <v>0</v>
      </c>
      <c r="EN144" s="4">
        <v>0</v>
      </c>
      <c r="EO144" s="4">
        <v>0</v>
      </c>
      <c r="EP144" s="4">
        <v>0</v>
      </c>
      <c r="EQ144" s="4">
        <v>0</v>
      </c>
      <c r="ER144" s="4">
        <v>0</v>
      </c>
      <c r="ES144" s="4">
        <v>0</v>
      </c>
      <c r="ET144" s="4">
        <v>0</v>
      </c>
      <c r="EU144" s="4">
        <v>0</v>
      </c>
      <c r="EV144" s="4">
        <v>0</v>
      </c>
      <c r="EW144" s="93">
        <v>0</v>
      </c>
      <c r="EX144" s="4">
        <v>0</v>
      </c>
      <c r="EY144" s="4">
        <v>0</v>
      </c>
      <c r="EZ144" s="4">
        <v>0</v>
      </c>
      <c r="FA144" s="4">
        <v>0</v>
      </c>
      <c r="FB144" s="4">
        <v>0</v>
      </c>
      <c r="FC144" s="4">
        <v>0</v>
      </c>
      <c r="FD144" s="4">
        <v>0</v>
      </c>
      <c r="FE144" s="4">
        <v>0</v>
      </c>
      <c r="FF144" s="4">
        <v>0</v>
      </c>
      <c r="FG144" s="4">
        <v>0</v>
      </c>
      <c r="FH144" s="4">
        <v>0</v>
      </c>
      <c r="FI144" s="93">
        <v>0</v>
      </c>
      <c r="FJ144" s="4">
        <v>0</v>
      </c>
      <c r="FK144" s="4">
        <v>0</v>
      </c>
      <c r="FL144" s="4">
        <v>0</v>
      </c>
      <c r="FM144" s="4">
        <v>0</v>
      </c>
      <c r="FN144" s="4">
        <v>0</v>
      </c>
      <c r="FO144" s="4">
        <v>0</v>
      </c>
      <c r="FQ144" s="4">
        <v>0</v>
      </c>
      <c r="FS144" s="4">
        <v>0</v>
      </c>
      <c r="FU144" s="93">
        <v>0</v>
      </c>
      <c r="FV144" s="4">
        <v>0</v>
      </c>
      <c r="FW144" s="4">
        <v>0</v>
      </c>
      <c r="FX144" s="4">
        <v>0</v>
      </c>
      <c r="FY144" s="4">
        <v>0</v>
      </c>
      <c r="FZ144" s="4">
        <v>0</v>
      </c>
      <c r="GA144" s="4">
        <v>0</v>
      </c>
      <c r="GB144" s="4">
        <v>0</v>
      </c>
      <c r="GC144" s="4">
        <v>0</v>
      </c>
      <c r="GE144" s="4">
        <v>0</v>
      </c>
      <c r="GG144" s="93">
        <v>0</v>
      </c>
      <c r="GH144" s="4">
        <v>0</v>
      </c>
      <c r="GI144" s="4">
        <v>0</v>
      </c>
      <c r="GJ144" s="4">
        <v>0</v>
      </c>
      <c r="GK144" s="4">
        <v>0</v>
      </c>
      <c r="GL144" s="4">
        <v>0</v>
      </c>
      <c r="GM144" s="4">
        <v>0</v>
      </c>
      <c r="GN144" s="4">
        <v>0</v>
      </c>
      <c r="GO144" s="4">
        <v>0</v>
      </c>
      <c r="GP144" s="4">
        <v>0</v>
      </c>
      <c r="GQ144" s="4">
        <v>0</v>
      </c>
      <c r="GR144" s="4">
        <v>0</v>
      </c>
      <c r="GS144" s="93">
        <v>0</v>
      </c>
      <c r="GT144" s="4">
        <v>0</v>
      </c>
      <c r="GU144" s="4">
        <v>0</v>
      </c>
      <c r="GV144" s="4">
        <v>0</v>
      </c>
      <c r="GW144" s="4">
        <v>0</v>
      </c>
      <c r="GX144" s="4">
        <v>0</v>
      </c>
      <c r="GY144" s="4">
        <v>0</v>
      </c>
      <c r="GZ144" s="4">
        <v>0</v>
      </c>
      <c r="HA144" s="160">
        <v>0</v>
      </c>
      <c r="HB144" s="160">
        <v>0</v>
      </c>
      <c r="HC144" s="160">
        <v>0</v>
      </c>
      <c r="HD144" s="4">
        <v>0</v>
      </c>
      <c r="HE144" s="93">
        <v>0</v>
      </c>
      <c r="HF144" s="4">
        <v>0</v>
      </c>
      <c r="HG144" s="4">
        <v>0</v>
      </c>
      <c r="HH144" s="4">
        <v>0</v>
      </c>
      <c r="HI144" s="4">
        <v>0</v>
      </c>
      <c r="HJ144" s="4">
        <v>0</v>
      </c>
      <c r="HK144" s="4">
        <v>0</v>
      </c>
      <c r="HL144" s="4">
        <v>0</v>
      </c>
      <c r="HM144" s="4">
        <v>0</v>
      </c>
      <c r="HN144" s="4">
        <v>0</v>
      </c>
      <c r="HO144" s="4">
        <v>0</v>
      </c>
      <c r="HP144" s="4">
        <v>0</v>
      </c>
      <c r="HQ144" s="4">
        <v>0</v>
      </c>
      <c r="HR144" s="93">
        <v>1</v>
      </c>
      <c r="HS144" s="4">
        <v>0</v>
      </c>
      <c r="HT144" s="4">
        <v>0</v>
      </c>
      <c r="HU144" s="4">
        <v>17092</v>
      </c>
      <c r="HV144" s="4">
        <v>0</v>
      </c>
      <c r="HW144" s="4">
        <v>0</v>
      </c>
      <c r="HX144" s="176">
        <v>0</v>
      </c>
      <c r="HY144" s="4">
        <v>893</v>
      </c>
      <c r="HZ144" s="176">
        <v>0</v>
      </c>
      <c r="IA144" s="4">
        <v>0</v>
      </c>
      <c r="IB144" s="176">
        <v>0</v>
      </c>
      <c r="IC144" s="4">
        <v>893</v>
      </c>
      <c r="ID144" s="176">
        <v>0</v>
      </c>
      <c r="IE144" s="4">
        <v>11263.666602154617</v>
      </c>
      <c r="IF144" s="4">
        <v>60.75588664836323</v>
      </c>
      <c r="IG144" s="5">
        <v>4</v>
      </c>
      <c r="IH144" s="3">
        <v>0</v>
      </c>
      <c r="II144" s="3">
        <v>0</v>
      </c>
      <c r="IJ144" s="3">
        <v>78556</v>
      </c>
      <c r="IK144" s="3">
        <v>0</v>
      </c>
      <c r="IL144" s="3">
        <v>0</v>
      </c>
      <c r="IM144" s="3">
        <v>0</v>
      </c>
      <c r="IN144" s="3">
        <v>3572</v>
      </c>
      <c r="IO144" s="3">
        <v>0</v>
      </c>
      <c r="IP144" s="3">
        <v>0</v>
      </c>
      <c r="IQ144" s="3"/>
      <c r="IR144" s="3">
        <v>3572</v>
      </c>
      <c r="IS144" s="3"/>
      <c r="IT144" s="3">
        <v>50475.816819214779</v>
      </c>
      <c r="IU144" s="3"/>
      <c r="IV144" s="93">
        <v>4.53</v>
      </c>
      <c r="IW144" s="4">
        <v>0</v>
      </c>
      <c r="IX144" s="4">
        <v>0</v>
      </c>
      <c r="IY144" s="4">
        <v>69427</v>
      </c>
      <c r="IZ144" s="4">
        <v>0</v>
      </c>
      <c r="JA144" s="4">
        <v>0</v>
      </c>
      <c r="JB144" s="4">
        <v>0</v>
      </c>
      <c r="JC144" s="4">
        <v>4249</v>
      </c>
      <c r="JD144" s="4">
        <v>0</v>
      </c>
      <c r="JE144" s="4">
        <v>0</v>
      </c>
      <c r="JG144" s="4">
        <v>4249</v>
      </c>
      <c r="JI144" s="4">
        <v>6057.7820145886071</v>
      </c>
      <c r="JK144" s="93">
        <v>5</v>
      </c>
      <c r="JL144" s="4">
        <v>0</v>
      </c>
      <c r="JM144" s="4">
        <v>0</v>
      </c>
      <c r="JN144" s="4">
        <v>81660</v>
      </c>
      <c r="JO144" s="4">
        <v>0</v>
      </c>
      <c r="JP144" s="4">
        <v>0</v>
      </c>
      <c r="JQ144" s="4">
        <v>0</v>
      </c>
      <c r="JR144" s="4">
        <v>4690</v>
      </c>
      <c r="JS144" s="4">
        <v>0</v>
      </c>
      <c r="JT144" s="4">
        <v>0</v>
      </c>
      <c r="JV144" s="4">
        <v>4690</v>
      </c>
      <c r="JW144" s="4">
        <v>0</v>
      </c>
      <c r="JX144" s="4">
        <v>12233</v>
      </c>
      <c r="JY144" s="4">
        <v>0</v>
      </c>
      <c r="JZ144" s="93">
        <v>7</v>
      </c>
      <c r="KA144" s="4">
        <v>0</v>
      </c>
      <c r="KB144" s="4">
        <v>0</v>
      </c>
      <c r="KC144" s="4">
        <v>110383</v>
      </c>
      <c r="KD144" s="4">
        <v>0</v>
      </c>
      <c r="KE144" s="4">
        <v>0</v>
      </c>
      <c r="KF144" s="4">
        <v>0</v>
      </c>
      <c r="KG144" s="4">
        <v>6510</v>
      </c>
      <c r="KH144" s="4">
        <v>0</v>
      </c>
      <c r="KI144" s="4">
        <v>0</v>
      </c>
      <c r="KJ144" s="4">
        <v>0</v>
      </c>
      <c r="KK144" s="4">
        <v>6510</v>
      </c>
      <c r="KM144" s="4">
        <v>36062.800000000003</v>
      </c>
      <c r="KN144" s="4">
        <v>0</v>
      </c>
      <c r="KO144" s="4">
        <v>9</v>
      </c>
      <c r="KP144" s="4">
        <v>0</v>
      </c>
      <c r="KQ144" s="4">
        <v>0</v>
      </c>
      <c r="KR144" s="4">
        <v>127935</v>
      </c>
      <c r="KS144" s="4">
        <v>0</v>
      </c>
      <c r="KT144" s="4">
        <v>0</v>
      </c>
      <c r="KU144" s="4">
        <v>0</v>
      </c>
      <c r="KV144" s="4">
        <v>9792</v>
      </c>
      <c r="KW144" s="4">
        <v>0</v>
      </c>
      <c r="KX144" s="4">
        <v>0</v>
      </c>
      <c r="KY144" s="4">
        <v>0</v>
      </c>
      <c r="KZ144" s="4">
        <v>9792</v>
      </c>
      <c r="LA144" s="4">
        <v>0</v>
      </c>
      <c r="LB144" s="4">
        <v>39483.272000000004</v>
      </c>
      <c r="LC144" s="4">
        <v>0</v>
      </c>
      <c r="LD144" s="4">
        <v>3</v>
      </c>
      <c r="LE144" s="4">
        <v>0</v>
      </c>
      <c r="LF144" s="4">
        <v>0</v>
      </c>
      <c r="LG144" s="4">
        <v>45594</v>
      </c>
      <c r="LH144" s="4">
        <v>0</v>
      </c>
      <c r="LI144" s="4">
        <v>0</v>
      </c>
      <c r="LJ144" s="4">
        <v>0</v>
      </c>
      <c r="LK144" s="4">
        <v>3564</v>
      </c>
      <c r="LL144" s="4">
        <v>0</v>
      </c>
      <c r="LM144" s="4">
        <v>0</v>
      </c>
      <c r="LO144" s="4">
        <v>3564</v>
      </c>
      <c r="LQ144" s="4">
        <v>22020.400000000001</v>
      </c>
      <c r="MI144" s="115">
        <f t="shared" si="2"/>
        <v>-135</v>
      </c>
      <c r="MJ144" s="3"/>
      <c r="MK144" s="3"/>
      <c r="ML144" s="176"/>
      <c r="MM144" s="176"/>
      <c r="MN144" s="176"/>
      <c r="MO144" s="176"/>
      <c r="MP144" s="176"/>
      <c r="MQ144" s="176"/>
      <c r="MR144" s="176"/>
      <c r="MS144" s="176"/>
      <c r="MT144" s="176"/>
    </row>
    <row r="145" spans="1:358" s="4" customFormat="1">
      <c r="A145" s="1">
        <v>136</v>
      </c>
      <c r="B145" t="s">
        <v>176</v>
      </c>
      <c r="C145" s="93"/>
      <c r="E145" s="4">
        <v>0</v>
      </c>
      <c r="F145" s="4">
        <v>0</v>
      </c>
      <c r="I145" s="93">
        <v>2</v>
      </c>
      <c r="J145" s="4">
        <v>9762</v>
      </c>
      <c r="K145" s="4">
        <v>0</v>
      </c>
      <c r="L145" s="4">
        <v>16812</v>
      </c>
      <c r="M145" s="4">
        <v>0</v>
      </c>
      <c r="O145" s="93">
        <v>2</v>
      </c>
      <c r="P145" s="4">
        <v>0</v>
      </c>
      <c r="Q145" s="4">
        <v>10202</v>
      </c>
      <c r="R145" s="4">
        <v>0</v>
      </c>
      <c r="S145" s="4">
        <v>0</v>
      </c>
      <c r="U145" s="4">
        <v>0</v>
      </c>
      <c r="V145" s="4">
        <v>0</v>
      </c>
      <c r="W145" s="93">
        <v>3</v>
      </c>
      <c r="X145" s="4">
        <v>0</v>
      </c>
      <c r="Y145" s="4">
        <v>16650</v>
      </c>
      <c r="Z145" s="4">
        <v>0</v>
      </c>
      <c r="AA145" s="4">
        <v>0</v>
      </c>
      <c r="AB145" s="4">
        <v>0</v>
      </c>
      <c r="AC145" s="4">
        <v>6448</v>
      </c>
      <c r="AD145" s="4">
        <v>0</v>
      </c>
      <c r="AE145" s="4">
        <v>0</v>
      </c>
      <c r="AF145" s="4">
        <v>4</v>
      </c>
      <c r="AG145" s="4">
        <v>0</v>
      </c>
      <c r="AH145" s="4">
        <v>25612</v>
      </c>
      <c r="AJ145" s="4">
        <v>0</v>
      </c>
      <c r="AL145" s="4">
        <v>12831</v>
      </c>
      <c r="AN145" s="4">
        <v>0</v>
      </c>
      <c r="AO145" s="93">
        <v>7</v>
      </c>
      <c r="AP145" s="4">
        <v>0</v>
      </c>
      <c r="AQ145" s="4">
        <v>48979</v>
      </c>
      <c r="AR145" s="4">
        <v>0</v>
      </c>
      <c r="AS145" s="4">
        <v>0</v>
      </c>
      <c r="AT145" s="4">
        <v>0</v>
      </c>
      <c r="AU145" s="4">
        <v>31323</v>
      </c>
      <c r="AW145" s="93">
        <v>2</v>
      </c>
      <c r="AY145" s="4">
        <v>14096</v>
      </c>
      <c r="AZ145" s="4">
        <v>0</v>
      </c>
      <c r="BA145" s="4">
        <v>0</v>
      </c>
      <c r="BB145" s="4">
        <v>0</v>
      </c>
      <c r="BC145" s="4">
        <v>15672</v>
      </c>
      <c r="BD145" s="4">
        <v>23</v>
      </c>
      <c r="BE145" s="4">
        <v>2</v>
      </c>
      <c r="BF145" s="4">
        <v>0</v>
      </c>
      <c r="BG145" s="4">
        <v>13404</v>
      </c>
      <c r="BH145" s="4">
        <v>0</v>
      </c>
      <c r="BI145" s="4">
        <v>2.11</v>
      </c>
      <c r="BJ145" s="4">
        <v>0</v>
      </c>
      <c r="BK145" s="4">
        <v>15764</v>
      </c>
      <c r="BL145" s="4">
        <v>0</v>
      </c>
      <c r="BM145" s="4">
        <v>0</v>
      </c>
      <c r="BN145" s="4">
        <v>0</v>
      </c>
      <c r="BO145" s="4">
        <v>721.85437806566347</v>
      </c>
      <c r="BP145" s="4">
        <v>0.47015171483462836</v>
      </c>
      <c r="BQ145" s="93">
        <v>6.4573378839590445</v>
      </c>
      <c r="BR145" s="4">
        <v>0</v>
      </c>
      <c r="BS145" s="4">
        <v>53947.729778842651</v>
      </c>
      <c r="BT145" s="4">
        <v>0</v>
      </c>
      <c r="BU145" s="4">
        <v>4830.0887372013658</v>
      </c>
      <c r="BW145" s="4">
        <v>0</v>
      </c>
      <c r="BY145" s="4">
        <v>4830.0887372013658</v>
      </c>
      <c r="CA145" s="4">
        <v>39599.729778842651</v>
      </c>
      <c r="CC145" s="93">
        <v>16.469085927886514</v>
      </c>
      <c r="CD145" s="4">
        <v>0</v>
      </c>
      <c r="CE145" s="4">
        <v>123547.78742077037</v>
      </c>
      <c r="CF145" s="4">
        <v>0</v>
      </c>
      <c r="CG145" s="4">
        <v>10007.06870051775</v>
      </c>
      <c r="CH145" s="4">
        <v>0</v>
      </c>
      <c r="CI145" s="4">
        <v>33741.972696245735</v>
      </c>
      <c r="CJ145" s="4">
        <v>0</v>
      </c>
      <c r="CK145" s="4">
        <v>10007.06870051775</v>
      </c>
      <c r="CL145" s="4">
        <v>0</v>
      </c>
      <c r="CM145" s="4">
        <v>93454.05764192772</v>
      </c>
      <c r="CN145" s="4">
        <v>0</v>
      </c>
      <c r="CO145" s="93">
        <v>29.885416666666664</v>
      </c>
      <c r="CP145" s="4">
        <v>0</v>
      </c>
      <c r="CQ145" s="4">
        <v>246553.0625</v>
      </c>
      <c r="CS145" s="4">
        <v>23426.072916666664</v>
      </c>
      <c r="CU145" s="4">
        <v>9384</v>
      </c>
      <c r="CW145" s="4">
        <v>23426.072916666664</v>
      </c>
      <c r="CY145" s="4">
        <v>180038.27507922961</v>
      </c>
      <c r="DA145" s="93">
        <v>34.928327645051198</v>
      </c>
      <c r="DB145" s="4">
        <v>0</v>
      </c>
      <c r="DC145" s="4">
        <v>304227</v>
      </c>
      <c r="DD145" s="4">
        <v>0</v>
      </c>
      <c r="DE145" s="4">
        <v>27956</v>
      </c>
      <c r="DF145" s="4">
        <v>0</v>
      </c>
      <c r="DG145" s="4">
        <v>19932</v>
      </c>
      <c r="DH145" s="4">
        <v>0</v>
      </c>
      <c r="DI145" s="4">
        <v>27956</v>
      </c>
      <c r="DJ145" s="4">
        <v>0</v>
      </c>
      <c r="DK145" s="4">
        <v>159317</v>
      </c>
      <c r="DL145" s="4">
        <v>0</v>
      </c>
      <c r="DM145" s="93">
        <v>29.353741496598641</v>
      </c>
      <c r="DN145" s="4">
        <v>0</v>
      </c>
      <c r="DO145" s="4">
        <v>247554</v>
      </c>
      <c r="DQ145" s="4">
        <v>24403</v>
      </c>
      <c r="DS145" s="4">
        <v>18854</v>
      </c>
      <c r="DU145" s="4">
        <v>24403</v>
      </c>
      <c r="DW145" s="4">
        <v>83806.472531691848</v>
      </c>
      <c r="DY145" s="93">
        <v>15</v>
      </c>
      <c r="DZ145" s="4">
        <v>0</v>
      </c>
      <c r="EA145" s="4">
        <v>152007</v>
      </c>
      <c r="EC145" s="4">
        <v>13395</v>
      </c>
      <c r="EE145" s="4">
        <v>0</v>
      </c>
      <c r="EG145" s="4">
        <v>13395</v>
      </c>
      <c r="EI145" s="4">
        <v>23069.575000000001</v>
      </c>
      <c r="EK145" s="93">
        <v>20.395833333333332</v>
      </c>
      <c r="EL145" s="4">
        <v>0</v>
      </c>
      <c r="EM145" s="4">
        <v>221718</v>
      </c>
      <c r="EN145" s="4">
        <v>0</v>
      </c>
      <c r="EO145" s="4">
        <v>18213</v>
      </c>
      <c r="EP145" s="4">
        <v>0</v>
      </c>
      <c r="EQ145" s="4">
        <v>0</v>
      </c>
      <c r="ER145" s="4">
        <v>0</v>
      </c>
      <c r="ES145" s="4">
        <v>18213</v>
      </c>
      <c r="ET145" s="4">
        <v>0</v>
      </c>
      <c r="EU145" s="4">
        <v>69711</v>
      </c>
      <c r="EV145" s="4">
        <v>0</v>
      </c>
      <c r="EW145" s="93">
        <v>17.943615393668352</v>
      </c>
      <c r="EX145" s="4">
        <v>0</v>
      </c>
      <c r="EY145" s="4">
        <v>181686</v>
      </c>
      <c r="EZ145" s="4">
        <v>0</v>
      </c>
      <c r="FA145" s="4">
        <v>16023</v>
      </c>
      <c r="FB145" s="4">
        <v>0</v>
      </c>
      <c r="FC145" s="4">
        <v>0</v>
      </c>
      <c r="FD145" s="4">
        <v>0</v>
      </c>
      <c r="FE145" s="4">
        <v>16023</v>
      </c>
      <c r="FF145" s="4">
        <v>0</v>
      </c>
      <c r="FG145" s="4">
        <v>17427.75</v>
      </c>
      <c r="FH145" s="4">
        <v>0</v>
      </c>
      <c r="FI145" s="93">
        <v>13</v>
      </c>
      <c r="FJ145" s="4">
        <v>0</v>
      </c>
      <c r="FK145" s="4">
        <v>132645</v>
      </c>
      <c r="FL145" s="4">
        <v>0</v>
      </c>
      <c r="FM145" s="4">
        <v>11533</v>
      </c>
      <c r="FN145" s="4">
        <v>0</v>
      </c>
      <c r="FO145" s="4">
        <v>0</v>
      </c>
      <c r="FQ145" s="4">
        <v>11533</v>
      </c>
      <c r="FS145" s="4">
        <v>16679.333446404351</v>
      </c>
      <c r="FU145" s="93">
        <v>10.328813559322034</v>
      </c>
      <c r="FV145" s="4">
        <v>0</v>
      </c>
      <c r="FW145" s="4">
        <v>119479</v>
      </c>
      <c r="FX145" s="4">
        <v>0</v>
      </c>
      <c r="FY145" s="4">
        <v>9078</v>
      </c>
      <c r="FZ145" s="4">
        <v>0</v>
      </c>
      <c r="GA145" s="4">
        <v>0</v>
      </c>
      <c r="GB145" s="4">
        <v>0</v>
      </c>
      <c r="GC145" s="4">
        <v>9078</v>
      </c>
      <c r="GE145" s="4">
        <v>16967.471424645715</v>
      </c>
      <c r="GG145" s="93">
        <v>9.5647840531561457</v>
      </c>
      <c r="GH145" s="4">
        <v>0</v>
      </c>
      <c r="GI145" s="4">
        <v>106782</v>
      </c>
      <c r="GJ145" s="4">
        <v>0</v>
      </c>
      <c r="GK145" s="4">
        <v>8432</v>
      </c>
      <c r="GL145" s="4">
        <v>0</v>
      </c>
      <c r="GM145" s="4">
        <v>0</v>
      </c>
      <c r="GN145" s="4">
        <v>0</v>
      </c>
      <c r="GO145" s="4">
        <v>8432</v>
      </c>
      <c r="GP145" s="4">
        <v>0</v>
      </c>
      <c r="GQ145" s="4">
        <v>0</v>
      </c>
      <c r="GR145" s="4">
        <v>0</v>
      </c>
      <c r="GS145" s="93">
        <v>10.125</v>
      </c>
      <c r="GT145" s="4">
        <v>0</v>
      </c>
      <c r="GU145" s="4">
        <v>99651</v>
      </c>
      <c r="GV145" s="4">
        <v>0</v>
      </c>
      <c r="GW145" s="4">
        <v>8049</v>
      </c>
      <c r="GX145" s="4">
        <v>0</v>
      </c>
      <c r="GY145" s="4">
        <v>11566</v>
      </c>
      <c r="GZ145" s="4">
        <v>0</v>
      </c>
      <c r="HA145" s="160">
        <v>8049</v>
      </c>
      <c r="HB145" s="160">
        <v>0</v>
      </c>
      <c r="HC145" s="160">
        <v>0</v>
      </c>
      <c r="HD145" s="4">
        <v>0</v>
      </c>
      <c r="HE145" s="93">
        <v>8</v>
      </c>
      <c r="HF145" s="4">
        <v>0</v>
      </c>
      <c r="HG145" s="4">
        <v>0</v>
      </c>
      <c r="HH145" s="4">
        <v>97017</v>
      </c>
      <c r="HI145" s="4">
        <v>0</v>
      </c>
      <c r="HJ145" s="4">
        <v>7141</v>
      </c>
      <c r="HK145" s="4">
        <v>0</v>
      </c>
      <c r="HL145" s="4">
        <v>0</v>
      </c>
      <c r="HM145" s="4">
        <v>0</v>
      </c>
      <c r="HN145" s="4">
        <v>7141</v>
      </c>
      <c r="HO145" s="4">
        <v>0</v>
      </c>
      <c r="HP145" s="4">
        <v>0</v>
      </c>
      <c r="HQ145" s="4">
        <v>0</v>
      </c>
      <c r="HR145" s="93">
        <v>11</v>
      </c>
      <c r="HS145" s="4">
        <v>0</v>
      </c>
      <c r="HT145" s="4">
        <v>0</v>
      </c>
      <c r="HU145" s="4">
        <v>131870</v>
      </c>
      <c r="HV145" s="4">
        <v>0</v>
      </c>
      <c r="HW145" s="4">
        <v>0</v>
      </c>
      <c r="HX145" s="176">
        <v>0</v>
      </c>
      <c r="HY145" s="4">
        <v>9791</v>
      </c>
      <c r="HZ145" s="176">
        <v>0</v>
      </c>
      <c r="IA145" s="4">
        <v>0</v>
      </c>
      <c r="IB145" s="176">
        <v>0</v>
      </c>
      <c r="IC145" s="4">
        <v>9791</v>
      </c>
      <c r="ID145" s="176">
        <v>0</v>
      </c>
      <c r="IE145" s="4">
        <v>22968.205715240747</v>
      </c>
      <c r="IF145" s="4">
        <v>123.88982666483935</v>
      </c>
      <c r="IG145" s="5">
        <v>11.97</v>
      </c>
      <c r="IH145" s="3">
        <v>0</v>
      </c>
      <c r="II145" s="3">
        <v>0</v>
      </c>
      <c r="IJ145" s="3">
        <v>159985</v>
      </c>
      <c r="IK145" s="3">
        <v>0</v>
      </c>
      <c r="IL145" s="3">
        <v>0</v>
      </c>
      <c r="IM145" s="3">
        <v>0</v>
      </c>
      <c r="IN145" s="3">
        <v>10673</v>
      </c>
      <c r="IO145" s="3">
        <v>0</v>
      </c>
      <c r="IP145" s="3">
        <v>0</v>
      </c>
      <c r="IQ145" s="3"/>
      <c r="IR145" s="3">
        <v>10673</v>
      </c>
      <c r="IS145" s="3"/>
      <c r="IT145" s="3">
        <v>23167.601553670655</v>
      </c>
      <c r="IU145" s="3"/>
      <c r="IV145" s="93">
        <v>18.87</v>
      </c>
      <c r="IW145" s="4">
        <v>0</v>
      </c>
      <c r="IX145" s="4">
        <v>0</v>
      </c>
      <c r="IY145" s="4">
        <v>250291</v>
      </c>
      <c r="IZ145" s="4">
        <v>0</v>
      </c>
      <c r="JA145" s="4">
        <v>0</v>
      </c>
      <c r="JB145" s="4">
        <v>0</v>
      </c>
      <c r="JC145" s="4">
        <v>16747</v>
      </c>
      <c r="JD145" s="4">
        <v>0</v>
      </c>
      <c r="JE145" s="4">
        <v>14028</v>
      </c>
      <c r="JG145" s="4">
        <v>16747</v>
      </c>
      <c r="JI145" s="4">
        <v>77748.024445536648</v>
      </c>
      <c r="JK145" s="93">
        <v>17.39</v>
      </c>
      <c r="JL145" s="4">
        <v>0</v>
      </c>
      <c r="JM145" s="4">
        <v>0</v>
      </c>
      <c r="JN145" s="4">
        <v>231725</v>
      </c>
      <c r="JO145" s="4">
        <v>0</v>
      </c>
      <c r="JP145" s="4">
        <v>0</v>
      </c>
      <c r="JQ145" s="4">
        <v>0</v>
      </c>
      <c r="JR145" s="4">
        <v>16255</v>
      </c>
      <c r="JS145" s="4">
        <v>0</v>
      </c>
      <c r="JT145" s="4">
        <v>0</v>
      </c>
      <c r="JV145" s="4">
        <v>16255</v>
      </c>
      <c r="JW145" s="4">
        <v>0</v>
      </c>
      <c r="JX145" s="4">
        <v>13919.106376896012</v>
      </c>
      <c r="JY145" s="4">
        <v>-17.703429121918816</v>
      </c>
      <c r="JZ145" s="93">
        <v>16.3</v>
      </c>
      <c r="KA145" s="4">
        <v>0</v>
      </c>
      <c r="KB145" s="4">
        <v>0</v>
      </c>
      <c r="KC145" s="4">
        <v>225588</v>
      </c>
      <c r="KD145" s="4">
        <v>0</v>
      </c>
      <c r="KE145" s="4">
        <v>0</v>
      </c>
      <c r="KF145" s="4">
        <v>0</v>
      </c>
      <c r="KG145" s="4">
        <v>15289</v>
      </c>
      <c r="KH145" s="4">
        <v>0</v>
      </c>
      <c r="KI145" s="4">
        <v>0</v>
      </c>
      <c r="KJ145" s="4">
        <v>0</v>
      </c>
      <c r="KK145" s="4">
        <v>15289</v>
      </c>
      <c r="KM145" s="4">
        <v>11998.14994631447</v>
      </c>
      <c r="KN145" s="4">
        <v>-96.697810667750673</v>
      </c>
      <c r="KO145" s="4">
        <v>14.3</v>
      </c>
      <c r="KP145" s="4">
        <v>0</v>
      </c>
      <c r="KQ145" s="4">
        <v>0</v>
      </c>
      <c r="KR145" s="4">
        <v>211294</v>
      </c>
      <c r="KS145" s="4">
        <v>0</v>
      </c>
      <c r="KT145" s="4">
        <v>0</v>
      </c>
      <c r="KU145" s="4">
        <v>0</v>
      </c>
      <c r="KV145" s="4">
        <v>15558</v>
      </c>
      <c r="KW145" s="4">
        <v>0</v>
      </c>
      <c r="KX145" s="4">
        <v>0</v>
      </c>
      <c r="KY145" s="4">
        <v>0</v>
      </c>
      <c r="KZ145" s="4">
        <v>15558</v>
      </c>
      <c r="LA145" s="4">
        <v>0</v>
      </c>
      <c r="LB145" s="4">
        <v>-96.697810667750673</v>
      </c>
      <c r="LC145" s="4">
        <v>0</v>
      </c>
      <c r="LD145" s="4">
        <v>13</v>
      </c>
      <c r="LE145" s="4">
        <v>0</v>
      </c>
      <c r="LF145" s="4">
        <v>0</v>
      </c>
      <c r="LG145" s="4">
        <v>196093</v>
      </c>
      <c r="LH145" s="4">
        <v>0</v>
      </c>
      <c r="LI145" s="4">
        <v>0</v>
      </c>
      <c r="LJ145" s="4">
        <v>0</v>
      </c>
      <c r="LK145" s="4">
        <v>15444</v>
      </c>
      <c r="LL145" s="4">
        <v>0</v>
      </c>
      <c r="LM145" s="4">
        <v>0</v>
      </c>
      <c r="LO145" s="4">
        <v>15444</v>
      </c>
      <c r="LQ145" s="4">
        <v>0</v>
      </c>
      <c r="MI145" s="115">
        <f t="shared" si="2"/>
        <v>-136</v>
      </c>
      <c r="MJ145" s="3"/>
      <c r="MK145" s="3"/>
      <c r="ML145" s="176"/>
      <c r="MM145" s="176"/>
      <c r="MN145" s="176"/>
      <c r="MO145" s="176"/>
      <c r="MP145" s="176"/>
      <c r="MQ145" s="176"/>
      <c r="MR145" s="176"/>
      <c r="MS145" s="176"/>
      <c r="MT145" s="176"/>
    </row>
    <row r="146" spans="1:358" s="4" customFormat="1">
      <c r="A146" s="1">
        <v>137</v>
      </c>
      <c r="B146" t="s">
        <v>177</v>
      </c>
      <c r="C146" s="93"/>
      <c r="E146" s="4">
        <v>0</v>
      </c>
      <c r="F146" s="4">
        <v>0</v>
      </c>
      <c r="I146" s="93">
        <v>3</v>
      </c>
      <c r="J146" s="4">
        <v>21003</v>
      </c>
      <c r="K146" s="4">
        <v>0</v>
      </c>
      <c r="L146" s="4">
        <v>15486</v>
      </c>
      <c r="M146" s="4">
        <v>0</v>
      </c>
      <c r="O146" s="93">
        <v>2.1</v>
      </c>
      <c r="P146" s="4">
        <v>0</v>
      </c>
      <c r="Q146" s="4">
        <v>15015</v>
      </c>
      <c r="R146" s="4">
        <v>0</v>
      </c>
      <c r="S146" s="4">
        <v>0</v>
      </c>
      <c r="U146" s="4">
        <v>7001</v>
      </c>
      <c r="V146" s="4">
        <v>0</v>
      </c>
      <c r="W146" s="93">
        <v>1</v>
      </c>
      <c r="X146" s="4">
        <v>0</v>
      </c>
      <c r="Y146" s="4">
        <v>0</v>
      </c>
      <c r="Z146" s="4">
        <v>0</v>
      </c>
      <c r="AA146" s="4">
        <v>8166</v>
      </c>
      <c r="AB146" s="4">
        <v>0</v>
      </c>
      <c r="AC146" s="4">
        <v>0</v>
      </c>
      <c r="AD146" s="4">
        <v>0</v>
      </c>
      <c r="AE146" s="4">
        <v>0</v>
      </c>
      <c r="AF146" s="4">
        <v>2.0499999999999998</v>
      </c>
      <c r="AG146" s="4">
        <v>0</v>
      </c>
      <c r="AH146" s="4">
        <v>17017</v>
      </c>
      <c r="AJ146" s="4">
        <v>0</v>
      </c>
      <c r="AL146" s="4">
        <v>17017</v>
      </c>
      <c r="AN146" s="4">
        <v>0</v>
      </c>
      <c r="AO146" s="93">
        <v>6.46</v>
      </c>
      <c r="AP146" s="4">
        <v>0</v>
      </c>
      <c r="AQ146" s="4">
        <v>50867</v>
      </c>
      <c r="AR146" s="4">
        <v>0</v>
      </c>
      <c r="AS146" s="4">
        <v>0</v>
      </c>
      <c r="AT146" s="4">
        <v>0</v>
      </c>
      <c r="AU146" s="4">
        <v>44060</v>
      </c>
      <c r="AW146" s="93">
        <v>7</v>
      </c>
      <c r="AY146" s="4">
        <v>48519</v>
      </c>
      <c r="AZ146" s="4">
        <v>0</v>
      </c>
      <c r="BA146" s="4">
        <v>8155</v>
      </c>
      <c r="BB146" s="4">
        <v>0</v>
      </c>
      <c r="BC146" s="4">
        <v>24140</v>
      </c>
      <c r="BD146" s="4">
        <v>35</v>
      </c>
      <c r="BE146" s="4">
        <v>7</v>
      </c>
      <c r="BF146" s="4">
        <v>0</v>
      </c>
      <c r="BG146" s="4">
        <v>57711</v>
      </c>
      <c r="BH146" s="4">
        <v>0</v>
      </c>
      <c r="BI146" s="4">
        <v>11.65</v>
      </c>
      <c r="BJ146" s="4">
        <v>0</v>
      </c>
      <c r="BK146" s="4">
        <v>71709</v>
      </c>
      <c r="BL146" s="4">
        <v>0</v>
      </c>
      <c r="BM146" s="4">
        <v>24828</v>
      </c>
      <c r="BN146" s="4">
        <v>0</v>
      </c>
      <c r="BO146" s="4">
        <v>5968.5122246063156</v>
      </c>
      <c r="BP146" s="4">
        <v>3.8873578143693521</v>
      </c>
      <c r="BQ146" s="93">
        <v>15</v>
      </c>
      <c r="BR146" s="4">
        <v>0</v>
      </c>
      <c r="BS146" s="4">
        <v>102564.35627657629</v>
      </c>
      <c r="BT146" s="4">
        <v>0</v>
      </c>
      <c r="BU146" s="4">
        <v>10398.391149338473</v>
      </c>
      <c r="BW146" s="4">
        <v>9741.6947266460757</v>
      </c>
      <c r="BY146" s="4">
        <v>10398.391149338473</v>
      </c>
      <c r="CA146" s="4">
        <v>42930.956276576289</v>
      </c>
      <c r="CC146" s="93">
        <v>569.4958744676735</v>
      </c>
      <c r="CD146" s="4">
        <v>0</v>
      </c>
      <c r="CE146" s="4">
        <v>5508542.8868728317</v>
      </c>
      <c r="CF146" s="4">
        <v>0</v>
      </c>
      <c r="CG146" s="4">
        <v>434460.89336815156</v>
      </c>
      <c r="CH146" s="4">
        <v>0</v>
      </c>
      <c r="CI146" s="4">
        <v>99269.013449335092</v>
      </c>
      <c r="CJ146" s="4">
        <v>0</v>
      </c>
      <c r="CK146" s="4">
        <v>434460.89336815156</v>
      </c>
      <c r="CL146" s="4">
        <v>0</v>
      </c>
      <c r="CM146" s="4">
        <v>5430090.5305962553</v>
      </c>
      <c r="CN146" s="4">
        <v>0</v>
      </c>
      <c r="CO146" s="93">
        <v>617.95009403078711</v>
      </c>
      <c r="CP146" s="4">
        <v>0</v>
      </c>
      <c r="CQ146" s="4">
        <v>5844373.2880266868</v>
      </c>
      <c r="CS146" s="4">
        <v>497516.37559154222</v>
      </c>
      <c r="CU146" s="4">
        <v>46200.628702073096</v>
      </c>
      <c r="CW146" s="4">
        <v>497516.37559154222</v>
      </c>
      <c r="CY146" s="4">
        <v>3591759.401153855</v>
      </c>
      <c r="DA146" s="93">
        <v>617.83540128071991</v>
      </c>
      <c r="DB146" s="4">
        <v>0</v>
      </c>
      <c r="DC146" s="4">
        <v>5724406</v>
      </c>
      <c r="DD146" s="4">
        <v>0</v>
      </c>
      <c r="DE146" s="4">
        <v>519872</v>
      </c>
      <c r="DF146" s="4">
        <v>0</v>
      </c>
      <c r="DG146" s="4">
        <v>51398</v>
      </c>
      <c r="DH146" s="4">
        <v>0</v>
      </c>
      <c r="DI146" s="4">
        <v>519872</v>
      </c>
      <c r="DJ146" s="4">
        <v>0</v>
      </c>
      <c r="DK146" s="4">
        <v>2363890</v>
      </c>
      <c r="DL146" s="4">
        <v>0</v>
      </c>
      <c r="DM146" s="93">
        <v>607.02757751907393</v>
      </c>
      <c r="DN146" s="4">
        <v>0</v>
      </c>
      <c r="DO146" s="4">
        <v>6055832</v>
      </c>
      <c r="DQ146" s="4">
        <v>538512</v>
      </c>
      <c r="DS146" s="4">
        <v>37563</v>
      </c>
      <c r="DU146" s="4">
        <v>538512</v>
      </c>
      <c r="DW146" s="4">
        <v>465758.16046154202</v>
      </c>
      <c r="DY146" s="93">
        <v>591.26804407082511</v>
      </c>
      <c r="DZ146" s="4">
        <v>0</v>
      </c>
      <c r="EA146" s="4">
        <v>6372513</v>
      </c>
      <c r="EC146" s="4">
        <v>523630</v>
      </c>
      <c r="EE146" s="4">
        <v>51276</v>
      </c>
      <c r="EG146" s="4">
        <v>523630</v>
      </c>
      <c r="EI146" s="4">
        <v>515536.6</v>
      </c>
      <c r="EK146" s="93">
        <v>597.39340928350839</v>
      </c>
      <c r="EL146" s="4">
        <v>0</v>
      </c>
      <c r="EM146" s="4">
        <v>6915460</v>
      </c>
      <c r="EN146" s="4">
        <v>0</v>
      </c>
      <c r="EO146" s="4">
        <v>531036</v>
      </c>
      <c r="EP146" s="4">
        <v>0</v>
      </c>
      <c r="EQ146" s="4">
        <v>24589</v>
      </c>
      <c r="ER146" s="4">
        <v>0</v>
      </c>
      <c r="ES146" s="4">
        <v>531036</v>
      </c>
      <c r="ET146" s="4">
        <v>0</v>
      </c>
      <c r="EU146" s="4">
        <v>865526</v>
      </c>
      <c r="EV146" s="4">
        <v>0</v>
      </c>
      <c r="EW146" s="93">
        <v>603.71836462879503</v>
      </c>
      <c r="EX146" s="4">
        <v>0</v>
      </c>
      <c r="EY146" s="4">
        <v>6748149</v>
      </c>
      <c r="EZ146" s="4">
        <v>0</v>
      </c>
      <c r="FA146" s="4">
        <v>533817</v>
      </c>
      <c r="FB146" s="4">
        <v>0</v>
      </c>
      <c r="FC146" s="4">
        <v>61731</v>
      </c>
      <c r="FD146" s="4">
        <v>0</v>
      </c>
      <c r="FE146" s="4">
        <v>533817</v>
      </c>
      <c r="FF146" s="4">
        <v>0</v>
      </c>
      <c r="FG146" s="4">
        <v>262409.15000000002</v>
      </c>
      <c r="FH146" s="4">
        <v>0</v>
      </c>
      <c r="FI146" s="93">
        <v>603.97320150216126</v>
      </c>
      <c r="FJ146" s="4">
        <v>0</v>
      </c>
      <c r="FK146" s="4">
        <v>7072873</v>
      </c>
      <c r="FL146" s="4">
        <v>0</v>
      </c>
      <c r="FM146" s="4">
        <v>536807</v>
      </c>
      <c r="FN146" s="4">
        <v>0</v>
      </c>
      <c r="FO146" s="4">
        <v>28218</v>
      </c>
      <c r="FQ146" s="4">
        <v>536807</v>
      </c>
      <c r="FS146" s="4">
        <v>440686.74316715769</v>
      </c>
      <c r="FU146" s="93">
        <v>721.32155215027194</v>
      </c>
      <c r="FV146" s="4">
        <v>0</v>
      </c>
      <c r="FW146" s="4">
        <v>8640255</v>
      </c>
      <c r="FX146" s="4">
        <v>0</v>
      </c>
      <c r="FY146" s="4">
        <v>640786</v>
      </c>
      <c r="FZ146" s="4">
        <v>0</v>
      </c>
      <c r="GA146" s="4">
        <v>19239</v>
      </c>
      <c r="GB146" s="4">
        <v>0</v>
      </c>
      <c r="GC146" s="4">
        <v>640786</v>
      </c>
      <c r="GE146" s="4">
        <v>1737175.1959448291</v>
      </c>
      <c r="GG146" s="93">
        <v>793.50636903223847</v>
      </c>
      <c r="GH146" s="4">
        <v>0</v>
      </c>
      <c r="GI146" s="4">
        <v>9499689</v>
      </c>
      <c r="GJ146" s="4">
        <v>0</v>
      </c>
      <c r="GK146" s="4">
        <v>705604</v>
      </c>
      <c r="GL146" s="4">
        <v>0</v>
      </c>
      <c r="GM146" s="4">
        <v>29478</v>
      </c>
      <c r="GN146" s="4">
        <v>0</v>
      </c>
      <c r="GO146" s="4">
        <v>705604</v>
      </c>
      <c r="GP146" s="4">
        <v>0</v>
      </c>
      <c r="GQ146" s="4">
        <v>826848.11909731082</v>
      </c>
      <c r="GR146" s="4">
        <v>-722.76931358338334</v>
      </c>
      <c r="GS146" s="93">
        <v>827.56563942267951</v>
      </c>
      <c r="GT146" s="4">
        <v>0</v>
      </c>
      <c r="GU146" s="4">
        <v>10134753</v>
      </c>
      <c r="GV146" s="4">
        <v>0</v>
      </c>
      <c r="GW146" s="4">
        <v>733021</v>
      </c>
      <c r="GX146" s="4">
        <v>0</v>
      </c>
      <c r="GY146" s="4">
        <v>70729</v>
      </c>
      <c r="GZ146" s="4">
        <v>0</v>
      </c>
      <c r="HA146" s="160">
        <v>733021</v>
      </c>
      <c r="HB146" s="160">
        <v>0</v>
      </c>
      <c r="HC146" s="160">
        <v>562685.32425858208</v>
      </c>
      <c r="HD146" s="4">
        <v>-413</v>
      </c>
      <c r="HE146" s="93">
        <v>845</v>
      </c>
      <c r="HF146" s="4">
        <v>0</v>
      </c>
      <c r="HG146" s="4">
        <v>0</v>
      </c>
      <c r="HH146" s="4">
        <v>10883650</v>
      </c>
      <c r="HI146" s="4">
        <v>0</v>
      </c>
      <c r="HJ146" s="4">
        <v>752658</v>
      </c>
      <c r="HK146" s="4">
        <v>0</v>
      </c>
      <c r="HL146" s="4">
        <v>34430</v>
      </c>
      <c r="HM146" s="4">
        <v>0</v>
      </c>
      <c r="HN146" s="4">
        <v>752658</v>
      </c>
      <c r="HO146" s="4">
        <v>0</v>
      </c>
      <c r="HP146" s="4">
        <v>657358</v>
      </c>
      <c r="HQ146" s="4">
        <v>-11420.932202250464</v>
      </c>
      <c r="HR146" s="93">
        <v>810.65999999999963</v>
      </c>
      <c r="HS146" s="4">
        <v>0</v>
      </c>
      <c r="HT146" s="4">
        <v>0</v>
      </c>
      <c r="HU146" s="4">
        <v>9639068</v>
      </c>
      <c r="HV146" s="4">
        <v>0</v>
      </c>
      <c r="HW146" s="4">
        <v>704796</v>
      </c>
      <c r="HX146" s="176">
        <v>-495</v>
      </c>
      <c r="HY146" s="4">
        <v>720757</v>
      </c>
      <c r="HZ146" s="176">
        <v>0</v>
      </c>
      <c r="IA146" s="4">
        <v>33965</v>
      </c>
      <c r="IB146" s="176">
        <v>0</v>
      </c>
      <c r="IC146" s="4">
        <v>720757</v>
      </c>
      <c r="ID146" s="176">
        <v>0</v>
      </c>
      <c r="IE146" s="4">
        <v>-7526.4201153733165</v>
      </c>
      <c r="IF146" s="4">
        <v>-40.597288924559507</v>
      </c>
      <c r="IG146" s="5">
        <v>831.72000000000025</v>
      </c>
      <c r="IH146" s="3">
        <v>0</v>
      </c>
      <c r="II146" s="3">
        <v>0</v>
      </c>
      <c r="IJ146" s="3">
        <v>10215349</v>
      </c>
      <c r="IK146" s="3">
        <v>0</v>
      </c>
      <c r="IL146" s="3">
        <v>739888</v>
      </c>
      <c r="IM146" s="3">
        <v>0</v>
      </c>
      <c r="IN146" s="3">
        <v>735861</v>
      </c>
      <c r="IO146" s="3">
        <v>0</v>
      </c>
      <c r="IP146" s="3">
        <v>106307</v>
      </c>
      <c r="IQ146" s="3"/>
      <c r="IR146" s="3">
        <v>742710</v>
      </c>
      <c r="IS146" s="3"/>
      <c r="IT146" s="3">
        <v>472756.12218051683</v>
      </c>
      <c r="IU146" s="3"/>
      <c r="IV146" s="93">
        <v>789.8100000000004</v>
      </c>
      <c r="IW146" s="4">
        <v>0</v>
      </c>
      <c r="IX146" s="4">
        <v>0</v>
      </c>
      <c r="IY146" s="4">
        <v>10219765</v>
      </c>
      <c r="IZ146" s="4">
        <v>0</v>
      </c>
      <c r="JA146" s="4">
        <v>554561</v>
      </c>
      <c r="JB146" s="4">
        <v>0</v>
      </c>
      <c r="JC146" s="4">
        <v>733258</v>
      </c>
      <c r="JD146" s="4">
        <v>0</v>
      </c>
      <c r="JE146" s="4">
        <v>102711</v>
      </c>
      <c r="JG146" s="4">
        <v>733258</v>
      </c>
      <c r="JI146" s="4">
        <v>60403.086906875949</v>
      </c>
      <c r="JK146" s="93">
        <v>743.49</v>
      </c>
      <c r="JL146" s="4">
        <v>0</v>
      </c>
      <c r="JM146" s="4">
        <v>0</v>
      </c>
      <c r="JN146" s="4">
        <v>9721684</v>
      </c>
      <c r="JO146" s="4">
        <v>0</v>
      </c>
      <c r="JP146" s="4">
        <v>0</v>
      </c>
      <c r="JQ146" s="4">
        <v>452706</v>
      </c>
      <c r="JR146" s="4">
        <v>692679</v>
      </c>
      <c r="JS146" s="4">
        <v>0</v>
      </c>
      <c r="JT146" s="4">
        <v>64652</v>
      </c>
      <c r="JV146" s="4">
        <v>692679</v>
      </c>
      <c r="JW146" s="4">
        <v>0</v>
      </c>
      <c r="JX146" s="4">
        <v>680.64994308653672</v>
      </c>
      <c r="JY146" s="4">
        <v>-0.86570485906133854</v>
      </c>
      <c r="JZ146" s="93">
        <v>675.92999999999961</v>
      </c>
      <c r="KA146" s="4">
        <v>0</v>
      </c>
      <c r="KB146" s="4">
        <v>0</v>
      </c>
      <c r="KC146" s="4">
        <v>9616098</v>
      </c>
      <c r="KD146" s="4">
        <v>0</v>
      </c>
      <c r="KE146" s="4">
        <v>465117</v>
      </c>
      <c r="KF146" s="4">
        <v>0</v>
      </c>
      <c r="KG146" s="4">
        <v>631197</v>
      </c>
      <c r="KH146" s="4">
        <v>0</v>
      </c>
      <c r="KI146" s="4">
        <v>43727</v>
      </c>
      <c r="KJ146" s="4">
        <v>0</v>
      </c>
      <c r="KK146" s="4">
        <v>631197</v>
      </c>
      <c r="KM146" s="4">
        <v>586.71439508919343</v>
      </c>
      <c r="KN146" s="4">
        <v>-4.728562132181537</v>
      </c>
      <c r="KO146" s="4">
        <v>709.2699999999993</v>
      </c>
      <c r="KP146" s="4">
        <v>0</v>
      </c>
      <c r="KQ146" s="4">
        <v>0</v>
      </c>
      <c r="KR146" s="4">
        <v>11167698</v>
      </c>
      <c r="KS146" s="4">
        <v>0</v>
      </c>
      <c r="KT146" s="4">
        <v>792900</v>
      </c>
      <c r="KU146" s="4">
        <v>0</v>
      </c>
      <c r="KV146" s="4">
        <v>765816</v>
      </c>
      <c r="KW146" s="4">
        <v>0</v>
      </c>
      <c r="KX146" s="4">
        <v>79706</v>
      </c>
      <c r="KY146" s="4">
        <v>0</v>
      </c>
      <c r="KZ146" s="4">
        <v>765816</v>
      </c>
      <c r="LA146" s="4">
        <v>0</v>
      </c>
      <c r="LB146" s="4">
        <v>1551595.2714378678</v>
      </c>
      <c r="LC146" s="4">
        <v>0</v>
      </c>
      <c r="LD146" s="4">
        <v>666</v>
      </c>
      <c r="LE146" s="4">
        <v>0</v>
      </c>
      <c r="LF146" s="4">
        <v>0</v>
      </c>
      <c r="LG146" s="4">
        <v>11640855</v>
      </c>
      <c r="LH146" s="4">
        <v>0</v>
      </c>
      <c r="LI146" s="4">
        <v>792900</v>
      </c>
      <c r="LJ146" s="4">
        <v>0</v>
      </c>
      <c r="LK146" s="4">
        <v>790861</v>
      </c>
      <c r="LL146" s="4">
        <v>0</v>
      </c>
      <c r="LM146" s="4">
        <v>0</v>
      </c>
      <c r="LO146" s="4">
        <v>790861</v>
      </c>
      <c r="LQ146" s="4">
        <v>1404117</v>
      </c>
      <c r="MI146" s="115">
        <f t="shared" si="2"/>
        <v>-137</v>
      </c>
      <c r="MJ146" s="3"/>
      <c r="MK146" s="3"/>
      <c r="ML146" s="176"/>
      <c r="MM146" s="176"/>
      <c r="MN146" s="176"/>
      <c r="MO146" s="176"/>
      <c r="MP146" s="176"/>
      <c r="MQ146" s="176"/>
      <c r="MR146" s="176"/>
      <c r="MS146" s="176"/>
      <c r="MT146" s="176"/>
    </row>
    <row r="147" spans="1:358" s="4" customFormat="1">
      <c r="A147" s="1">
        <v>138</v>
      </c>
      <c r="B147" t="s">
        <v>178</v>
      </c>
      <c r="C147" s="93">
        <v>1</v>
      </c>
      <c r="D147" s="4">
        <v>4706</v>
      </c>
      <c r="E147" s="4">
        <v>0</v>
      </c>
      <c r="F147" s="4">
        <v>0</v>
      </c>
      <c r="G147" s="4">
        <v>0</v>
      </c>
      <c r="I147" s="93">
        <v>2</v>
      </c>
      <c r="J147" s="4">
        <v>10002</v>
      </c>
      <c r="K147" s="4">
        <v>0</v>
      </c>
      <c r="L147" s="4">
        <v>11282</v>
      </c>
      <c r="M147" s="4">
        <v>0</v>
      </c>
      <c r="O147" s="93">
        <v>2</v>
      </c>
      <c r="P147" s="4">
        <v>0</v>
      </c>
      <c r="Q147" s="4">
        <v>11426</v>
      </c>
      <c r="R147" s="4">
        <v>0</v>
      </c>
      <c r="S147" s="4">
        <v>0</v>
      </c>
      <c r="U147" s="4">
        <v>0</v>
      </c>
      <c r="V147" s="4">
        <v>0</v>
      </c>
      <c r="W147" s="93">
        <v>2</v>
      </c>
      <c r="X147" s="4">
        <v>0</v>
      </c>
      <c r="Y147" s="4">
        <v>11466</v>
      </c>
      <c r="Z147" s="4">
        <v>0</v>
      </c>
      <c r="AA147" s="4">
        <v>0</v>
      </c>
      <c r="AB147" s="4">
        <v>0</v>
      </c>
      <c r="AC147" s="4">
        <v>40</v>
      </c>
      <c r="AD147" s="4">
        <v>0</v>
      </c>
      <c r="AE147" s="4">
        <v>0</v>
      </c>
      <c r="AF147" s="4">
        <v>3</v>
      </c>
      <c r="AG147" s="4">
        <v>0</v>
      </c>
      <c r="AH147" s="4">
        <v>18051</v>
      </c>
      <c r="AJ147" s="4">
        <v>0</v>
      </c>
      <c r="AL147" s="4">
        <v>6609</v>
      </c>
      <c r="AN147" s="4">
        <v>0</v>
      </c>
      <c r="AO147" s="93">
        <v>3</v>
      </c>
      <c r="AP147" s="4">
        <v>0</v>
      </c>
      <c r="AQ147" s="4">
        <v>21099</v>
      </c>
      <c r="AR147" s="4">
        <v>0</v>
      </c>
      <c r="AS147" s="4">
        <v>0</v>
      </c>
      <c r="AT147" s="4">
        <v>0</v>
      </c>
      <c r="AU147" s="4">
        <v>7015</v>
      </c>
      <c r="AW147" s="93">
        <v>3</v>
      </c>
      <c r="AY147" s="4">
        <v>21144</v>
      </c>
      <c r="AZ147" s="4">
        <v>0</v>
      </c>
      <c r="BA147" s="4">
        <v>0</v>
      </c>
      <c r="BB147" s="4">
        <v>0</v>
      </c>
      <c r="BC147" s="4">
        <v>4013</v>
      </c>
      <c r="BD147" s="4">
        <v>6</v>
      </c>
      <c r="BH147" s="4">
        <v>0</v>
      </c>
      <c r="BL147" s="4">
        <v>0</v>
      </c>
      <c r="BN147" s="4">
        <v>0</v>
      </c>
      <c r="BO147" s="4">
        <v>5.5056689852465857</v>
      </c>
      <c r="BP147" s="4">
        <v>3.5859029097551343E-3</v>
      </c>
      <c r="BQ147" s="93">
        <v>0</v>
      </c>
      <c r="BR147" s="4">
        <v>0</v>
      </c>
      <c r="BS147" s="4">
        <v>0</v>
      </c>
      <c r="BT147" s="4">
        <v>0</v>
      </c>
      <c r="BU147" s="4">
        <v>0</v>
      </c>
      <c r="BW147" s="4">
        <v>0</v>
      </c>
      <c r="BY147" s="4">
        <v>0</v>
      </c>
      <c r="CA147" s="4">
        <v>0</v>
      </c>
      <c r="CC147" s="93">
        <v>0.93174061433447097</v>
      </c>
      <c r="CD147" s="4">
        <v>0</v>
      </c>
      <c r="CE147" s="4">
        <v>8577.6040955631397</v>
      </c>
      <c r="CF147" s="4">
        <v>0</v>
      </c>
      <c r="CG147" s="4">
        <v>723.03071672354952</v>
      </c>
      <c r="CH147" s="4">
        <v>0</v>
      </c>
      <c r="CI147" s="4">
        <v>0</v>
      </c>
      <c r="CJ147" s="4">
        <v>0</v>
      </c>
      <c r="CK147" s="4">
        <v>723.03071672354952</v>
      </c>
      <c r="CL147" s="4">
        <v>0</v>
      </c>
      <c r="CM147" s="4">
        <v>8577.6040955631397</v>
      </c>
      <c r="CN147" s="4">
        <v>0</v>
      </c>
      <c r="CO147" s="93">
        <v>1</v>
      </c>
      <c r="CP147" s="4">
        <v>0</v>
      </c>
      <c r="CQ147" s="4">
        <v>8527</v>
      </c>
      <c r="CS147" s="4">
        <v>811</v>
      </c>
      <c r="CU147" s="4">
        <v>0</v>
      </c>
      <c r="CW147" s="4">
        <v>811</v>
      </c>
      <c r="CY147" s="4">
        <v>5147</v>
      </c>
      <c r="DA147" s="93">
        <v>2</v>
      </c>
      <c r="DB147" s="4">
        <v>0</v>
      </c>
      <c r="DC147" s="4">
        <v>17712</v>
      </c>
      <c r="DD147" s="4">
        <v>0</v>
      </c>
      <c r="DE147" s="4">
        <v>1698</v>
      </c>
      <c r="DF147" s="4">
        <v>0</v>
      </c>
      <c r="DG147" s="4">
        <v>0</v>
      </c>
      <c r="DH147" s="4">
        <v>0</v>
      </c>
      <c r="DI147" s="4">
        <v>1698</v>
      </c>
      <c r="DJ147" s="4">
        <v>0</v>
      </c>
      <c r="DK147" s="4">
        <v>12616</v>
      </c>
      <c r="DL147" s="4">
        <v>0</v>
      </c>
      <c r="DM147" s="93">
        <v>2</v>
      </c>
      <c r="DN147" s="4">
        <v>0</v>
      </c>
      <c r="DO147" s="4">
        <v>9422</v>
      </c>
      <c r="DQ147" s="4">
        <v>893</v>
      </c>
      <c r="DS147" s="4">
        <v>11096</v>
      </c>
      <c r="DU147" s="4">
        <v>893</v>
      </c>
      <c r="DW147" s="4">
        <v>5511</v>
      </c>
      <c r="DY147" s="93">
        <v>4</v>
      </c>
      <c r="DZ147" s="4">
        <v>0</v>
      </c>
      <c r="EA147" s="4">
        <v>29270</v>
      </c>
      <c r="EC147" s="4">
        <v>2679</v>
      </c>
      <c r="EE147" s="4">
        <v>11644</v>
      </c>
      <c r="EG147" s="4">
        <v>2679</v>
      </c>
      <c r="EI147" s="4">
        <v>23522</v>
      </c>
      <c r="EK147" s="93">
        <v>3</v>
      </c>
      <c r="EL147" s="4">
        <v>0</v>
      </c>
      <c r="EM147" s="4">
        <v>29126</v>
      </c>
      <c r="EN147" s="4">
        <v>0</v>
      </c>
      <c r="EO147" s="4">
        <v>2679</v>
      </c>
      <c r="EP147" s="4">
        <v>0</v>
      </c>
      <c r="EQ147" s="4">
        <v>0</v>
      </c>
      <c r="ER147" s="4">
        <v>0</v>
      </c>
      <c r="ES147" s="4">
        <v>2679</v>
      </c>
      <c r="ET147" s="4">
        <v>0</v>
      </c>
      <c r="EU147" s="4">
        <v>11908.8</v>
      </c>
      <c r="EV147" s="4">
        <v>0</v>
      </c>
      <c r="EW147" s="93">
        <v>2.3034482758620687</v>
      </c>
      <c r="EX147" s="4">
        <v>0</v>
      </c>
      <c r="EY147" s="4">
        <v>22910</v>
      </c>
      <c r="EZ147" s="4">
        <v>0</v>
      </c>
      <c r="FA147" s="4">
        <v>2057</v>
      </c>
      <c r="FB147" s="4">
        <v>0</v>
      </c>
      <c r="FC147" s="4">
        <v>0</v>
      </c>
      <c r="FD147" s="4">
        <v>0</v>
      </c>
      <c r="FE147" s="4">
        <v>2057</v>
      </c>
      <c r="FF147" s="4">
        <v>0</v>
      </c>
      <c r="FG147" s="4">
        <v>7939.2</v>
      </c>
      <c r="FH147" s="4">
        <v>0</v>
      </c>
      <c r="FI147" s="93">
        <v>2</v>
      </c>
      <c r="FJ147" s="4">
        <v>0</v>
      </c>
      <c r="FK147" s="4">
        <v>20709</v>
      </c>
      <c r="FL147" s="4">
        <v>0</v>
      </c>
      <c r="FM147" s="4">
        <v>1777</v>
      </c>
      <c r="FN147" s="4">
        <v>0</v>
      </c>
      <c r="FO147" s="4">
        <v>0</v>
      </c>
      <c r="FQ147" s="4">
        <v>1777</v>
      </c>
      <c r="FS147" s="4">
        <v>0</v>
      </c>
      <c r="FU147" s="93">
        <v>2</v>
      </c>
      <c r="FV147" s="4">
        <v>0</v>
      </c>
      <c r="FW147" s="4">
        <v>20701</v>
      </c>
      <c r="FX147" s="4">
        <v>0</v>
      </c>
      <c r="FY147" s="4">
        <v>1752</v>
      </c>
      <c r="FZ147" s="4">
        <v>0</v>
      </c>
      <c r="GA147" s="4">
        <v>0</v>
      </c>
      <c r="GB147" s="4">
        <v>0</v>
      </c>
      <c r="GC147" s="4">
        <v>1752</v>
      </c>
      <c r="GE147" s="4">
        <v>0</v>
      </c>
      <c r="GG147" s="93">
        <v>1</v>
      </c>
      <c r="GH147" s="4">
        <v>0</v>
      </c>
      <c r="GI147" s="4">
        <v>11585</v>
      </c>
      <c r="GJ147" s="4">
        <v>0</v>
      </c>
      <c r="GK147" s="4">
        <v>865</v>
      </c>
      <c r="GL147" s="4">
        <v>0</v>
      </c>
      <c r="GM147" s="4">
        <v>0</v>
      </c>
      <c r="GN147" s="4">
        <v>0</v>
      </c>
      <c r="GO147" s="4">
        <v>865</v>
      </c>
      <c r="GP147" s="4">
        <v>0</v>
      </c>
      <c r="GQ147" s="4">
        <v>0</v>
      </c>
      <c r="GR147" s="4">
        <v>0</v>
      </c>
      <c r="GS147" s="93">
        <v>3</v>
      </c>
      <c r="GT147" s="4">
        <v>0</v>
      </c>
      <c r="GU147" s="4">
        <v>36657</v>
      </c>
      <c r="GV147" s="4">
        <v>0</v>
      </c>
      <c r="GW147" s="4">
        <v>2661</v>
      </c>
      <c r="GX147" s="4">
        <v>0</v>
      </c>
      <c r="GY147" s="4">
        <v>0</v>
      </c>
      <c r="GZ147" s="4">
        <v>0</v>
      </c>
      <c r="HA147" s="160">
        <v>2661</v>
      </c>
      <c r="HB147" s="160">
        <v>0</v>
      </c>
      <c r="HC147" s="160">
        <v>22243.061678888003</v>
      </c>
      <c r="HD147" s="4">
        <v>-16</v>
      </c>
      <c r="HE147" s="93">
        <v>3</v>
      </c>
      <c r="HF147" s="4">
        <v>0</v>
      </c>
      <c r="HG147" s="4">
        <v>0</v>
      </c>
      <c r="HH147" s="4">
        <v>32170</v>
      </c>
      <c r="HI147" s="4">
        <v>0</v>
      </c>
      <c r="HJ147" s="4">
        <v>2233</v>
      </c>
      <c r="HK147" s="4">
        <v>0</v>
      </c>
      <c r="HL147" s="4">
        <v>0</v>
      </c>
      <c r="HM147" s="4">
        <v>0</v>
      </c>
      <c r="HN147" s="4">
        <v>2233</v>
      </c>
      <c r="HO147" s="4">
        <v>0</v>
      </c>
      <c r="HP147" s="4">
        <v>0</v>
      </c>
      <c r="HQ147" s="4">
        <v>0</v>
      </c>
      <c r="HR147" s="93">
        <v>4</v>
      </c>
      <c r="HS147" s="4">
        <v>0</v>
      </c>
      <c r="HT147" s="4">
        <v>0</v>
      </c>
      <c r="HU147" s="4">
        <v>50764</v>
      </c>
      <c r="HV147" s="4">
        <v>0</v>
      </c>
      <c r="HW147" s="4">
        <v>0</v>
      </c>
      <c r="HX147" s="176">
        <v>0</v>
      </c>
      <c r="HY147" s="4">
        <v>3572</v>
      </c>
      <c r="HZ147" s="176">
        <v>0</v>
      </c>
      <c r="IA147" s="4">
        <v>0</v>
      </c>
      <c r="IB147" s="176">
        <v>0</v>
      </c>
      <c r="IC147" s="4">
        <v>3572</v>
      </c>
      <c r="ID147" s="176">
        <v>0</v>
      </c>
      <c r="IE147" s="4">
        <v>12253.487994410423</v>
      </c>
      <c r="IF147" s="4">
        <v>66.094954150459671</v>
      </c>
      <c r="IG147" s="5">
        <v>2</v>
      </c>
      <c r="IH147" s="3">
        <v>0</v>
      </c>
      <c r="II147" s="3">
        <v>0</v>
      </c>
      <c r="IJ147" s="3">
        <v>25476</v>
      </c>
      <c r="IK147" s="3">
        <v>0</v>
      </c>
      <c r="IL147" s="3">
        <v>0</v>
      </c>
      <c r="IM147" s="3">
        <v>0</v>
      </c>
      <c r="IN147" s="3">
        <v>1778</v>
      </c>
      <c r="IO147" s="3">
        <v>0</v>
      </c>
      <c r="IP147" s="3">
        <v>0</v>
      </c>
      <c r="IQ147" s="3"/>
      <c r="IR147" s="3">
        <v>1778</v>
      </c>
      <c r="IS147" s="3"/>
      <c r="IT147" s="3">
        <v>54.225274855531744</v>
      </c>
      <c r="IU147" s="3"/>
      <c r="IV147" s="93">
        <v>7</v>
      </c>
      <c r="IW147" s="4">
        <v>0</v>
      </c>
      <c r="IX147" s="4">
        <v>0</v>
      </c>
      <c r="IY147" s="4">
        <v>99652</v>
      </c>
      <c r="IZ147" s="4">
        <v>0</v>
      </c>
      <c r="JA147" s="4">
        <v>0</v>
      </c>
      <c r="JB147" s="4">
        <v>0</v>
      </c>
      <c r="JC147" s="4">
        <v>6559</v>
      </c>
      <c r="JD147" s="4">
        <v>0</v>
      </c>
      <c r="JE147" s="4">
        <v>0</v>
      </c>
      <c r="JG147" s="4">
        <v>6559</v>
      </c>
      <c r="JI147" s="4">
        <v>61583.77364889755</v>
      </c>
      <c r="JK147" s="93">
        <v>7</v>
      </c>
      <c r="JL147" s="4">
        <v>0</v>
      </c>
      <c r="JM147" s="4">
        <v>0</v>
      </c>
      <c r="JN147" s="4">
        <v>120183</v>
      </c>
      <c r="JO147" s="4">
        <v>0</v>
      </c>
      <c r="JP147" s="4">
        <v>0</v>
      </c>
      <c r="JQ147" s="4">
        <v>0</v>
      </c>
      <c r="JR147" s="4">
        <v>6566</v>
      </c>
      <c r="JS147" s="4">
        <v>0</v>
      </c>
      <c r="JT147" s="4">
        <v>0</v>
      </c>
      <c r="JV147" s="4">
        <v>6566</v>
      </c>
      <c r="JW147" s="4">
        <v>0</v>
      </c>
      <c r="JX147" s="4">
        <v>31963.94614546806</v>
      </c>
      <c r="JY147" s="4">
        <v>-14.541332342781971</v>
      </c>
      <c r="JZ147" s="93">
        <v>4.6400000000000006</v>
      </c>
      <c r="KA147" s="4">
        <v>0</v>
      </c>
      <c r="KB147" s="4">
        <v>0</v>
      </c>
      <c r="KC147" s="4">
        <v>80546</v>
      </c>
      <c r="KD147" s="4">
        <v>0</v>
      </c>
      <c r="KE147" s="4">
        <v>0</v>
      </c>
      <c r="KF147" s="4">
        <v>0</v>
      </c>
      <c r="KG147" s="4">
        <v>4352</v>
      </c>
      <c r="KH147" s="4">
        <v>0</v>
      </c>
      <c r="KI147" s="4">
        <v>0</v>
      </c>
      <c r="KJ147" s="4">
        <v>0</v>
      </c>
      <c r="KK147" s="4">
        <v>4352</v>
      </c>
      <c r="KM147" s="4">
        <v>22173.701216063411</v>
      </c>
      <c r="KN147" s="4">
        <v>-79.426137843453034</v>
      </c>
      <c r="KO147" s="4">
        <v>3.02</v>
      </c>
      <c r="KP147" s="4">
        <v>0</v>
      </c>
      <c r="KQ147" s="4">
        <v>0</v>
      </c>
      <c r="KR147" s="4">
        <v>56861</v>
      </c>
      <c r="KS147" s="4">
        <v>0</v>
      </c>
      <c r="KT147" s="4">
        <v>0</v>
      </c>
      <c r="KU147" s="4">
        <v>0</v>
      </c>
      <c r="KV147" s="4">
        <v>3286</v>
      </c>
      <c r="KW147" s="4">
        <v>0</v>
      </c>
      <c r="KX147" s="4">
        <v>0</v>
      </c>
      <c r="KY147" s="4">
        <v>0</v>
      </c>
      <c r="KZ147" s="4">
        <v>3286</v>
      </c>
      <c r="LA147" s="4">
        <v>0</v>
      </c>
      <c r="LB147" s="4">
        <v>7804.4778621565483</v>
      </c>
      <c r="LC147" s="4">
        <v>0</v>
      </c>
      <c r="LD147" s="4">
        <v>8</v>
      </c>
      <c r="LE147" s="4">
        <v>0</v>
      </c>
      <c r="LF147" s="4">
        <v>0</v>
      </c>
      <c r="LG147" s="4">
        <v>170736</v>
      </c>
      <c r="LH147" s="4">
        <v>0</v>
      </c>
      <c r="LI147" s="4">
        <v>0</v>
      </c>
      <c r="LJ147" s="4">
        <v>0</v>
      </c>
      <c r="LK147" s="4">
        <v>9504</v>
      </c>
      <c r="LL147" s="4">
        <v>0</v>
      </c>
      <c r="LM147" s="4">
        <v>0</v>
      </c>
      <c r="LO147" s="4">
        <v>9504</v>
      </c>
      <c r="LQ147" s="4">
        <v>113875</v>
      </c>
      <c r="MI147" s="115">
        <f t="shared" si="2"/>
        <v>-138</v>
      </c>
      <c r="MJ147" s="3"/>
      <c r="MK147" s="3"/>
      <c r="ML147" s="176"/>
      <c r="MM147" s="176"/>
      <c r="MN147" s="176"/>
      <c r="MO147" s="176"/>
      <c r="MP147" s="176"/>
      <c r="MQ147" s="176"/>
      <c r="MR147" s="176"/>
      <c r="MS147" s="176"/>
      <c r="MT147" s="176"/>
    </row>
    <row r="148" spans="1:358" s="4" customFormat="1">
      <c r="A148" s="1">
        <v>139</v>
      </c>
      <c r="B148" t="s">
        <v>179</v>
      </c>
      <c r="C148" s="93"/>
      <c r="E148" s="4">
        <v>0</v>
      </c>
      <c r="F148" s="4">
        <v>0</v>
      </c>
      <c r="I148" s="93"/>
      <c r="J148" s="4">
        <v>0</v>
      </c>
      <c r="K148" s="4">
        <v>0</v>
      </c>
      <c r="L148" s="4">
        <v>0</v>
      </c>
      <c r="O148" s="93"/>
      <c r="Q148" s="4">
        <v>0</v>
      </c>
      <c r="R148" s="4">
        <v>0</v>
      </c>
      <c r="S148" s="4">
        <v>0</v>
      </c>
      <c r="U148" s="4">
        <v>0</v>
      </c>
      <c r="V148" s="4">
        <v>0</v>
      </c>
      <c r="W148" s="93">
        <v>2</v>
      </c>
      <c r="X148" s="4">
        <v>0</v>
      </c>
      <c r="Y148" s="4">
        <v>11786</v>
      </c>
      <c r="Z148" s="4">
        <v>0</v>
      </c>
      <c r="AA148" s="4">
        <v>0</v>
      </c>
      <c r="AB148" s="4">
        <v>0</v>
      </c>
      <c r="AC148" s="4">
        <v>11786</v>
      </c>
      <c r="AD148" s="4">
        <v>0</v>
      </c>
      <c r="AE148" s="4">
        <v>0</v>
      </c>
      <c r="AF148" s="4">
        <v>2</v>
      </c>
      <c r="AG148" s="4">
        <v>0</v>
      </c>
      <c r="AH148" s="4">
        <v>11990</v>
      </c>
      <c r="AJ148" s="4">
        <v>0</v>
      </c>
      <c r="AL148" s="4">
        <v>7276</v>
      </c>
      <c r="AN148" s="4">
        <v>0</v>
      </c>
      <c r="AO148" s="93">
        <v>3</v>
      </c>
      <c r="AP148" s="4">
        <v>0</v>
      </c>
      <c r="AQ148" s="4">
        <v>13580</v>
      </c>
      <c r="AR148" s="4">
        <v>0</v>
      </c>
      <c r="AS148" s="4">
        <v>6790</v>
      </c>
      <c r="AT148" s="4">
        <v>0</v>
      </c>
      <c r="AU148" s="4">
        <v>6427</v>
      </c>
      <c r="AW148" s="93">
        <v>1</v>
      </c>
      <c r="AY148" s="4">
        <v>7048</v>
      </c>
      <c r="AZ148" s="4">
        <v>0</v>
      </c>
      <c r="BA148" s="4">
        <v>0</v>
      </c>
      <c r="BB148" s="4">
        <v>0</v>
      </c>
      <c r="BC148" s="4">
        <v>922</v>
      </c>
      <c r="BD148" s="4">
        <v>1</v>
      </c>
      <c r="BE148" s="4">
        <v>1</v>
      </c>
      <c r="BF148" s="4">
        <v>0</v>
      </c>
      <c r="BG148" s="4">
        <v>6702</v>
      </c>
      <c r="BH148" s="4">
        <v>0</v>
      </c>
      <c r="BI148" s="4">
        <v>1</v>
      </c>
      <c r="BJ148" s="4">
        <v>0</v>
      </c>
      <c r="BK148" s="4">
        <v>8149</v>
      </c>
      <c r="BL148" s="4">
        <v>0</v>
      </c>
      <c r="BM148" s="4">
        <v>0</v>
      </c>
      <c r="BN148" s="4">
        <v>0</v>
      </c>
      <c r="BO148" s="4">
        <v>442.59461231398944</v>
      </c>
      <c r="BP148" s="4">
        <v>0.28826675057860029</v>
      </c>
      <c r="BQ148" s="93">
        <v>2.5904436860068261</v>
      </c>
      <c r="BR148" s="4">
        <v>0</v>
      </c>
      <c r="BS148" s="4">
        <v>22082.108198063976</v>
      </c>
      <c r="BT148" s="4">
        <v>0</v>
      </c>
      <c r="BU148" s="4">
        <v>1937.6518771331057</v>
      </c>
      <c r="BW148" s="4">
        <v>0</v>
      </c>
      <c r="BY148" s="4">
        <v>1937.6518771331057</v>
      </c>
      <c r="CA148" s="4">
        <v>14801.308198063976</v>
      </c>
      <c r="CC148" s="93">
        <v>7.6475470734368827</v>
      </c>
      <c r="CD148" s="4">
        <v>0</v>
      </c>
      <c r="CE148" s="4">
        <v>52220.543219335515</v>
      </c>
      <c r="CF148" s="4">
        <v>0</v>
      </c>
      <c r="CG148" s="4">
        <v>4382.4965289870215</v>
      </c>
      <c r="CH148" s="4">
        <v>0</v>
      </c>
      <c r="CI148" s="4">
        <v>20086</v>
      </c>
      <c r="CJ148" s="4">
        <v>0</v>
      </c>
      <c r="CK148" s="4">
        <v>4382.4965289870215</v>
      </c>
      <c r="CL148" s="4">
        <v>0</v>
      </c>
      <c r="CM148" s="4">
        <v>39077.435021271536</v>
      </c>
      <c r="CN148" s="4">
        <v>0</v>
      </c>
      <c r="CO148" s="93">
        <v>12.856655290102388</v>
      </c>
      <c r="CP148" s="4">
        <v>0</v>
      </c>
      <c r="CQ148" s="4">
        <v>114990.63900070218</v>
      </c>
      <c r="CS148" s="4">
        <v>10400.9589572596</v>
      </c>
      <c r="CU148" s="4">
        <v>0</v>
      </c>
      <c r="CW148" s="4">
        <v>10400.9589572596</v>
      </c>
      <c r="CY148" s="4">
        <v>86426.095781366661</v>
      </c>
      <c r="DA148" s="93">
        <v>12.84589306029579</v>
      </c>
      <c r="DB148" s="4">
        <v>0</v>
      </c>
      <c r="DC148" s="4">
        <v>119772</v>
      </c>
      <c r="DD148" s="4">
        <v>0</v>
      </c>
      <c r="DE148" s="4">
        <v>10906</v>
      </c>
      <c r="DF148" s="4">
        <v>0</v>
      </c>
      <c r="DG148" s="4">
        <v>0</v>
      </c>
      <c r="DH148" s="4">
        <v>0</v>
      </c>
      <c r="DI148" s="4">
        <v>10906</v>
      </c>
      <c r="DJ148" s="4">
        <v>0</v>
      </c>
      <c r="DK148" s="4">
        <v>54499</v>
      </c>
      <c r="DL148" s="4">
        <v>0</v>
      </c>
      <c r="DM148" s="93">
        <v>22.180272108843539</v>
      </c>
      <c r="DN148" s="4">
        <v>0</v>
      </c>
      <c r="DO148" s="4">
        <v>206781</v>
      </c>
      <c r="DQ148" s="4">
        <v>18020</v>
      </c>
      <c r="DS148" s="4">
        <v>21338</v>
      </c>
      <c r="DU148" s="4">
        <v>18020</v>
      </c>
      <c r="DW148" s="4">
        <v>114985.85491212536</v>
      </c>
      <c r="DY148" s="93">
        <v>27.282758620689656</v>
      </c>
      <c r="DZ148" s="4">
        <v>0</v>
      </c>
      <c r="EA148" s="4">
        <v>262064</v>
      </c>
      <c r="EC148" s="4">
        <v>23471</v>
      </c>
      <c r="EE148" s="4">
        <v>10979</v>
      </c>
      <c r="EG148" s="4">
        <v>23471</v>
      </c>
      <c r="EI148" s="4">
        <v>109400.94439971913</v>
      </c>
      <c r="EK148" s="93">
        <v>34.732203389830509</v>
      </c>
      <c r="EL148" s="4">
        <v>0</v>
      </c>
      <c r="EM148" s="4">
        <v>339574</v>
      </c>
      <c r="EN148" s="4">
        <v>0</v>
      </c>
      <c r="EO148" s="4">
        <v>30123</v>
      </c>
      <c r="EP148" s="4">
        <v>0</v>
      </c>
      <c r="EQ148" s="4">
        <v>11099</v>
      </c>
      <c r="ER148" s="4">
        <v>0</v>
      </c>
      <c r="ES148" s="4">
        <v>30123</v>
      </c>
      <c r="ET148" s="4">
        <v>0</v>
      </c>
      <c r="EU148" s="4">
        <v>145483.4</v>
      </c>
      <c r="EV148" s="4">
        <v>0</v>
      </c>
      <c r="EW148" s="93">
        <v>29</v>
      </c>
      <c r="EX148" s="4">
        <v>0</v>
      </c>
      <c r="EY148" s="4">
        <v>292851</v>
      </c>
      <c r="EZ148" s="4">
        <v>0</v>
      </c>
      <c r="FA148" s="4">
        <v>25897</v>
      </c>
      <c r="FB148" s="4">
        <v>0</v>
      </c>
      <c r="FC148" s="4">
        <v>0</v>
      </c>
      <c r="FD148" s="4">
        <v>0</v>
      </c>
      <c r="FE148" s="4">
        <v>25897</v>
      </c>
      <c r="FF148" s="4">
        <v>0</v>
      </c>
      <c r="FG148" s="4">
        <v>41490.699999999997</v>
      </c>
      <c r="FH148" s="4">
        <v>0</v>
      </c>
      <c r="FI148" s="93">
        <v>21.868243243243242</v>
      </c>
      <c r="FJ148" s="4">
        <v>0</v>
      </c>
      <c r="FK148" s="4">
        <v>233714</v>
      </c>
      <c r="FL148" s="4">
        <v>0</v>
      </c>
      <c r="FM148" s="4">
        <v>19476</v>
      </c>
      <c r="FN148" s="4">
        <v>0</v>
      </c>
      <c r="FO148" s="4">
        <v>0</v>
      </c>
      <c r="FQ148" s="4">
        <v>19476</v>
      </c>
      <c r="FS148" s="4">
        <v>18545.353465461711</v>
      </c>
      <c r="FU148" s="93">
        <v>22</v>
      </c>
      <c r="FV148" s="4">
        <v>0</v>
      </c>
      <c r="FW148" s="4">
        <v>235762</v>
      </c>
      <c r="FX148" s="4">
        <v>0</v>
      </c>
      <c r="FY148" s="4">
        <v>18330</v>
      </c>
      <c r="FZ148" s="4">
        <v>0</v>
      </c>
      <c r="GA148" s="4">
        <v>12305</v>
      </c>
      <c r="GB148" s="4">
        <v>0</v>
      </c>
      <c r="GC148" s="4">
        <v>18330</v>
      </c>
      <c r="GE148" s="4">
        <v>20859.638163775977</v>
      </c>
      <c r="GG148" s="93">
        <v>25.912218281404328</v>
      </c>
      <c r="GH148" s="4">
        <v>0</v>
      </c>
      <c r="GI148" s="4">
        <v>300684</v>
      </c>
      <c r="GJ148" s="4">
        <v>0</v>
      </c>
      <c r="GK148" s="4">
        <v>22566</v>
      </c>
      <c r="GL148" s="4">
        <v>0</v>
      </c>
      <c r="GM148" s="4">
        <v>0</v>
      </c>
      <c r="GN148" s="4">
        <v>0</v>
      </c>
      <c r="GO148" s="4">
        <v>22566</v>
      </c>
      <c r="GP148" s="4">
        <v>0</v>
      </c>
      <c r="GQ148" s="4">
        <v>62460.449072337855</v>
      </c>
      <c r="GR148" s="4">
        <v>-54.598293035254756</v>
      </c>
      <c r="GS148" s="93">
        <v>22.56074091332712</v>
      </c>
      <c r="GT148" s="4">
        <v>0</v>
      </c>
      <c r="GU148" s="4">
        <v>258515</v>
      </c>
      <c r="GV148" s="4">
        <v>0</v>
      </c>
      <c r="GW148" s="4">
        <v>19831</v>
      </c>
      <c r="GX148" s="4">
        <v>0</v>
      </c>
      <c r="GY148" s="4">
        <v>0</v>
      </c>
      <c r="GZ148" s="4">
        <v>0</v>
      </c>
      <c r="HA148" s="160">
        <v>19831</v>
      </c>
      <c r="HB148" s="160">
        <v>0</v>
      </c>
      <c r="HC148" s="160">
        <v>-54.598293035254756</v>
      </c>
      <c r="HD148" s="4">
        <v>0</v>
      </c>
      <c r="HE148" s="93">
        <v>11</v>
      </c>
      <c r="HF148" s="4">
        <v>0</v>
      </c>
      <c r="HG148" s="4">
        <v>0</v>
      </c>
      <c r="HH148" s="4">
        <v>143283</v>
      </c>
      <c r="HI148" s="4">
        <v>0</v>
      </c>
      <c r="HJ148" s="4">
        <v>10094</v>
      </c>
      <c r="HK148" s="4">
        <v>0</v>
      </c>
      <c r="HL148" s="4">
        <v>0</v>
      </c>
      <c r="HM148" s="4">
        <v>0</v>
      </c>
      <c r="HN148" s="4">
        <v>10094</v>
      </c>
      <c r="HO148" s="4">
        <v>0</v>
      </c>
      <c r="HP148" s="4">
        <v>0</v>
      </c>
      <c r="HQ148" s="4">
        <v>0</v>
      </c>
      <c r="HR148" s="93">
        <v>12.94</v>
      </c>
      <c r="HS148" s="4">
        <v>0</v>
      </c>
      <c r="HT148" s="4">
        <v>0</v>
      </c>
      <c r="HU148" s="4">
        <v>166662</v>
      </c>
      <c r="HV148" s="4">
        <v>0</v>
      </c>
      <c r="HW148" s="4">
        <v>0</v>
      </c>
      <c r="HX148" s="176">
        <v>0</v>
      </c>
      <c r="HY148" s="4">
        <v>11375</v>
      </c>
      <c r="HZ148" s="176">
        <v>0</v>
      </c>
      <c r="IA148" s="4">
        <v>0</v>
      </c>
      <c r="IB148" s="176">
        <v>0</v>
      </c>
      <c r="IC148" s="4">
        <v>11375</v>
      </c>
      <c r="ID148" s="176">
        <v>0</v>
      </c>
      <c r="IE148" s="4">
        <v>15406.813801297261</v>
      </c>
      <c r="IF148" s="4">
        <v>83.103900886502743</v>
      </c>
      <c r="IG148" s="5">
        <v>13.969999999999999</v>
      </c>
      <c r="IH148" s="3">
        <v>0</v>
      </c>
      <c r="II148" s="3">
        <v>0</v>
      </c>
      <c r="IJ148" s="3">
        <v>192701</v>
      </c>
      <c r="IK148" s="3">
        <v>0</v>
      </c>
      <c r="IL148" s="3">
        <v>0</v>
      </c>
      <c r="IM148" s="3">
        <v>0</v>
      </c>
      <c r="IN148" s="3">
        <v>12429</v>
      </c>
      <c r="IO148" s="3">
        <v>0</v>
      </c>
      <c r="IP148" s="3">
        <v>0</v>
      </c>
      <c r="IQ148" s="3"/>
      <c r="IR148" s="3">
        <v>12429</v>
      </c>
      <c r="IS148" s="3"/>
      <c r="IT148" s="3">
        <v>21430.959171343606</v>
      </c>
      <c r="IU148" s="3"/>
      <c r="IV148" s="93">
        <v>15.6</v>
      </c>
      <c r="IW148" s="4">
        <v>0</v>
      </c>
      <c r="IX148" s="4">
        <v>0</v>
      </c>
      <c r="IY148" s="4">
        <v>211895</v>
      </c>
      <c r="IZ148" s="4">
        <v>0</v>
      </c>
      <c r="JA148" s="4">
        <v>0</v>
      </c>
      <c r="JB148" s="4">
        <v>0</v>
      </c>
      <c r="JC148" s="4">
        <v>14627</v>
      </c>
      <c r="JD148" s="4">
        <v>0</v>
      </c>
      <c r="JE148" s="4">
        <v>0</v>
      </c>
      <c r="JG148" s="4">
        <v>14627</v>
      </c>
      <c r="JI148" s="4">
        <v>18505.920002354454</v>
      </c>
      <c r="JK148" s="93">
        <v>10.199999999999999</v>
      </c>
      <c r="JL148" s="4">
        <v>0</v>
      </c>
      <c r="JM148" s="4">
        <v>0</v>
      </c>
      <c r="JN148" s="4">
        <v>128906</v>
      </c>
      <c r="JO148" s="4">
        <v>0</v>
      </c>
      <c r="JP148" s="4">
        <v>0</v>
      </c>
      <c r="JQ148" s="4">
        <v>0</v>
      </c>
      <c r="JR148" s="4">
        <v>8618</v>
      </c>
      <c r="JS148" s="4">
        <v>0</v>
      </c>
      <c r="JT148" s="4">
        <v>14472</v>
      </c>
      <c r="JV148" s="4">
        <v>8618</v>
      </c>
      <c r="JW148" s="4">
        <v>0</v>
      </c>
      <c r="JX148" s="4">
        <v>2958.4227825187922</v>
      </c>
      <c r="JY148" s="4">
        <v>-3.7627579404038443</v>
      </c>
      <c r="JZ148" s="93">
        <v>8</v>
      </c>
      <c r="KA148" s="4">
        <v>0</v>
      </c>
      <c r="KB148" s="4">
        <v>0</v>
      </c>
      <c r="KC148" s="4">
        <v>117424</v>
      </c>
      <c r="KD148" s="4">
        <v>0</v>
      </c>
      <c r="KE148" s="4">
        <v>0</v>
      </c>
      <c r="KF148" s="4">
        <v>0</v>
      </c>
      <c r="KG148" s="4">
        <v>7504</v>
      </c>
      <c r="KH148" s="4">
        <v>0</v>
      </c>
      <c r="KI148" s="4">
        <v>0</v>
      </c>
      <c r="KJ148" s="4">
        <v>0</v>
      </c>
      <c r="KK148" s="4">
        <v>7504</v>
      </c>
      <c r="KM148" s="4">
        <v>2550.134986264035</v>
      </c>
      <c r="KN148" s="4">
        <v>-20.552541115283475</v>
      </c>
      <c r="KO148" s="4">
        <v>3</v>
      </c>
      <c r="KP148" s="4">
        <v>0</v>
      </c>
      <c r="KQ148" s="4">
        <v>0</v>
      </c>
      <c r="KR148" s="4">
        <v>44481</v>
      </c>
      <c r="KS148" s="4">
        <v>0</v>
      </c>
      <c r="KT148" s="4">
        <v>0</v>
      </c>
      <c r="KU148" s="4">
        <v>0</v>
      </c>
      <c r="KV148" s="4">
        <v>3264</v>
      </c>
      <c r="KW148" s="4">
        <v>0</v>
      </c>
      <c r="KX148" s="4">
        <v>0</v>
      </c>
      <c r="KY148" s="4">
        <v>0</v>
      </c>
      <c r="KZ148" s="4">
        <v>3264</v>
      </c>
      <c r="LA148" s="4">
        <v>0</v>
      </c>
      <c r="LB148" s="4">
        <v>-20.552541115283475</v>
      </c>
      <c r="LC148" s="4">
        <v>0</v>
      </c>
      <c r="LD148" s="4">
        <v>3</v>
      </c>
      <c r="LE148" s="4">
        <v>0</v>
      </c>
      <c r="LF148" s="4">
        <v>0</v>
      </c>
      <c r="LG148" s="4">
        <v>48912</v>
      </c>
      <c r="LH148" s="4">
        <v>0</v>
      </c>
      <c r="LI148" s="4">
        <v>0</v>
      </c>
      <c r="LJ148" s="4">
        <v>0</v>
      </c>
      <c r="LK148" s="4">
        <v>3564</v>
      </c>
      <c r="LL148" s="4">
        <v>0</v>
      </c>
      <c r="LM148" s="4">
        <v>0</v>
      </c>
      <c r="LO148" s="4">
        <v>3564</v>
      </c>
      <c r="LQ148" s="4">
        <v>4431</v>
      </c>
      <c r="MI148" s="115">
        <f t="shared" si="2"/>
        <v>-139</v>
      </c>
      <c r="MJ148" s="3"/>
      <c r="MK148" s="3"/>
      <c r="ML148" s="176"/>
      <c r="MM148" s="176"/>
      <c r="MN148" s="176"/>
      <c r="MO148" s="176"/>
      <c r="MP148" s="176"/>
      <c r="MQ148" s="176"/>
      <c r="MR148" s="176"/>
      <c r="MS148" s="176"/>
      <c r="MT148" s="176"/>
    </row>
    <row r="149" spans="1:358" s="4" customFormat="1">
      <c r="A149" s="1">
        <v>140</v>
      </c>
      <c r="B149" t="s">
        <v>180</v>
      </c>
      <c r="C149" s="93"/>
      <c r="E149" s="4">
        <v>0</v>
      </c>
      <c r="F149" s="4">
        <v>0</v>
      </c>
      <c r="I149" s="93"/>
      <c r="J149" s="4">
        <v>0</v>
      </c>
      <c r="K149" s="4">
        <v>0</v>
      </c>
      <c r="L149" s="4">
        <v>0</v>
      </c>
      <c r="O149" s="93"/>
      <c r="Q149" s="4">
        <v>0</v>
      </c>
      <c r="R149" s="4">
        <v>0</v>
      </c>
      <c r="S149" s="4">
        <v>0</v>
      </c>
      <c r="U149" s="4">
        <v>0</v>
      </c>
      <c r="V149" s="4">
        <v>0</v>
      </c>
      <c r="W149" s="93"/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L149" s="4">
        <v>0</v>
      </c>
      <c r="AO149" s="93"/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W149" s="93"/>
      <c r="AZ149" s="4">
        <v>0</v>
      </c>
      <c r="BB149" s="4">
        <v>0</v>
      </c>
      <c r="BC149" s="4">
        <v>0</v>
      </c>
      <c r="BD149" s="4">
        <v>0</v>
      </c>
      <c r="BH149" s="4">
        <v>0</v>
      </c>
      <c r="BL149" s="4">
        <v>0</v>
      </c>
      <c r="BN149" s="4">
        <v>0</v>
      </c>
      <c r="BO149" s="4">
        <v>0</v>
      </c>
      <c r="BP149" s="4">
        <v>0</v>
      </c>
      <c r="BQ149" s="93">
        <v>0</v>
      </c>
      <c r="BR149" s="4">
        <v>0</v>
      </c>
      <c r="BS149" s="4">
        <v>0</v>
      </c>
      <c r="BT149" s="4">
        <v>0</v>
      </c>
      <c r="BU149" s="4">
        <v>0</v>
      </c>
      <c r="BW149" s="4">
        <v>0</v>
      </c>
      <c r="BY149" s="4">
        <v>0</v>
      </c>
      <c r="CA149" s="4">
        <v>0</v>
      </c>
      <c r="CC149" s="93"/>
      <c r="CE149" s="4">
        <v>0</v>
      </c>
      <c r="CF149" s="4">
        <v>0</v>
      </c>
      <c r="CH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v>0</v>
      </c>
      <c r="CO149" s="93"/>
      <c r="CS149" s="4">
        <v>0</v>
      </c>
      <c r="CW149" s="4">
        <v>0</v>
      </c>
      <c r="CY149" s="4">
        <v>0</v>
      </c>
      <c r="DA149" s="93"/>
      <c r="DD149" s="4">
        <v>0</v>
      </c>
      <c r="DF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0</v>
      </c>
      <c r="DM149" s="93"/>
      <c r="DU149" s="4">
        <v>0</v>
      </c>
      <c r="DW149" s="4">
        <v>0</v>
      </c>
      <c r="DY149" s="93"/>
      <c r="EG149" s="4">
        <v>0</v>
      </c>
      <c r="EI149" s="4">
        <v>0</v>
      </c>
      <c r="EK149" s="93">
        <v>0</v>
      </c>
      <c r="EM149" s="4">
        <v>0</v>
      </c>
      <c r="EN149" s="4">
        <v>0</v>
      </c>
      <c r="EO149" s="4">
        <v>0</v>
      </c>
      <c r="EP149" s="4">
        <v>0</v>
      </c>
      <c r="EQ149" s="4">
        <v>0</v>
      </c>
      <c r="ER149" s="4">
        <v>0</v>
      </c>
      <c r="ES149" s="4">
        <v>0</v>
      </c>
      <c r="ET149" s="4">
        <v>0</v>
      </c>
      <c r="EU149" s="4">
        <v>0</v>
      </c>
      <c r="EV149" s="4">
        <v>0</v>
      </c>
      <c r="EW149" s="93">
        <v>0</v>
      </c>
      <c r="EX149" s="4">
        <v>0</v>
      </c>
      <c r="EY149" s="4">
        <v>0</v>
      </c>
      <c r="EZ149" s="4">
        <v>0</v>
      </c>
      <c r="FA149" s="4">
        <v>0</v>
      </c>
      <c r="FB149" s="4">
        <v>0</v>
      </c>
      <c r="FC149" s="4">
        <v>0</v>
      </c>
      <c r="FD149" s="4">
        <v>0</v>
      </c>
      <c r="FE149" s="4">
        <v>0</v>
      </c>
      <c r="FF149" s="4">
        <v>0</v>
      </c>
      <c r="FG149" s="4">
        <v>0</v>
      </c>
      <c r="FH149" s="4">
        <v>0</v>
      </c>
      <c r="FI149" s="93">
        <v>0</v>
      </c>
      <c r="FJ149" s="4">
        <v>0</v>
      </c>
      <c r="FK149" s="4">
        <v>0</v>
      </c>
      <c r="FL149" s="4">
        <v>0</v>
      </c>
      <c r="FM149" s="4">
        <v>0</v>
      </c>
      <c r="FN149" s="4">
        <v>0</v>
      </c>
      <c r="FO149" s="4">
        <v>0</v>
      </c>
      <c r="FQ149" s="4">
        <v>0</v>
      </c>
      <c r="FS149" s="4">
        <v>0</v>
      </c>
      <c r="FU149" s="93">
        <v>0</v>
      </c>
      <c r="FV149" s="4">
        <v>0</v>
      </c>
      <c r="FW149" s="4">
        <v>0</v>
      </c>
      <c r="FX149" s="4">
        <v>0</v>
      </c>
      <c r="FY149" s="4">
        <v>0</v>
      </c>
      <c r="FZ149" s="4">
        <v>0</v>
      </c>
      <c r="GA149" s="4">
        <v>0</v>
      </c>
      <c r="GB149" s="4">
        <v>0</v>
      </c>
      <c r="GC149" s="4">
        <v>0</v>
      </c>
      <c r="GE149" s="4">
        <v>0</v>
      </c>
      <c r="GG149" s="93">
        <v>0</v>
      </c>
      <c r="GH149" s="4">
        <v>0</v>
      </c>
      <c r="GI149" s="4">
        <v>0</v>
      </c>
      <c r="GJ149" s="4">
        <v>0</v>
      </c>
      <c r="GK149" s="4">
        <v>0</v>
      </c>
      <c r="GL149" s="4">
        <v>0</v>
      </c>
      <c r="GM149" s="4">
        <v>0</v>
      </c>
      <c r="GN149" s="4">
        <v>0</v>
      </c>
      <c r="GO149" s="4">
        <v>0</v>
      </c>
      <c r="GP149" s="4">
        <v>0</v>
      </c>
      <c r="GQ149" s="4">
        <v>0</v>
      </c>
      <c r="GR149" s="4">
        <v>0</v>
      </c>
      <c r="GS149" s="93">
        <v>0</v>
      </c>
      <c r="GT149" s="4">
        <v>0</v>
      </c>
      <c r="GU149" s="4">
        <v>0</v>
      </c>
      <c r="GV149" s="4">
        <v>0</v>
      </c>
      <c r="GW149" s="4">
        <v>0</v>
      </c>
      <c r="GX149" s="4">
        <v>0</v>
      </c>
      <c r="GY149" s="4">
        <v>0</v>
      </c>
      <c r="GZ149" s="4">
        <v>0</v>
      </c>
      <c r="HA149" s="160">
        <v>0</v>
      </c>
      <c r="HB149" s="160">
        <v>0</v>
      </c>
      <c r="HC149" s="160">
        <v>0</v>
      </c>
      <c r="HD149" s="4">
        <v>0</v>
      </c>
      <c r="HE149" s="93">
        <v>0</v>
      </c>
      <c r="HF149" s="4">
        <v>0</v>
      </c>
      <c r="HG149" s="4">
        <v>0</v>
      </c>
      <c r="HH149" s="4">
        <v>0</v>
      </c>
      <c r="HI149" s="4">
        <v>0</v>
      </c>
      <c r="HJ149" s="4">
        <v>0</v>
      </c>
      <c r="HK149" s="4">
        <v>0</v>
      </c>
      <c r="HL149" s="4">
        <v>0</v>
      </c>
      <c r="HM149" s="4">
        <v>0</v>
      </c>
      <c r="HN149" s="4">
        <v>0</v>
      </c>
      <c r="HO149" s="4">
        <v>0</v>
      </c>
      <c r="HP149" s="4">
        <v>0</v>
      </c>
      <c r="HQ149" s="4">
        <v>0</v>
      </c>
      <c r="HR149" s="93">
        <v>0</v>
      </c>
      <c r="HS149" s="4">
        <v>0</v>
      </c>
      <c r="HT149" s="4">
        <v>0</v>
      </c>
      <c r="HU149" s="4">
        <v>0</v>
      </c>
      <c r="HV149" s="4">
        <v>0</v>
      </c>
      <c r="HW149" s="4">
        <v>0</v>
      </c>
      <c r="HX149" s="176">
        <v>0</v>
      </c>
      <c r="HY149" s="4">
        <v>0</v>
      </c>
      <c r="HZ149" s="176">
        <v>0</v>
      </c>
      <c r="IA149" s="4">
        <v>0</v>
      </c>
      <c r="IB149" s="176">
        <v>0</v>
      </c>
      <c r="IC149" s="4">
        <v>0</v>
      </c>
      <c r="ID149" s="176">
        <v>0</v>
      </c>
      <c r="IE149" s="4">
        <v>0</v>
      </c>
      <c r="IF149" s="4">
        <v>0</v>
      </c>
      <c r="IG149" s="5">
        <v>0</v>
      </c>
      <c r="IH149" s="3">
        <v>0</v>
      </c>
      <c r="II149" s="3">
        <v>0</v>
      </c>
      <c r="IJ149" s="3">
        <v>0</v>
      </c>
      <c r="IK149" s="3">
        <v>0</v>
      </c>
      <c r="IL149" s="3">
        <v>0</v>
      </c>
      <c r="IM149" s="3">
        <v>0</v>
      </c>
      <c r="IN149" s="3">
        <v>0</v>
      </c>
      <c r="IO149" s="3">
        <v>0</v>
      </c>
      <c r="IP149" s="3">
        <v>0</v>
      </c>
      <c r="IQ149" s="3"/>
      <c r="IR149" s="3">
        <v>0</v>
      </c>
      <c r="IS149" s="3"/>
      <c r="IT149" s="3">
        <v>0</v>
      </c>
      <c r="IU149" s="3"/>
      <c r="IV149" s="93">
        <v>0</v>
      </c>
      <c r="IW149" s="4">
        <v>0</v>
      </c>
      <c r="IX149" s="4">
        <v>0</v>
      </c>
      <c r="IY149" s="4">
        <v>0</v>
      </c>
      <c r="IZ149" s="4">
        <v>0</v>
      </c>
      <c r="JA149" s="4">
        <v>0</v>
      </c>
      <c r="JB149" s="4">
        <v>0</v>
      </c>
      <c r="JC149" s="4">
        <v>0</v>
      </c>
      <c r="JD149" s="4">
        <v>0</v>
      </c>
      <c r="JE149" s="4">
        <v>0</v>
      </c>
      <c r="JG149" s="4">
        <v>0</v>
      </c>
      <c r="JI149" s="4">
        <v>0</v>
      </c>
      <c r="JK149" s="93">
        <v>0</v>
      </c>
      <c r="JL149" s="4">
        <v>0</v>
      </c>
      <c r="JM149" s="4">
        <v>0</v>
      </c>
      <c r="JN149" s="4">
        <v>0</v>
      </c>
      <c r="JO149" s="4">
        <v>0</v>
      </c>
      <c r="JP149" s="4">
        <v>0</v>
      </c>
      <c r="JQ149" s="4">
        <v>0</v>
      </c>
      <c r="JR149" s="4">
        <v>0</v>
      </c>
      <c r="JS149" s="4">
        <v>0</v>
      </c>
      <c r="JT149" s="4">
        <v>0</v>
      </c>
      <c r="JV149" s="4">
        <v>0</v>
      </c>
      <c r="JW149" s="4">
        <v>0</v>
      </c>
      <c r="JX149" s="4">
        <v>0</v>
      </c>
      <c r="JY149" s="4">
        <v>0</v>
      </c>
      <c r="JZ149" s="93">
        <v>0</v>
      </c>
      <c r="KA149" s="4">
        <v>0</v>
      </c>
      <c r="KB149" s="4">
        <v>0</v>
      </c>
      <c r="KC149" s="4">
        <v>0</v>
      </c>
      <c r="KD149" s="4">
        <v>0</v>
      </c>
      <c r="KE149" s="4">
        <v>0</v>
      </c>
      <c r="KF149" s="4">
        <v>0</v>
      </c>
      <c r="KG149" s="4">
        <v>0</v>
      </c>
      <c r="KH149" s="4">
        <v>0</v>
      </c>
      <c r="KI149" s="4">
        <v>0</v>
      </c>
      <c r="KJ149" s="4">
        <v>0</v>
      </c>
      <c r="KK149" s="4">
        <v>0</v>
      </c>
      <c r="KM149" s="4">
        <v>0</v>
      </c>
      <c r="KN149" s="4">
        <v>0</v>
      </c>
      <c r="KO149" s="4">
        <v>0</v>
      </c>
      <c r="KP149" s="4">
        <v>0</v>
      </c>
      <c r="KQ149" s="4">
        <v>0</v>
      </c>
      <c r="KR149" s="4">
        <v>0</v>
      </c>
      <c r="KS149" s="4">
        <v>0</v>
      </c>
      <c r="KT149" s="4">
        <v>0</v>
      </c>
      <c r="KU149" s="4">
        <v>0</v>
      </c>
      <c r="KV149" s="4">
        <v>0</v>
      </c>
      <c r="KW149" s="4">
        <v>0</v>
      </c>
      <c r="KX149" s="4">
        <v>0</v>
      </c>
      <c r="KY149" s="4">
        <v>0</v>
      </c>
      <c r="KZ149" s="4">
        <v>0</v>
      </c>
      <c r="LA149" s="4">
        <v>0</v>
      </c>
      <c r="LB149" s="4">
        <v>0</v>
      </c>
      <c r="LC149" s="4">
        <v>0</v>
      </c>
      <c r="LD149" s="4">
        <v>0</v>
      </c>
      <c r="LE149" s="4">
        <v>0</v>
      </c>
      <c r="LF149" s="4">
        <v>0</v>
      </c>
      <c r="LG149" s="4">
        <v>0</v>
      </c>
      <c r="LH149" s="4">
        <v>0</v>
      </c>
      <c r="LI149" s="4">
        <v>0</v>
      </c>
      <c r="LJ149" s="4">
        <v>0</v>
      </c>
      <c r="LK149" s="4">
        <v>0</v>
      </c>
      <c r="LL149" s="4">
        <v>0</v>
      </c>
      <c r="LM149" s="4">
        <v>0</v>
      </c>
      <c r="LO149" s="4">
        <v>0</v>
      </c>
      <c r="LQ149" s="4">
        <v>0</v>
      </c>
      <c r="MI149" s="115">
        <f t="shared" si="2"/>
        <v>-140</v>
      </c>
      <c r="MJ149" s="3"/>
      <c r="MK149" s="3"/>
      <c r="ML149" s="176"/>
      <c r="MM149" s="176"/>
      <c r="MN149" s="176"/>
      <c r="MO149" s="176"/>
      <c r="MP149" s="176"/>
      <c r="MQ149" s="176"/>
      <c r="MR149" s="176"/>
      <c r="MS149" s="176"/>
      <c r="MT149" s="176"/>
    </row>
    <row r="150" spans="1:358" s="4" customFormat="1">
      <c r="A150" s="1">
        <v>141</v>
      </c>
      <c r="B150" t="s">
        <v>181</v>
      </c>
      <c r="C150" s="93"/>
      <c r="E150" s="4">
        <v>0</v>
      </c>
      <c r="F150" s="4">
        <v>0</v>
      </c>
      <c r="I150" s="93"/>
      <c r="J150" s="4">
        <v>0</v>
      </c>
      <c r="K150" s="4">
        <v>0</v>
      </c>
      <c r="L150" s="4">
        <v>0</v>
      </c>
      <c r="O150" s="93"/>
      <c r="Q150" s="4">
        <v>0</v>
      </c>
      <c r="R150" s="4">
        <v>0</v>
      </c>
      <c r="S150" s="4">
        <v>0</v>
      </c>
      <c r="U150" s="4">
        <v>0</v>
      </c>
      <c r="V150" s="4">
        <v>0</v>
      </c>
      <c r="W150" s="93"/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F150" s="4">
        <v>1</v>
      </c>
      <c r="AG150" s="4">
        <v>0</v>
      </c>
      <c r="AH150" s="4">
        <v>0</v>
      </c>
      <c r="AJ150" s="4">
        <v>6609</v>
      </c>
      <c r="AL150" s="4">
        <v>0</v>
      </c>
      <c r="AN150" s="4">
        <v>0</v>
      </c>
      <c r="AO150" s="93">
        <v>1</v>
      </c>
      <c r="AP150" s="4">
        <v>0</v>
      </c>
      <c r="AQ150" s="4">
        <v>7513</v>
      </c>
      <c r="AR150" s="4">
        <v>0</v>
      </c>
      <c r="AS150" s="4">
        <v>0</v>
      </c>
      <c r="AT150" s="4">
        <v>0</v>
      </c>
      <c r="AU150" s="4">
        <v>7513</v>
      </c>
      <c r="AW150" s="93">
        <v>1</v>
      </c>
      <c r="AY150" s="4">
        <v>8091</v>
      </c>
      <c r="AZ150" s="4">
        <v>0</v>
      </c>
      <c r="BA150" s="4">
        <v>0</v>
      </c>
      <c r="BB150" s="4">
        <v>0</v>
      </c>
      <c r="BC150" s="4">
        <v>4528</v>
      </c>
      <c r="BD150" s="4">
        <v>6</v>
      </c>
      <c r="BE150" s="4">
        <v>1</v>
      </c>
      <c r="BF150" s="4">
        <v>0</v>
      </c>
      <c r="BG150" s="4">
        <v>8214</v>
      </c>
      <c r="BH150" s="4">
        <v>0</v>
      </c>
      <c r="BI150" s="4">
        <v>1</v>
      </c>
      <c r="BJ150" s="4">
        <v>0</v>
      </c>
      <c r="BK150" s="4">
        <v>8982</v>
      </c>
      <c r="BL150" s="4">
        <v>0</v>
      </c>
      <c r="BM150" s="4">
        <v>0</v>
      </c>
      <c r="BN150" s="4">
        <v>0</v>
      </c>
      <c r="BO150" s="4">
        <v>328.19904562053262</v>
      </c>
      <c r="BP150" s="4">
        <v>0.21375965678703324</v>
      </c>
      <c r="BQ150" s="93">
        <v>2.4812286689419798</v>
      </c>
      <c r="BR150" s="4">
        <v>0</v>
      </c>
      <c r="BS150" s="4">
        <v>23816.842516456658</v>
      </c>
      <c r="BT150" s="4">
        <v>0</v>
      </c>
      <c r="BU150" s="4">
        <v>1855.9590443686006</v>
      </c>
      <c r="BW150" s="4">
        <v>0</v>
      </c>
      <c r="BY150" s="4">
        <v>1855.9590443686006</v>
      </c>
      <c r="CA150" s="4">
        <v>15344.842516456658</v>
      </c>
      <c r="CC150" s="93">
        <v>13.764505119453924</v>
      </c>
      <c r="CD150" s="4">
        <v>0</v>
      </c>
      <c r="CE150" s="4">
        <v>131378.49488054609</v>
      </c>
      <c r="CF150" s="4">
        <v>0</v>
      </c>
      <c r="CG150" s="4">
        <v>9905.2559726962445</v>
      </c>
      <c r="CH150" s="4">
        <v>0</v>
      </c>
      <c r="CI150" s="4">
        <v>11203</v>
      </c>
      <c r="CJ150" s="4">
        <v>0</v>
      </c>
      <c r="CK150" s="4">
        <v>9905.2559726962445</v>
      </c>
      <c r="CL150" s="4">
        <v>0</v>
      </c>
      <c r="CM150" s="4">
        <v>116769.65236408943</v>
      </c>
      <c r="CN150" s="4">
        <v>0</v>
      </c>
      <c r="CO150" s="93">
        <v>26</v>
      </c>
      <c r="CP150" s="4">
        <v>0</v>
      </c>
      <c r="CQ150" s="4">
        <v>223906</v>
      </c>
      <c r="CS150" s="4">
        <v>19464</v>
      </c>
      <c r="CU150" s="4">
        <v>20170</v>
      </c>
      <c r="CW150" s="4">
        <v>19464</v>
      </c>
      <c r="CY150" s="4">
        <v>162998.50511945391</v>
      </c>
      <c r="DA150" s="93">
        <v>23.488177623990772</v>
      </c>
      <c r="DB150" s="4">
        <v>0</v>
      </c>
      <c r="DC150" s="4">
        <v>234498</v>
      </c>
      <c r="DD150" s="4">
        <v>0</v>
      </c>
      <c r="DE150" s="4">
        <v>19884</v>
      </c>
      <c r="DF150" s="4">
        <v>0</v>
      </c>
      <c r="DG150" s="4">
        <v>566</v>
      </c>
      <c r="DH150" s="4">
        <v>0</v>
      </c>
      <c r="DI150" s="4">
        <v>19884</v>
      </c>
      <c r="DJ150" s="4">
        <v>0</v>
      </c>
      <c r="DK150" s="4">
        <v>109133</v>
      </c>
      <c r="DL150" s="4">
        <v>0</v>
      </c>
      <c r="DM150" s="93">
        <v>25.509046917736164</v>
      </c>
      <c r="DN150" s="4">
        <v>0</v>
      </c>
      <c r="DO150" s="4">
        <v>248228</v>
      </c>
      <c r="DQ150" s="4">
        <v>21628</v>
      </c>
      <c r="DS150" s="4">
        <v>14225</v>
      </c>
      <c r="DU150" s="4">
        <v>21628</v>
      </c>
      <c r="DW150" s="4">
        <v>57096.202047781568</v>
      </c>
      <c r="DY150" s="93">
        <v>30.393103448275863</v>
      </c>
      <c r="DZ150" s="4">
        <v>0</v>
      </c>
      <c r="EA150" s="4">
        <v>295049</v>
      </c>
      <c r="EC150" s="4">
        <v>23569</v>
      </c>
      <c r="EE150" s="4">
        <v>47508</v>
      </c>
      <c r="EG150" s="4">
        <v>23569</v>
      </c>
      <c r="EI150" s="4">
        <v>59295.8</v>
      </c>
      <c r="EK150" s="93">
        <v>50.047457627118646</v>
      </c>
      <c r="EL150" s="4">
        <v>0</v>
      </c>
      <c r="EM150" s="4">
        <v>440539</v>
      </c>
      <c r="EN150" s="4">
        <v>0</v>
      </c>
      <c r="EO150" s="4">
        <v>35720</v>
      </c>
      <c r="EP150" s="4">
        <v>0</v>
      </c>
      <c r="EQ150" s="4">
        <v>118570</v>
      </c>
      <c r="ER150" s="4">
        <v>0</v>
      </c>
      <c r="ES150" s="4">
        <v>35720</v>
      </c>
      <c r="ET150" s="4">
        <v>0</v>
      </c>
      <c r="EU150" s="4">
        <v>179074.6</v>
      </c>
      <c r="EV150" s="4">
        <v>0</v>
      </c>
      <c r="EW150" s="93">
        <v>62.720136518771334</v>
      </c>
      <c r="EX150" s="4">
        <v>0</v>
      </c>
      <c r="EY150" s="4">
        <v>668951</v>
      </c>
      <c r="EZ150" s="4">
        <v>0</v>
      </c>
      <c r="FA150" s="4">
        <v>51540</v>
      </c>
      <c r="FB150" s="4">
        <v>0</v>
      </c>
      <c r="FC150" s="4">
        <v>62475</v>
      </c>
      <c r="FD150" s="4">
        <v>0</v>
      </c>
      <c r="FE150" s="4">
        <v>51540</v>
      </c>
      <c r="FF150" s="4">
        <v>0</v>
      </c>
      <c r="FG150" s="4">
        <v>283512.90000000002</v>
      </c>
      <c r="FH150" s="4">
        <v>0</v>
      </c>
      <c r="FI150" s="93">
        <v>68.466216216216225</v>
      </c>
      <c r="FJ150" s="4">
        <v>0</v>
      </c>
      <c r="FK150" s="4">
        <v>866314</v>
      </c>
      <c r="FL150" s="4">
        <v>0</v>
      </c>
      <c r="FM150" s="4">
        <v>60125</v>
      </c>
      <c r="FN150" s="4">
        <v>0</v>
      </c>
      <c r="FO150" s="4">
        <v>13713</v>
      </c>
      <c r="FQ150" s="4">
        <v>60125</v>
      </c>
      <c r="FS150" s="4">
        <v>278348.74384542304</v>
      </c>
      <c r="FU150" s="93">
        <v>65.935173810173808</v>
      </c>
      <c r="FV150" s="4">
        <v>0</v>
      </c>
      <c r="FW150" s="4">
        <v>838682</v>
      </c>
      <c r="FX150" s="4">
        <v>0</v>
      </c>
      <c r="FY150" s="4">
        <v>55579</v>
      </c>
      <c r="FZ150" s="4">
        <v>0</v>
      </c>
      <c r="GA150" s="4">
        <v>27940</v>
      </c>
      <c r="GB150" s="4">
        <v>0</v>
      </c>
      <c r="GC150" s="4">
        <v>55579</v>
      </c>
      <c r="GE150" s="4">
        <v>139044.37697637727</v>
      </c>
      <c r="GG150" s="93">
        <v>77</v>
      </c>
      <c r="GH150" s="4">
        <v>0</v>
      </c>
      <c r="GI150" s="4">
        <v>928268</v>
      </c>
      <c r="GJ150" s="4">
        <v>0</v>
      </c>
      <c r="GK150" s="4">
        <v>63145</v>
      </c>
      <c r="GL150" s="4">
        <v>0</v>
      </c>
      <c r="GM150" s="4">
        <v>54324</v>
      </c>
      <c r="GN150" s="4">
        <v>0</v>
      </c>
      <c r="GO150" s="4">
        <v>63145</v>
      </c>
      <c r="GP150" s="4">
        <v>0</v>
      </c>
      <c r="GQ150" s="4">
        <v>86189.300862488206</v>
      </c>
      <c r="GR150" s="4">
        <v>-75.340295737289125</v>
      </c>
      <c r="GS150" s="93">
        <v>85.87898731801171</v>
      </c>
      <c r="GT150" s="4">
        <v>0</v>
      </c>
      <c r="GU150" s="4">
        <v>1149485</v>
      </c>
      <c r="GV150" s="4">
        <v>0</v>
      </c>
      <c r="GW150" s="4">
        <v>73410</v>
      </c>
      <c r="GX150" s="4">
        <v>0</v>
      </c>
      <c r="GY150" s="4">
        <v>29128</v>
      </c>
      <c r="GZ150" s="4">
        <v>0</v>
      </c>
      <c r="HA150" s="160">
        <v>73410</v>
      </c>
      <c r="HB150" s="160">
        <v>0</v>
      </c>
      <c r="HC150" s="160">
        <v>196181.17595420557</v>
      </c>
      <c r="HD150" s="4">
        <v>-144</v>
      </c>
      <c r="HE150" s="93">
        <v>106</v>
      </c>
      <c r="HF150" s="4">
        <v>0</v>
      </c>
      <c r="HG150" s="4">
        <v>0</v>
      </c>
      <c r="HH150" s="4">
        <v>1549967</v>
      </c>
      <c r="HI150" s="4">
        <v>0</v>
      </c>
      <c r="HJ150" s="4">
        <v>91547</v>
      </c>
      <c r="HK150" s="4">
        <v>0</v>
      </c>
      <c r="HL150" s="4">
        <v>56876</v>
      </c>
      <c r="HM150" s="4">
        <v>0</v>
      </c>
      <c r="HN150" s="4">
        <v>91547</v>
      </c>
      <c r="HO150" s="4">
        <v>0</v>
      </c>
      <c r="HP150" s="4">
        <v>351530</v>
      </c>
      <c r="HQ150" s="4">
        <v>-6107.4857693670783</v>
      </c>
      <c r="HR150" s="93">
        <v>120.36999999999999</v>
      </c>
      <c r="HS150" s="4">
        <v>0</v>
      </c>
      <c r="HT150" s="4">
        <v>0</v>
      </c>
      <c r="HU150" s="4">
        <v>1646766</v>
      </c>
      <c r="HV150" s="4">
        <v>-13795</v>
      </c>
      <c r="HW150" s="4">
        <v>0</v>
      </c>
      <c r="HX150" s="176">
        <v>0</v>
      </c>
      <c r="HY150" s="4">
        <v>103976</v>
      </c>
      <c r="HZ150" s="176">
        <v>-871</v>
      </c>
      <c r="IA150" s="4">
        <v>16108</v>
      </c>
      <c r="IB150" s="176">
        <v>14666</v>
      </c>
      <c r="IC150" s="4">
        <v>103976</v>
      </c>
      <c r="ID150" s="176">
        <v>0</v>
      </c>
      <c r="IE150" s="4">
        <v>59765.912704096081</v>
      </c>
      <c r="IF150" s="4">
        <v>0</v>
      </c>
      <c r="IG150" s="5">
        <v>132.78</v>
      </c>
      <c r="IH150" s="3">
        <v>0</v>
      </c>
      <c r="II150" s="3">
        <v>0</v>
      </c>
      <c r="IJ150" s="3">
        <v>1835067</v>
      </c>
      <c r="IK150" s="3">
        <v>0</v>
      </c>
      <c r="IL150" s="3">
        <v>0</v>
      </c>
      <c r="IM150" s="3">
        <v>0</v>
      </c>
      <c r="IN150" s="3">
        <v>113342</v>
      </c>
      <c r="IO150" s="3">
        <v>0</v>
      </c>
      <c r="IP150" s="3">
        <v>76220</v>
      </c>
      <c r="IQ150" s="3"/>
      <c r="IR150" s="3">
        <v>117777</v>
      </c>
      <c r="IS150" s="3"/>
      <c r="IT150" s="3">
        <v>143167.2952279915</v>
      </c>
      <c r="IU150" s="3"/>
      <c r="IV150" s="93">
        <v>135.18</v>
      </c>
      <c r="IW150" s="4">
        <v>0</v>
      </c>
      <c r="IX150" s="4">
        <v>0</v>
      </c>
      <c r="IY150" s="4">
        <v>2041955</v>
      </c>
      <c r="IZ150" s="4">
        <v>0</v>
      </c>
      <c r="JA150" s="4">
        <v>0</v>
      </c>
      <c r="JB150" s="4">
        <v>0</v>
      </c>
      <c r="JC150" s="4">
        <v>123985</v>
      </c>
      <c r="JD150" s="4">
        <v>0</v>
      </c>
      <c r="JE150" s="4">
        <v>49068</v>
      </c>
      <c r="JG150" s="4">
        <v>123985</v>
      </c>
      <c r="JI150" s="4">
        <v>254817.59489693071</v>
      </c>
      <c r="JK150" s="93">
        <v>178.84</v>
      </c>
      <c r="JL150" s="4">
        <v>0</v>
      </c>
      <c r="JM150" s="4">
        <v>0</v>
      </c>
      <c r="JN150" s="4">
        <v>2648841</v>
      </c>
      <c r="JO150" s="4">
        <v>0</v>
      </c>
      <c r="JP150" s="4">
        <v>0</v>
      </c>
      <c r="JQ150" s="4">
        <v>0</v>
      </c>
      <c r="JR150" s="4">
        <v>162133</v>
      </c>
      <c r="JS150" s="4">
        <v>0</v>
      </c>
      <c r="JT150" s="4">
        <v>97674</v>
      </c>
      <c r="JV150" s="4">
        <v>162133</v>
      </c>
      <c r="JW150" s="4">
        <v>0</v>
      </c>
      <c r="JX150" s="4">
        <v>640900.46363001957</v>
      </c>
      <c r="JY150" s="4">
        <v>-43.262306479271501</v>
      </c>
      <c r="JZ150" s="93">
        <v>197.03000000000003</v>
      </c>
      <c r="KA150" s="4">
        <v>0</v>
      </c>
      <c r="KB150" s="4">
        <v>0</v>
      </c>
      <c r="KC150" s="4">
        <v>3139683</v>
      </c>
      <c r="KD150" s="4">
        <v>0</v>
      </c>
      <c r="KE150" s="4">
        <v>0</v>
      </c>
      <c r="KF150" s="4">
        <v>0</v>
      </c>
      <c r="KG150" s="4">
        <v>179184</v>
      </c>
      <c r="KH150" s="4">
        <v>0</v>
      </c>
      <c r="KI150" s="4">
        <v>104448</v>
      </c>
      <c r="KJ150" s="4">
        <v>0</v>
      </c>
      <c r="KK150" s="4">
        <v>179184</v>
      </c>
      <c r="KM150" s="4">
        <v>884293.77501165494</v>
      </c>
      <c r="KN150" s="4">
        <v>-236.30282541131601</v>
      </c>
      <c r="KO150" s="4">
        <v>201.43</v>
      </c>
      <c r="KP150" s="4">
        <v>0</v>
      </c>
      <c r="KQ150" s="4">
        <v>0</v>
      </c>
      <c r="KR150" s="4">
        <v>3422051</v>
      </c>
      <c r="KS150" s="4">
        <v>0</v>
      </c>
      <c r="KT150" s="4">
        <v>0</v>
      </c>
      <c r="KU150" s="4">
        <v>0</v>
      </c>
      <c r="KV150" s="4">
        <v>213716</v>
      </c>
      <c r="KW150" s="4">
        <v>0</v>
      </c>
      <c r="KX150" s="4">
        <v>91891</v>
      </c>
      <c r="KY150" s="4">
        <v>0</v>
      </c>
      <c r="KZ150" s="4">
        <v>213716</v>
      </c>
      <c r="LA150" s="4">
        <v>0</v>
      </c>
      <c r="LB150" s="4">
        <v>809681.12117458857</v>
      </c>
      <c r="LC150" s="4">
        <v>0</v>
      </c>
      <c r="LD150" s="4">
        <v>208</v>
      </c>
      <c r="LE150" s="4">
        <v>0</v>
      </c>
      <c r="LF150" s="4">
        <v>0</v>
      </c>
      <c r="LG150" s="4">
        <v>3963467</v>
      </c>
      <c r="LH150" s="4">
        <v>0</v>
      </c>
      <c r="LI150" s="4">
        <v>0</v>
      </c>
      <c r="LJ150" s="4">
        <v>0</v>
      </c>
      <c r="LK150" s="4">
        <v>247104</v>
      </c>
      <c r="LL150" s="4">
        <v>0</v>
      </c>
      <c r="LM150" s="4">
        <v>0</v>
      </c>
      <c r="LO150" s="4">
        <v>247104</v>
      </c>
      <c r="LQ150" s="4">
        <v>907173.60000000009</v>
      </c>
      <c r="MI150" s="115">
        <f t="shared" si="2"/>
        <v>-141</v>
      </c>
      <c r="MJ150" s="3"/>
      <c r="MK150" s="3"/>
      <c r="ML150" s="176"/>
      <c r="MM150" s="176"/>
      <c r="MN150" s="176"/>
      <c r="MO150" s="176"/>
      <c r="MP150" s="176"/>
      <c r="MQ150" s="176"/>
      <c r="MR150" s="176"/>
      <c r="MS150" s="176"/>
      <c r="MT150" s="176"/>
    </row>
    <row r="151" spans="1:358" s="4" customFormat="1">
      <c r="A151" s="1">
        <v>142</v>
      </c>
      <c r="B151" t="s">
        <v>182</v>
      </c>
      <c r="C151" s="93">
        <v>95.69</v>
      </c>
      <c r="D151" s="4">
        <v>522946</v>
      </c>
      <c r="E151" s="4">
        <v>0</v>
      </c>
      <c r="F151" s="4">
        <v>455424</v>
      </c>
      <c r="G151" s="4">
        <v>0</v>
      </c>
      <c r="I151" s="93">
        <v>160.99</v>
      </c>
      <c r="J151" s="4">
        <v>945174</v>
      </c>
      <c r="K151" s="4">
        <v>0</v>
      </c>
      <c r="L151" s="4">
        <v>601576</v>
      </c>
      <c r="M151" s="4">
        <v>0</v>
      </c>
      <c r="O151" s="93">
        <v>159.15</v>
      </c>
      <c r="P151" s="4">
        <v>0</v>
      </c>
      <c r="Q151" s="4">
        <v>935335</v>
      </c>
      <c r="R151" s="4">
        <v>-5906</v>
      </c>
      <c r="S151" s="4">
        <v>4607</v>
      </c>
      <c r="U151" s="4">
        <v>64638</v>
      </c>
      <c r="V151" s="4">
        <v>0</v>
      </c>
      <c r="W151" s="93">
        <v>173.16</v>
      </c>
      <c r="X151" s="4">
        <v>0</v>
      </c>
      <c r="Y151" s="4">
        <v>1079830</v>
      </c>
      <c r="Z151" s="4">
        <v>0</v>
      </c>
      <c r="AA151" s="4">
        <v>0</v>
      </c>
      <c r="AB151" s="4">
        <v>0</v>
      </c>
      <c r="AC151" s="4">
        <v>150401</v>
      </c>
      <c r="AD151" s="4">
        <v>0</v>
      </c>
      <c r="AE151" s="4">
        <v>0</v>
      </c>
      <c r="AF151" s="4">
        <v>180.28</v>
      </c>
      <c r="AG151" s="4">
        <v>0</v>
      </c>
      <c r="AH151" s="4">
        <v>1148264</v>
      </c>
      <c r="AJ151" s="4">
        <v>0</v>
      </c>
      <c r="AL151" s="4">
        <v>164581</v>
      </c>
      <c r="AN151" s="4">
        <v>0</v>
      </c>
      <c r="AO151" s="93">
        <v>196.11</v>
      </c>
      <c r="AP151" s="4">
        <v>0</v>
      </c>
      <c r="AQ151" s="4">
        <v>1511442</v>
      </c>
      <c r="AR151" s="4">
        <v>0</v>
      </c>
      <c r="AS151" s="4">
        <v>3951</v>
      </c>
      <c r="AT151" s="4">
        <v>0</v>
      </c>
      <c r="AU151" s="4">
        <v>467943</v>
      </c>
      <c r="AW151" s="93">
        <v>180.85</v>
      </c>
      <c r="AY151" s="4">
        <v>1582624</v>
      </c>
      <c r="AZ151" s="4">
        <v>0</v>
      </c>
      <c r="BA151" s="4">
        <v>8826</v>
      </c>
      <c r="BB151" s="4">
        <v>0</v>
      </c>
      <c r="BC151" s="4">
        <v>283826</v>
      </c>
      <c r="BD151" s="4">
        <v>415</v>
      </c>
      <c r="BE151" s="4">
        <v>178.3</v>
      </c>
      <c r="BF151" s="4">
        <v>0</v>
      </c>
      <c r="BG151" s="4">
        <v>1461868</v>
      </c>
      <c r="BH151" s="4">
        <v>0</v>
      </c>
      <c r="BI151" s="4">
        <v>175.91</v>
      </c>
      <c r="BJ151" s="4">
        <v>0</v>
      </c>
      <c r="BK151" s="4">
        <v>1571532</v>
      </c>
      <c r="BL151" s="4">
        <v>0</v>
      </c>
      <c r="BM151" s="4">
        <v>8862</v>
      </c>
      <c r="BN151" s="4">
        <v>0</v>
      </c>
      <c r="BO151" s="4">
        <v>42251.971971178362</v>
      </c>
      <c r="BP151" s="4">
        <v>27.519175170244125</v>
      </c>
      <c r="BQ151" s="93">
        <v>134.1201413427562</v>
      </c>
      <c r="BR151" s="4">
        <v>0</v>
      </c>
      <c r="BS151" s="4">
        <v>1222912.1530121227</v>
      </c>
      <c r="BT151" s="4">
        <v>0</v>
      </c>
      <c r="BU151" s="4">
        <v>99573.865724381612</v>
      </c>
      <c r="BW151" s="4">
        <v>9934.5298569912011</v>
      </c>
      <c r="BY151" s="4">
        <v>99573.865724381612</v>
      </c>
      <c r="CA151" s="4">
        <v>65798.399999999994</v>
      </c>
      <c r="CC151" s="93">
        <v>109.7370242214533</v>
      </c>
      <c r="CD151" s="4">
        <v>0</v>
      </c>
      <c r="CE151" s="4">
        <v>1023407.4878892733</v>
      </c>
      <c r="CF151" s="4">
        <v>0</v>
      </c>
      <c r="CG151" s="4">
        <v>85155.930795847758</v>
      </c>
      <c r="CH151" s="4">
        <v>0</v>
      </c>
      <c r="CI151" s="4">
        <v>0</v>
      </c>
      <c r="CJ151" s="4">
        <v>0</v>
      </c>
      <c r="CK151" s="4">
        <v>85155.930795847758</v>
      </c>
      <c r="CL151" s="4">
        <v>0</v>
      </c>
      <c r="CM151" s="4">
        <v>43866</v>
      </c>
      <c r="CN151" s="4">
        <v>0</v>
      </c>
      <c r="CO151" s="93">
        <v>96.100346020761251</v>
      </c>
      <c r="CP151" s="4">
        <v>0</v>
      </c>
      <c r="CQ151" s="4">
        <v>979550.82698961953</v>
      </c>
      <c r="CS151" s="4">
        <v>77937.380622837372</v>
      </c>
      <c r="CU151" s="4">
        <v>0</v>
      </c>
      <c r="CW151" s="4">
        <v>77937.380622837372</v>
      </c>
      <c r="CY151" s="4">
        <v>0</v>
      </c>
      <c r="DA151" s="93">
        <v>83.722972972972968</v>
      </c>
      <c r="DB151" s="4">
        <v>0</v>
      </c>
      <c r="DC151" s="4">
        <v>924636</v>
      </c>
      <c r="DD151" s="4">
        <v>0</v>
      </c>
      <c r="DE151" s="4">
        <v>71081</v>
      </c>
      <c r="DF151" s="4">
        <v>0</v>
      </c>
      <c r="DG151" s="4">
        <v>0</v>
      </c>
      <c r="DH151" s="4">
        <v>0</v>
      </c>
      <c r="DI151" s="4">
        <v>71081</v>
      </c>
      <c r="DJ151" s="4">
        <v>0</v>
      </c>
      <c r="DK151" s="4">
        <v>0</v>
      </c>
      <c r="DL151" s="4">
        <v>0</v>
      </c>
      <c r="DM151" s="93">
        <v>62.637288135593224</v>
      </c>
      <c r="DN151" s="4">
        <v>0</v>
      </c>
      <c r="DO151" s="4">
        <v>699220</v>
      </c>
      <c r="DQ151" s="4">
        <v>55935</v>
      </c>
      <c r="DS151" s="4">
        <v>0</v>
      </c>
      <c r="DU151" s="4">
        <v>55935</v>
      </c>
      <c r="DW151" s="4">
        <v>0</v>
      </c>
      <c r="DY151" s="93">
        <v>45.381443298969074</v>
      </c>
      <c r="DZ151" s="4">
        <v>0</v>
      </c>
      <c r="EA151" s="4">
        <v>477603</v>
      </c>
      <c r="EC151" s="4">
        <v>40526</v>
      </c>
      <c r="EE151" s="4">
        <v>0</v>
      </c>
      <c r="EG151" s="4">
        <v>40526</v>
      </c>
      <c r="EI151" s="4">
        <v>0</v>
      </c>
      <c r="EK151" s="93">
        <v>38</v>
      </c>
      <c r="EL151" s="4">
        <v>0</v>
      </c>
      <c r="EM151" s="4">
        <v>414048</v>
      </c>
      <c r="EN151" s="4">
        <v>0</v>
      </c>
      <c r="EO151" s="4">
        <v>33934</v>
      </c>
      <c r="EP151" s="4">
        <v>0</v>
      </c>
      <c r="EQ151" s="4">
        <v>0</v>
      </c>
      <c r="ER151" s="4">
        <v>0</v>
      </c>
      <c r="ES151" s="4">
        <v>33934</v>
      </c>
      <c r="ET151" s="4">
        <v>0</v>
      </c>
      <c r="EU151" s="4">
        <v>0</v>
      </c>
      <c r="EV151" s="4">
        <v>0</v>
      </c>
      <c r="EW151" s="93">
        <v>28.2</v>
      </c>
      <c r="EX151" s="4">
        <v>0</v>
      </c>
      <c r="EY151" s="4">
        <v>330447</v>
      </c>
      <c r="EZ151" s="4">
        <v>0</v>
      </c>
      <c r="FA151" s="4">
        <v>25182</v>
      </c>
      <c r="FB151" s="4">
        <v>0</v>
      </c>
      <c r="FC151" s="4">
        <v>0</v>
      </c>
      <c r="FD151" s="4">
        <v>0</v>
      </c>
      <c r="FE151" s="4">
        <v>25182</v>
      </c>
      <c r="FF151" s="4">
        <v>0</v>
      </c>
      <c r="FG151" s="4">
        <v>0</v>
      </c>
      <c r="FH151" s="4">
        <v>0</v>
      </c>
      <c r="FI151" s="93">
        <v>25</v>
      </c>
      <c r="FJ151" s="4">
        <v>0</v>
      </c>
      <c r="FK151" s="4">
        <v>288600</v>
      </c>
      <c r="FL151" s="4">
        <v>0</v>
      </c>
      <c r="FM151" s="4">
        <v>21408</v>
      </c>
      <c r="FN151" s="4">
        <v>0</v>
      </c>
      <c r="FO151" s="4">
        <v>12917</v>
      </c>
      <c r="FQ151" s="4">
        <v>21408</v>
      </c>
      <c r="FS151" s="4">
        <v>0</v>
      </c>
      <c r="FU151" s="93">
        <v>22</v>
      </c>
      <c r="FV151" s="4">
        <v>0</v>
      </c>
      <c r="FW151" s="4">
        <v>314644</v>
      </c>
      <c r="FX151" s="4">
        <v>0</v>
      </c>
      <c r="FY151" s="4">
        <v>19646</v>
      </c>
      <c r="FZ151" s="4">
        <v>0</v>
      </c>
      <c r="GA151" s="4">
        <v>0</v>
      </c>
      <c r="GB151" s="4">
        <v>0</v>
      </c>
      <c r="GC151" s="4">
        <v>19646</v>
      </c>
      <c r="GE151" s="4">
        <v>25356.160478746424</v>
      </c>
      <c r="GG151" s="93">
        <v>24.807432432432432</v>
      </c>
      <c r="GH151" s="4">
        <v>0</v>
      </c>
      <c r="GI151" s="4">
        <v>349088</v>
      </c>
      <c r="GJ151" s="4">
        <v>0</v>
      </c>
      <c r="GK151" s="4">
        <v>21259</v>
      </c>
      <c r="GL151" s="4">
        <v>0</v>
      </c>
      <c r="GM151" s="4">
        <v>15556</v>
      </c>
      <c r="GN151" s="4">
        <v>0</v>
      </c>
      <c r="GO151" s="4">
        <v>21259</v>
      </c>
      <c r="GP151" s="4">
        <v>0</v>
      </c>
      <c r="GQ151" s="4">
        <v>33138.038074113625</v>
      </c>
      <c r="GR151" s="4">
        <v>-28.966815645020688</v>
      </c>
      <c r="GS151" s="93">
        <v>27.332203389830507</v>
      </c>
      <c r="GT151" s="4">
        <v>0</v>
      </c>
      <c r="GU151" s="4">
        <v>411733</v>
      </c>
      <c r="GV151" s="4">
        <v>0</v>
      </c>
      <c r="GW151" s="4">
        <v>24408</v>
      </c>
      <c r="GX151" s="4">
        <v>0</v>
      </c>
      <c r="GY151" s="4">
        <v>0</v>
      </c>
      <c r="GZ151" s="4">
        <v>0</v>
      </c>
      <c r="HA151" s="160">
        <v>24408</v>
      </c>
      <c r="HB151" s="160">
        <v>0</v>
      </c>
      <c r="HC151" s="160">
        <v>55547.636521700981</v>
      </c>
      <c r="HD151" s="4">
        <v>-41</v>
      </c>
      <c r="HE151" s="93">
        <v>32</v>
      </c>
      <c r="HF151" s="4">
        <v>0</v>
      </c>
      <c r="HG151" s="4">
        <v>0</v>
      </c>
      <c r="HH151" s="4">
        <v>531222</v>
      </c>
      <c r="HI151" s="4">
        <v>0</v>
      </c>
      <c r="HJ151" s="4">
        <v>28056</v>
      </c>
      <c r="HK151" s="4">
        <v>0</v>
      </c>
      <c r="HL151" s="4">
        <v>17801</v>
      </c>
      <c r="HM151" s="4">
        <v>0</v>
      </c>
      <c r="HN151" s="4">
        <v>28056</v>
      </c>
      <c r="HO151" s="4">
        <v>0</v>
      </c>
      <c r="HP151" s="4">
        <v>104884</v>
      </c>
      <c r="HQ151" s="4">
        <v>-1822.2476093704609</v>
      </c>
      <c r="HR151" s="93">
        <v>37.9</v>
      </c>
      <c r="HS151" s="4">
        <v>0</v>
      </c>
      <c r="HT151" s="4">
        <v>0</v>
      </c>
      <c r="HU151" s="4">
        <v>647190</v>
      </c>
      <c r="HV151" s="4">
        <v>0</v>
      </c>
      <c r="HW151" s="4">
        <v>0</v>
      </c>
      <c r="HX151" s="176">
        <v>0</v>
      </c>
      <c r="HY151" s="4">
        <v>32952</v>
      </c>
      <c r="HZ151" s="176">
        <v>0</v>
      </c>
      <c r="IA151" s="4">
        <v>18432</v>
      </c>
      <c r="IB151" s="176">
        <v>0</v>
      </c>
      <c r="IC151" s="4">
        <v>32952</v>
      </c>
      <c r="ID151" s="176">
        <v>0</v>
      </c>
      <c r="IE151" s="4">
        <v>75222.30862275594</v>
      </c>
      <c r="IF151" s="4">
        <v>405.74692216458789</v>
      </c>
      <c r="IG151" s="5">
        <v>28.55</v>
      </c>
      <c r="IH151" s="3">
        <v>0</v>
      </c>
      <c r="II151" s="3">
        <v>0</v>
      </c>
      <c r="IJ151" s="3">
        <v>536111</v>
      </c>
      <c r="IK151" s="3">
        <v>0</v>
      </c>
      <c r="IL151" s="3">
        <v>0</v>
      </c>
      <c r="IM151" s="3">
        <v>0</v>
      </c>
      <c r="IN151" s="3">
        <v>25495</v>
      </c>
      <c r="IO151" s="3">
        <v>0</v>
      </c>
      <c r="IP151" s="3">
        <v>0</v>
      </c>
      <c r="IQ151" s="3"/>
      <c r="IR151" s="3">
        <v>25495</v>
      </c>
      <c r="IS151" s="3"/>
      <c r="IT151" s="3">
        <v>332.88075707073938</v>
      </c>
      <c r="IU151" s="3"/>
      <c r="IV151" s="93">
        <v>30.38</v>
      </c>
      <c r="IW151" s="4">
        <v>0</v>
      </c>
      <c r="IX151" s="4">
        <v>0</v>
      </c>
      <c r="IY151" s="4">
        <v>520024</v>
      </c>
      <c r="IZ151" s="4">
        <v>0</v>
      </c>
      <c r="JA151" s="4">
        <v>0</v>
      </c>
      <c r="JB151" s="4">
        <v>0</v>
      </c>
      <c r="JC151" s="4">
        <v>25682</v>
      </c>
      <c r="JD151" s="4">
        <v>0</v>
      </c>
      <c r="JE151" s="4">
        <v>59748</v>
      </c>
      <c r="JG151" s="4">
        <v>25682</v>
      </c>
      <c r="JI151" s="4">
        <v>39.950201705663744</v>
      </c>
      <c r="JK151" s="93">
        <v>21</v>
      </c>
      <c r="JL151" s="4">
        <v>0</v>
      </c>
      <c r="JM151" s="4">
        <v>0</v>
      </c>
      <c r="JN151" s="4">
        <v>398202</v>
      </c>
      <c r="JO151" s="4">
        <v>0</v>
      </c>
      <c r="JP151" s="4">
        <v>0</v>
      </c>
      <c r="JQ151" s="4">
        <v>0</v>
      </c>
      <c r="JR151" s="4">
        <v>19698</v>
      </c>
      <c r="JS151" s="4">
        <v>0</v>
      </c>
      <c r="JT151" s="4">
        <v>0</v>
      </c>
      <c r="JV151" s="4">
        <v>19698</v>
      </c>
      <c r="JW151" s="4">
        <v>0</v>
      </c>
      <c r="JX151" s="4">
        <v>0</v>
      </c>
      <c r="JY151" s="4">
        <v>0</v>
      </c>
      <c r="JZ151" s="93">
        <v>17.96</v>
      </c>
      <c r="KA151" s="4">
        <v>0</v>
      </c>
      <c r="KB151" s="4">
        <v>0</v>
      </c>
      <c r="KC151" s="4">
        <v>355071</v>
      </c>
      <c r="KD151" s="4">
        <v>0</v>
      </c>
      <c r="KE151" s="4">
        <v>0</v>
      </c>
      <c r="KF151" s="4">
        <v>0</v>
      </c>
      <c r="KG151" s="4">
        <v>16068</v>
      </c>
      <c r="KH151" s="4">
        <v>0</v>
      </c>
      <c r="KI151" s="4">
        <v>17983</v>
      </c>
      <c r="KJ151" s="4">
        <v>0</v>
      </c>
      <c r="KK151" s="4">
        <v>16068</v>
      </c>
      <c r="KM151" s="4">
        <v>0</v>
      </c>
      <c r="KN151" s="4">
        <v>0</v>
      </c>
      <c r="KO151" s="4">
        <v>17.32</v>
      </c>
      <c r="KP151" s="4">
        <v>0</v>
      </c>
      <c r="KQ151" s="4">
        <v>0</v>
      </c>
      <c r="KR151" s="4">
        <v>354464</v>
      </c>
      <c r="KS151" s="4">
        <v>0</v>
      </c>
      <c r="KT151" s="4">
        <v>0</v>
      </c>
      <c r="KU151" s="4">
        <v>0</v>
      </c>
      <c r="KV151" s="4">
        <v>17408</v>
      </c>
      <c r="KW151" s="4">
        <v>0</v>
      </c>
      <c r="KX151" s="4">
        <v>30679</v>
      </c>
      <c r="KY151" s="4">
        <v>0</v>
      </c>
      <c r="KZ151" s="4">
        <v>17408</v>
      </c>
      <c r="LA151" s="4">
        <v>0</v>
      </c>
      <c r="LB151" s="4">
        <v>0</v>
      </c>
      <c r="LC151" s="4">
        <v>0</v>
      </c>
      <c r="LD151" s="4">
        <v>17</v>
      </c>
      <c r="LE151" s="4">
        <v>0</v>
      </c>
      <c r="LF151" s="4">
        <v>0</v>
      </c>
      <c r="LG151" s="4">
        <v>425425</v>
      </c>
      <c r="LH151" s="4">
        <v>0</v>
      </c>
      <c r="LI151" s="4">
        <v>0</v>
      </c>
      <c r="LJ151" s="4">
        <v>0</v>
      </c>
      <c r="LK151" s="4">
        <v>20196</v>
      </c>
      <c r="LL151" s="4">
        <v>0</v>
      </c>
      <c r="LM151" s="4">
        <v>0</v>
      </c>
      <c r="LO151" s="4">
        <v>20196</v>
      </c>
      <c r="LQ151" s="4">
        <v>70961</v>
      </c>
      <c r="MI151" s="115">
        <f t="shared" si="2"/>
        <v>-142</v>
      </c>
      <c r="MJ151" s="3"/>
      <c r="MK151" s="3"/>
      <c r="ML151" s="176"/>
      <c r="MM151" s="176"/>
      <c r="MN151" s="176"/>
      <c r="MO151" s="176"/>
      <c r="MP151" s="176"/>
      <c r="MQ151" s="176"/>
      <c r="MR151" s="176"/>
      <c r="MS151" s="176"/>
      <c r="MT151" s="176"/>
    </row>
    <row r="152" spans="1:358" s="4" customFormat="1">
      <c r="A152" s="1">
        <v>143</v>
      </c>
      <c r="B152" t="s">
        <v>183</v>
      </c>
      <c r="C152" s="93"/>
      <c r="E152" s="4">
        <v>0</v>
      </c>
      <c r="F152" s="4">
        <v>0</v>
      </c>
      <c r="I152" s="93"/>
      <c r="J152" s="4">
        <v>0</v>
      </c>
      <c r="K152" s="4">
        <v>0</v>
      </c>
      <c r="L152" s="4">
        <v>0</v>
      </c>
      <c r="O152" s="93"/>
      <c r="Q152" s="4">
        <v>0</v>
      </c>
      <c r="R152" s="4">
        <v>0</v>
      </c>
      <c r="S152" s="4">
        <v>0</v>
      </c>
      <c r="U152" s="4">
        <v>0</v>
      </c>
      <c r="V152" s="4">
        <v>0</v>
      </c>
      <c r="W152" s="93"/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L152" s="4">
        <v>0</v>
      </c>
      <c r="AO152" s="93"/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W152" s="93"/>
      <c r="AZ152" s="4">
        <v>0</v>
      </c>
      <c r="BB152" s="4">
        <v>0</v>
      </c>
      <c r="BC152" s="4">
        <v>0</v>
      </c>
      <c r="BD152" s="4">
        <v>0</v>
      </c>
      <c r="BH152" s="4">
        <v>0</v>
      </c>
      <c r="BL152" s="4">
        <v>0</v>
      </c>
      <c r="BN152" s="4">
        <v>0</v>
      </c>
      <c r="BO152" s="4">
        <v>0</v>
      </c>
      <c r="BP152" s="4">
        <v>0</v>
      </c>
      <c r="BQ152" s="93">
        <v>0</v>
      </c>
      <c r="BR152" s="4">
        <v>0</v>
      </c>
      <c r="BS152" s="4">
        <v>0</v>
      </c>
      <c r="BT152" s="4">
        <v>0</v>
      </c>
      <c r="BU152" s="4">
        <v>0</v>
      </c>
      <c r="BW152" s="4">
        <v>0</v>
      </c>
      <c r="BY152" s="4">
        <v>0</v>
      </c>
      <c r="CA152" s="4">
        <v>0</v>
      </c>
      <c r="CC152" s="93"/>
      <c r="CE152" s="4">
        <v>0</v>
      </c>
      <c r="CF152" s="4">
        <v>0</v>
      </c>
      <c r="CH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93"/>
      <c r="CS152" s="4">
        <v>0</v>
      </c>
      <c r="CW152" s="4">
        <v>0</v>
      </c>
      <c r="CY152" s="4">
        <v>0</v>
      </c>
      <c r="DA152" s="93"/>
      <c r="DD152" s="4">
        <v>0</v>
      </c>
      <c r="DF152" s="4">
        <v>0</v>
      </c>
      <c r="DH152" s="4">
        <v>0</v>
      </c>
      <c r="DI152" s="4">
        <v>0</v>
      </c>
      <c r="DJ152" s="4">
        <v>0</v>
      </c>
      <c r="DK152" s="4">
        <v>0</v>
      </c>
      <c r="DL152" s="4">
        <v>0</v>
      </c>
      <c r="DM152" s="93"/>
      <c r="DU152" s="4">
        <v>0</v>
      </c>
      <c r="DW152" s="4">
        <v>0</v>
      </c>
      <c r="DY152" s="93"/>
      <c r="EG152" s="4">
        <v>0</v>
      </c>
      <c r="EI152" s="4">
        <v>0</v>
      </c>
      <c r="EK152" s="93">
        <v>0</v>
      </c>
      <c r="EM152" s="4">
        <v>0</v>
      </c>
      <c r="EN152" s="4">
        <v>0</v>
      </c>
      <c r="EO152" s="4">
        <v>0</v>
      </c>
      <c r="EP152" s="4">
        <v>0</v>
      </c>
      <c r="EQ152" s="4">
        <v>0</v>
      </c>
      <c r="ER152" s="4">
        <v>0</v>
      </c>
      <c r="ES152" s="4">
        <v>0</v>
      </c>
      <c r="ET152" s="4">
        <v>0</v>
      </c>
      <c r="EU152" s="4">
        <v>0</v>
      </c>
      <c r="EV152" s="4">
        <v>0</v>
      </c>
      <c r="EW152" s="93">
        <v>0</v>
      </c>
      <c r="EX152" s="4">
        <v>0</v>
      </c>
      <c r="EY152" s="4">
        <v>0</v>
      </c>
      <c r="EZ152" s="4">
        <v>0</v>
      </c>
      <c r="FA152" s="4">
        <v>0</v>
      </c>
      <c r="FB152" s="4">
        <v>0</v>
      </c>
      <c r="FC152" s="4">
        <v>0</v>
      </c>
      <c r="FD152" s="4">
        <v>0</v>
      </c>
      <c r="FE152" s="4">
        <v>0</v>
      </c>
      <c r="FF152" s="4">
        <v>0</v>
      </c>
      <c r="FG152" s="4">
        <v>0</v>
      </c>
      <c r="FH152" s="4">
        <v>0</v>
      </c>
      <c r="FI152" s="93">
        <v>0</v>
      </c>
      <c r="FJ152" s="4">
        <v>0</v>
      </c>
      <c r="FK152" s="4">
        <v>0</v>
      </c>
      <c r="FL152" s="4">
        <v>0</v>
      </c>
      <c r="FM152" s="4">
        <v>0</v>
      </c>
      <c r="FN152" s="4">
        <v>0</v>
      </c>
      <c r="FO152" s="4">
        <v>0</v>
      </c>
      <c r="FQ152" s="4">
        <v>0</v>
      </c>
      <c r="FS152" s="4">
        <v>0</v>
      </c>
      <c r="FU152" s="93">
        <v>0</v>
      </c>
      <c r="FV152" s="4">
        <v>0</v>
      </c>
      <c r="FW152" s="4">
        <v>0</v>
      </c>
      <c r="FX152" s="4">
        <v>0</v>
      </c>
      <c r="FY152" s="4">
        <v>0</v>
      </c>
      <c r="FZ152" s="4">
        <v>0</v>
      </c>
      <c r="GA152" s="4">
        <v>0</v>
      </c>
      <c r="GB152" s="4">
        <v>0</v>
      </c>
      <c r="GC152" s="4">
        <v>0</v>
      </c>
      <c r="GE152" s="4">
        <v>0</v>
      </c>
      <c r="GG152" s="93">
        <v>0</v>
      </c>
      <c r="GH152" s="4">
        <v>0</v>
      </c>
      <c r="GI152" s="4">
        <v>0</v>
      </c>
      <c r="GJ152" s="4">
        <v>0</v>
      </c>
      <c r="GK152" s="4">
        <v>0</v>
      </c>
      <c r="GL152" s="4">
        <v>0</v>
      </c>
      <c r="GM152" s="4">
        <v>0</v>
      </c>
      <c r="GN152" s="4">
        <v>0</v>
      </c>
      <c r="GO152" s="4">
        <v>0</v>
      </c>
      <c r="GP152" s="4">
        <v>0</v>
      </c>
      <c r="GQ152" s="4">
        <v>0</v>
      </c>
      <c r="GR152" s="4">
        <v>0</v>
      </c>
      <c r="GS152" s="93">
        <v>0</v>
      </c>
      <c r="GT152" s="4">
        <v>0</v>
      </c>
      <c r="GU152" s="4">
        <v>0</v>
      </c>
      <c r="GV152" s="4">
        <v>0</v>
      </c>
      <c r="GW152" s="4">
        <v>0</v>
      </c>
      <c r="GX152" s="4">
        <v>0</v>
      </c>
      <c r="GY152" s="4">
        <v>0</v>
      </c>
      <c r="GZ152" s="4">
        <v>0</v>
      </c>
      <c r="HA152" s="160">
        <v>0</v>
      </c>
      <c r="HB152" s="160">
        <v>0</v>
      </c>
      <c r="HC152" s="160">
        <v>0</v>
      </c>
      <c r="HD152" s="4">
        <v>0</v>
      </c>
      <c r="HE152" s="93">
        <v>0</v>
      </c>
      <c r="HF152" s="4">
        <v>0</v>
      </c>
      <c r="HG152" s="4">
        <v>0</v>
      </c>
      <c r="HH152" s="4">
        <v>0</v>
      </c>
      <c r="HI152" s="4">
        <v>0</v>
      </c>
      <c r="HJ152" s="4">
        <v>0</v>
      </c>
      <c r="HK152" s="4">
        <v>0</v>
      </c>
      <c r="HL152" s="4">
        <v>0</v>
      </c>
      <c r="HM152" s="4">
        <v>0</v>
      </c>
      <c r="HN152" s="4">
        <v>0</v>
      </c>
      <c r="HO152" s="4">
        <v>0</v>
      </c>
      <c r="HP152" s="4">
        <v>0</v>
      </c>
      <c r="HQ152" s="4">
        <v>0</v>
      </c>
      <c r="HR152" s="93">
        <v>0</v>
      </c>
      <c r="HS152" s="4">
        <v>0</v>
      </c>
      <c r="HT152" s="4">
        <v>0</v>
      </c>
      <c r="HU152" s="4">
        <v>0</v>
      </c>
      <c r="HV152" s="4">
        <v>0</v>
      </c>
      <c r="HW152" s="4">
        <v>0</v>
      </c>
      <c r="HX152" s="176">
        <v>0</v>
      </c>
      <c r="HY152" s="4">
        <v>0</v>
      </c>
      <c r="HZ152" s="176">
        <v>0</v>
      </c>
      <c r="IA152" s="4">
        <v>0</v>
      </c>
      <c r="IB152" s="176">
        <v>0</v>
      </c>
      <c r="IC152" s="4">
        <v>0</v>
      </c>
      <c r="ID152" s="176">
        <v>0</v>
      </c>
      <c r="IE152" s="4">
        <v>0</v>
      </c>
      <c r="IF152" s="4">
        <v>0</v>
      </c>
      <c r="IG152" s="5">
        <v>0</v>
      </c>
      <c r="IH152" s="3">
        <v>0</v>
      </c>
      <c r="II152" s="3">
        <v>0</v>
      </c>
      <c r="IJ152" s="3">
        <v>0</v>
      </c>
      <c r="IK152" s="3">
        <v>0</v>
      </c>
      <c r="IL152" s="3">
        <v>0</v>
      </c>
      <c r="IM152" s="3">
        <v>0</v>
      </c>
      <c r="IN152" s="3">
        <v>0</v>
      </c>
      <c r="IO152" s="3">
        <v>0</v>
      </c>
      <c r="IP152" s="3">
        <v>0</v>
      </c>
      <c r="IQ152" s="3"/>
      <c r="IR152" s="3">
        <v>0</v>
      </c>
      <c r="IS152" s="3"/>
      <c r="IT152" s="3">
        <v>0</v>
      </c>
      <c r="IU152" s="3"/>
      <c r="IV152" s="93">
        <v>0</v>
      </c>
      <c r="IW152" s="4">
        <v>0</v>
      </c>
      <c r="IX152" s="4">
        <v>0</v>
      </c>
      <c r="IY152" s="4">
        <v>0</v>
      </c>
      <c r="IZ152" s="4">
        <v>0</v>
      </c>
      <c r="JA152" s="4">
        <v>0</v>
      </c>
      <c r="JB152" s="4">
        <v>0</v>
      </c>
      <c r="JC152" s="4">
        <v>0</v>
      </c>
      <c r="JD152" s="4">
        <v>0</v>
      </c>
      <c r="JE152" s="4">
        <v>0</v>
      </c>
      <c r="JG152" s="4">
        <v>0</v>
      </c>
      <c r="JI152" s="4">
        <v>0</v>
      </c>
      <c r="JK152" s="93">
        <v>0</v>
      </c>
      <c r="JL152" s="4">
        <v>0</v>
      </c>
      <c r="JM152" s="4">
        <v>0</v>
      </c>
      <c r="JN152" s="4">
        <v>0</v>
      </c>
      <c r="JO152" s="4">
        <v>0</v>
      </c>
      <c r="JP152" s="4">
        <v>0</v>
      </c>
      <c r="JQ152" s="4">
        <v>0</v>
      </c>
      <c r="JR152" s="4">
        <v>0</v>
      </c>
      <c r="JS152" s="4">
        <v>0</v>
      </c>
      <c r="JT152" s="4">
        <v>0</v>
      </c>
      <c r="JV152" s="4">
        <v>0</v>
      </c>
      <c r="JW152" s="4">
        <v>0</v>
      </c>
      <c r="JX152" s="4">
        <v>0</v>
      </c>
      <c r="JY152" s="4">
        <v>0</v>
      </c>
      <c r="JZ152" s="93">
        <v>0</v>
      </c>
      <c r="KA152" s="4">
        <v>0</v>
      </c>
      <c r="KB152" s="4">
        <v>0</v>
      </c>
      <c r="KC152" s="4">
        <v>0</v>
      </c>
      <c r="KD152" s="4">
        <v>0</v>
      </c>
      <c r="KE152" s="4">
        <v>0</v>
      </c>
      <c r="KF152" s="4">
        <v>0</v>
      </c>
      <c r="KG152" s="4">
        <v>0</v>
      </c>
      <c r="KH152" s="4">
        <v>0</v>
      </c>
      <c r="KI152" s="4">
        <v>0</v>
      </c>
      <c r="KJ152" s="4">
        <v>0</v>
      </c>
      <c r="KK152" s="4">
        <v>0</v>
      </c>
      <c r="KM152" s="4">
        <v>0</v>
      </c>
      <c r="KN152" s="4">
        <v>0</v>
      </c>
      <c r="KO152" s="4">
        <v>0</v>
      </c>
      <c r="KP152" s="4">
        <v>0</v>
      </c>
      <c r="KQ152" s="4">
        <v>0</v>
      </c>
      <c r="KR152" s="4">
        <v>0</v>
      </c>
      <c r="KS152" s="4">
        <v>0</v>
      </c>
      <c r="KT152" s="4">
        <v>0</v>
      </c>
      <c r="KU152" s="4">
        <v>0</v>
      </c>
      <c r="KV152" s="4">
        <v>0</v>
      </c>
      <c r="KW152" s="4">
        <v>0</v>
      </c>
      <c r="KX152" s="4">
        <v>0</v>
      </c>
      <c r="KY152" s="4">
        <v>0</v>
      </c>
      <c r="KZ152" s="4">
        <v>0</v>
      </c>
      <c r="LA152" s="4">
        <v>0</v>
      </c>
      <c r="LB152" s="4">
        <v>0</v>
      </c>
      <c r="LC152" s="4">
        <v>0</v>
      </c>
      <c r="LD152" s="4">
        <v>0</v>
      </c>
      <c r="LE152" s="4">
        <v>0</v>
      </c>
      <c r="LF152" s="4">
        <v>0</v>
      </c>
      <c r="LG152" s="4">
        <v>0</v>
      </c>
      <c r="LH152" s="4">
        <v>0</v>
      </c>
      <c r="LI152" s="4">
        <v>0</v>
      </c>
      <c r="LJ152" s="4">
        <v>0</v>
      </c>
      <c r="LK152" s="4">
        <v>0</v>
      </c>
      <c r="LL152" s="4">
        <v>0</v>
      </c>
      <c r="LM152" s="4">
        <v>0</v>
      </c>
      <c r="LO152" s="4">
        <v>0</v>
      </c>
      <c r="LQ152" s="4">
        <v>0</v>
      </c>
      <c r="MI152" s="115">
        <f t="shared" si="2"/>
        <v>-143</v>
      </c>
      <c r="MJ152" s="3"/>
      <c r="MK152" s="3"/>
      <c r="ML152" s="176"/>
      <c r="MM152" s="176"/>
      <c r="MN152" s="176"/>
      <c r="MO152" s="176"/>
      <c r="MP152" s="176"/>
      <c r="MQ152" s="176"/>
      <c r="MR152" s="176"/>
      <c r="MS152" s="176"/>
      <c r="MT152" s="176"/>
    </row>
    <row r="153" spans="1:358" s="4" customFormat="1">
      <c r="A153" s="1">
        <v>144</v>
      </c>
      <c r="B153" t="s">
        <v>184</v>
      </c>
      <c r="C153" s="93"/>
      <c r="E153" s="4">
        <v>0</v>
      </c>
      <c r="F153" s="4">
        <v>0</v>
      </c>
      <c r="I153" s="93"/>
      <c r="J153" s="4">
        <v>0</v>
      </c>
      <c r="K153" s="4">
        <v>0</v>
      </c>
      <c r="L153" s="4">
        <v>0</v>
      </c>
      <c r="O153" s="93"/>
      <c r="Q153" s="4">
        <v>0</v>
      </c>
      <c r="R153" s="4">
        <v>0</v>
      </c>
      <c r="S153" s="4">
        <v>0</v>
      </c>
      <c r="U153" s="4">
        <v>0</v>
      </c>
      <c r="V153" s="4">
        <v>0</v>
      </c>
      <c r="W153" s="93">
        <v>1</v>
      </c>
      <c r="X153" s="4">
        <v>0</v>
      </c>
      <c r="Y153" s="4">
        <v>5493</v>
      </c>
      <c r="Z153" s="4">
        <v>0</v>
      </c>
      <c r="AA153" s="4">
        <v>0</v>
      </c>
      <c r="AB153" s="4">
        <v>0</v>
      </c>
      <c r="AC153" s="4">
        <v>5493</v>
      </c>
      <c r="AD153" s="4">
        <v>0</v>
      </c>
      <c r="AE153" s="4">
        <v>0</v>
      </c>
      <c r="AL153" s="4">
        <v>3296</v>
      </c>
      <c r="AO153" s="93"/>
      <c r="AQ153" s="4">
        <v>0</v>
      </c>
      <c r="AR153" s="4">
        <v>0</v>
      </c>
      <c r="AS153" s="4">
        <v>0</v>
      </c>
      <c r="AT153" s="4">
        <v>0</v>
      </c>
      <c r="AU153" s="4">
        <v>2197</v>
      </c>
      <c r="AW153" s="93"/>
      <c r="AZ153" s="4">
        <v>0</v>
      </c>
      <c r="BB153" s="4">
        <v>0</v>
      </c>
      <c r="BC153" s="4">
        <v>0</v>
      </c>
      <c r="BD153" s="4">
        <v>0</v>
      </c>
      <c r="BH153" s="4">
        <v>0</v>
      </c>
      <c r="BL153" s="4">
        <v>0</v>
      </c>
      <c r="BN153" s="4">
        <v>0</v>
      </c>
      <c r="BO153" s="4">
        <v>0</v>
      </c>
      <c r="BP153" s="4">
        <v>0</v>
      </c>
      <c r="BQ153" s="93">
        <v>0</v>
      </c>
      <c r="BR153" s="4">
        <v>0</v>
      </c>
      <c r="BS153" s="4">
        <v>0</v>
      </c>
      <c r="BT153" s="4">
        <v>0</v>
      </c>
      <c r="BU153" s="4">
        <v>0</v>
      </c>
      <c r="BW153" s="4">
        <v>0</v>
      </c>
      <c r="BY153" s="4">
        <v>0</v>
      </c>
      <c r="CA153" s="4">
        <v>0</v>
      </c>
      <c r="CC153" s="93"/>
      <c r="CE153" s="4">
        <v>0</v>
      </c>
      <c r="CF153" s="4">
        <v>0</v>
      </c>
      <c r="CH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93"/>
      <c r="CS153" s="4">
        <v>0</v>
      </c>
      <c r="CW153" s="4">
        <v>0</v>
      </c>
      <c r="CY153" s="4">
        <v>0</v>
      </c>
      <c r="DA153" s="93"/>
      <c r="DD153" s="4">
        <v>0</v>
      </c>
      <c r="DF153" s="4">
        <v>0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93"/>
      <c r="DU153" s="4">
        <v>0</v>
      </c>
      <c r="DW153" s="4">
        <v>0</v>
      </c>
      <c r="DY153" s="93">
        <v>1</v>
      </c>
      <c r="DZ153" s="4">
        <v>0</v>
      </c>
      <c r="EA153" s="4">
        <v>10084</v>
      </c>
      <c r="EC153" s="4">
        <v>893</v>
      </c>
      <c r="EE153" s="4">
        <v>0</v>
      </c>
      <c r="EG153" s="4">
        <v>893</v>
      </c>
      <c r="EI153" s="4">
        <v>10084</v>
      </c>
      <c r="EK153" s="93">
        <v>0.83882783882783885</v>
      </c>
      <c r="EL153" s="4">
        <v>0</v>
      </c>
      <c r="EM153" s="4">
        <v>8483</v>
      </c>
      <c r="EN153" s="4">
        <v>0</v>
      </c>
      <c r="EO153" s="4">
        <v>749</v>
      </c>
      <c r="EP153" s="4">
        <v>0</v>
      </c>
      <c r="EQ153" s="4">
        <v>0</v>
      </c>
      <c r="ER153" s="4">
        <v>0</v>
      </c>
      <c r="ES153" s="4">
        <v>749</v>
      </c>
      <c r="ET153" s="4">
        <v>0</v>
      </c>
      <c r="EU153" s="4">
        <v>6050.4</v>
      </c>
      <c r="EV153" s="4">
        <v>0</v>
      </c>
      <c r="EW153" s="93">
        <v>0</v>
      </c>
      <c r="EX153" s="4">
        <v>0</v>
      </c>
      <c r="EY153" s="4">
        <v>0</v>
      </c>
      <c r="EZ153" s="4">
        <v>0</v>
      </c>
      <c r="FA153" s="4">
        <v>0</v>
      </c>
      <c r="FB153" s="4">
        <v>0</v>
      </c>
      <c r="FC153" s="4">
        <v>0</v>
      </c>
      <c r="FD153" s="4">
        <v>0</v>
      </c>
      <c r="FE153" s="4">
        <v>0</v>
      </c>
      <c r="FF153" s="4">
        <v>0</v>
      </c>
      <c r="FG153" s="4">
        <v>4033.6</v>
      </c>
      <c r="FH153" s="4">
        <v>0</v>
      </c>
      <c r="FI153" s="93">
        <v>0</v>
      </c>
      <c r="FJ153" s="4">
        <v>0</v>
      </c>
      <c r="FK153" s="4">
        <v>0</v>
      </c>
      <c r="FL153" s="4">
        <v>0</v>
      </c>
      <c r="FM153" s="4">
        <v>0</v>
      </c>
      <c r="FN153" s="4">
        <v>0</v>
      </c>
      <c r="FO153" s="4">
        <v>0</v>
      </c>
      <c r="FQ153" s="4">
        <v>0</v>
      </c>
      <c r="FS153" s="4">
        <v>0</v>
      </c>
      <c r="FU153" s="93">
        <v>0</v>
      </c>
      <c r="FV153" s="4">
        <v>0</v>
      </c>
      <c r="FW153" s="4">
        <v>0</v>
      </c>
      <c r="FX153" s="4">
        <v>0</v>
      </c>
      <c r="FY153" s="4">
        <v>0</v>
      </c>
      <c r="FZ153" s="4">
        <v>0</v>
      </c>
      <c r="GA153" s="4">
        <v>0</v>
      </c>
      <c r="GB153" s="4">
        <v>0</v>
      </c>
      <c r="GC153" s="4">
        <v>0</v>
      </c>
      <c r="GE153" s="4">
        <v>0</v>
      </c>
      <c r="GG153" s="93">
        <v>0</v>
      </c>
      <c r="GH153" s="4">
        <v>0</v>
      </c>
      <c r="GI153" s="4">
        <v>0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Q153" s="4">
        <v>0</v>
      </c>
      <c r="GR153" s="4">
        <v>0</v>
      </c>
      <c r="GS153" s="93">
        <v>0</v>
      </c>
      <c r="GT153" s="4">
        <v>0</v>
      </c>
      <c r="GU153" s="4">
        <v>0</v>
      </c>
      <c r="GV153" s="4">
        <v>0</v>
      </c>
      <c r="GW153" s="4">
        <v>0</v>
      </c>
      <c r="GX153" s="4">
        <v>0</v>
      </c>
      <c r="GY153" s="4">
        <v>0</v>
      </c>
      <c r="GZ153" s="4">
        <v>0</v>
      </c>
      <c r="HA153" s="160">
        <v>0</v>
      </c>
      <c r="HB153" s="160">
        <v>0</v>
      </c>
      <c r="HC153" s="160">
        <v>0</v>
      </c>
      <c r="HD153" s="4">
        <v>0</v>
      </c>
      <c r="HE153" s="93">
        <v>0</v>
      </c>
      <c r="HF153" s="4">
        <v>0</v>
      </c>
      <c r="HG153" s="4">
        <v>0</v>
      </c>
      <c r="HH153" s="4">
        <v>0</v>
      </c>
      <c r="HI153" s="4">
        <v>0</v>
      </c>
      <c r="HJ153" s="4">
        <v>0</v>
      </c>
      <c r="HK153" s="4">
        <v>0</v>
      </c>
      <c r="HL153" s="4">
        <v>0</v>
      </c>
      <c r="HM153" s="4">
        <v>0</v>
      </c>
      <c r="HN153" s="4">
        <v>0</v>
      </c>
      <c r="HO153" s="4">
        <v>0</v>
      </c>
      <c r="HP153" s="4">
        <v>0</v>
      </c>
      <c r="HQ153" s="4">
        <v>0</v>
      </c>
      <c r="HR153" s="93">
        <v>0</v>
      </c>
      <c r="HS153" s="4">
        <v>0</v>
      </c>
      <c r="HT153" s="4">
        <v>0</v>
      </c>
      <c r="HU153" s="4">
        <v>0</v>
      </c>
      <c r="HV153" s="4">
        <v>0</v>
      </c>
      <c r="HW153" s="4">
        <v>0</v>
      </c>
      <c r="HX153" s="176">
        <v>0</v>
      </c>
      <c r="HY153" s="4">
        <v>0</v>
      </c>
      <c r="HZ153" s="176">
        <v>0</v>
      </c>
      <c r="IA153" s="4">
        <v>0</v>
      </c>
      <c r="IB153" s="176">
        <v>0</v>
      </c>
      <c r="IC153" s="4">
        <v>0</v>
      </c>
      <c r="ID153" s="176">
        <v>0</v>
      </c>
      <c r="IE153" s="4">
        <v>0</v>
      </c>
      <c r="IF153" s="4">
        <v>0</v>
      </c>
      <c r="IG153" s="5">
        <v>0</v>
      </c>
      <c r="IH153" s="3">
        <v>0</v>
      </c>
      <c r="II153" s="3">
        <v>0</v>
      </c>
      <c r="IJ153" s="3">
        <v>0</v>
      </c>
      <c r="IK153" s="3">
        <v>0</v>
      </c>
      <c r="IL153" s="3">
        <v>0</v>
      </c>
      <c r="IM153" s="3">
        <v>0</v>
      </c>
      <c r="IN153" s="3">
        <v>0</v>
      </c>
      <c r="IO153" s="3">
        <v>0</v>
      </c>
      <c r="IP153" s="3">
        <v>0</v>
      </c>
      <c r="IQ153" s="3"/>
      <c r="IR153" s="3">
        <v>0</v>
      </c>
      <c r="IS153" s="3"/>
      <c r="IT153" s="3">
        <v>0</v>
      </c>
      <c r="IU153" s="3"/>
      <c r="IV153" s="93">
        <v>0</v>
      </c>
      <c r="IW153" s="4">
        <v>0</v>
      </c>
      <c r="IX153" s="4">
        <v>0</v>
      </c>
      <c r="IY153" s="4">
        <v>0</v>
      </c>
      <c r="IZ153" s="4">
        <v>0</v>
      </c>
      <c r="JA153" s="4">
        <v>0</v>
      </c>
      <c r="JB153" s="4">
        <v>0</v>
      </c>
      <c r="JC153" s="4">
        <v>0</v>
      </c>
      <c r="JD153" s="4">
        <v>0</v>
      </c>
      <c r="JE153" s="4">
        <v>0</v>
      </c>
      <c r="JG153" s="4">
        <v>0</v>
      </c>
      <c r="JI153" s="4">
        <v>0</v>
      </c>
      <c r="JK153" s="93">
        <v>0</v>
      </c>
      <c r="JL153" s="4">
        <v>0</v>
      </c>
      <c r="JM153" s="4">
        <v>0</v>
      </c>
      <c r="JN153" s="4">
        <v>0</v>
      </c>
      <c r="JO153" s="4">
        <v>0</v>
      </c>
      <c r="JP153" s="4">
        <v>0</v>
      </c>
      <c r="JQ153" s="4">
        <v>0</v>
      </c>
      <c r="JR153" s="4">
        <v>0</v>
      </c>
      <c r="JS153" s="4">
        <v>0</v>
      </c>
      <c r="JT153" s="4">
        <v>0</v>
      </c>
      <c r="JV153" s="4">
        <v>0</v>
      </c>
      <c r="JW153" s="4">
        <v>0</v>
      </c>
      <c r="JX153" s="4">
        <v>0</v>
      </c>
      <c r="JY153" s="4">
        <v>0</v>
      </c>
      <c r="JZ153" s="93">
        <v>0</v>
      </c>
      <c r="KA153" s="4">
        <v>0</v>
      </c>
      <c r="KB153" s="4">
        <v>0</v>
      </c>
      <c r="KC153" s="4">
        <v>0</v>
      </c>
      <c r="KD153" s="4">
        <v>0</v>
      </c>
      <c r="KE153" s="4">
        <v>0</v>
      </c>
      <c r="KF153" s="4">
        <v>0</v>
      </c>
      <c r="KG153" s="4">
        <v>0</v>
      </c>
      <c r="KH153" s="4">
        <v>0</v>
      </c>
      <c r="KI153" s="4">
        <v>0</v>
      </c>
      <c r="KJ153" s="4">
        <v>0</v>
      </c>
      <c r="KK153" s="4">
        <v>0</v>
      </c>
      <c r="KM153" s="4">
        <v>0</v>
      </c>
      <c r="KN153" s="4">
        <v>0</v>
      </c>
      <c r="KO153" s="4">
        <v>0</v>
      </c>
      <c r="KP153" s="4">
        <v>0</v>
      </c>
      <c r="KQ153" s="4">
        <v>0</v>
      </c>
      <c r="KR153" s="4">
        <v>0</v>
      </c>
      <c r="KS153" s="4">
        <v>0</v>
      </c>
      <c r="KT153" s="4">
        <v>0</v>
      </c>
      <c r="KU153" s="4">
        <v>0</v>
      </c>
      <c r="KV153" s="4">
        <v>0</v>
      </c>
      <c r="KW153" s="4">
        <v>0</v>
      </c>
      <c r="KX153" s="4">
        <v>0</v>
      </c>
      <c r="KY153" s="4">
        <v>0</v>
      </c>
      <c r="KZ153" s="4">
        <v>0</v>
      </c>
      <c r="LA153" s="4">
        <v>0</v>
      </c>
      <c r="LB153" s="4">
        <v>0</v>
      </c>
      <c r="LC153" s="4">
        <v>0</v>
      </c>
      <c r="LD153" s="4">
        <v>0</v>
      </c>
      <c r="LE153" s="4">
        <v>0</v>
      </c>
      <c r="LF153" s="4">
        <v>0</v>
      </c>
      <c r="LG153" s="4">
        <v>0</v>
      </c>
      <c r="LH153" s="4">
        <v>0</v>
      </c>
      <c r="LI153" s="4">
        <v>0</v>
      </c>
      <c r="LJ153" s="4">
        <v>0</v>
      </c>
      <c r="LK153" s="4">
        <v>0</v>
      </c>
      <c r="LL153" s="4">
        <v>0</v>
      </c>
      <c r="LM153" s="4">
        <v>0</v>
      </c>
      <c r="LO153" s="4">
        <v>0</v>
      </c>
      <c r="LQ153" s="4">
        <v>0</v>
      </c>
      <c r="MI153" s="115">
        <f t="shared" si="2"/>
        <v>-144</v>
      </c>
      <c r="MJ153" s="3"/>
      <c r="MK153" s="3"/>
      <c r="ML153" s="176"/>
      <c r="MM153" s="176"/>
      <c r="MN153" s="176"/>
      <c r="MO153" s="176"/>
      <c r="MP153" s="176"/>
      <c r="MQ153" s="176"/>
      <c r="MR153" s="176"/>
      <c r="MS153" s="176"/>
      <c r="MT153" s="176"/>
    </row>
    <row r="154" spans="1:358" s="4" customFormat="1">
      <c r="A154" s="1">
        <v>145</v>
      </c>
      <c r="B154" t="s">
        <v>185</v>
      </c>
      <c r="C154" s="93"/>
      <c r="E154" s="4">
        <v>0</v>
      </c>
      <c r="F154" s="4">
        <v>0</v>
      </c>
      <c r="I154" s="93">
        <v>1</v>
      </c>
      <c r="J154" s="4">
        <v>4877</v>
      </c>
      <c r="K154" s="4">
        <v>0</v>
      </c>
      <c r="L154" s="4">
        <v>17889</v>
      </c>
      <c r="M154" s="4">
        <v>0</v>
      </c>
      <c r="O154" s="93"/>
      <c r="Q154" s="4">
        <v>0</v>
      </c>
      <c r="R154" s="4">
        <v>0</v>
      </c>
      <c r="S154" s="4">
        <v>0</v>
      </c>
      <c r="U154" s="4">
        <v>9754</v>
      </c>
      <c r="V154" s="4">
        <v>0</v>
      </c>
      <c r="W154" s="93">
        <v>1</v>
      </c>
      <c r="X154" s="4">
        <v>0</v>
      </c>
      <c r="Y154" s="4">
        <v>4478</v>
      </c>
      <c r="Z154" s="4">
        <v>0</v>
      </c>
      <c r="AA154" s="4">
        <v>0</v>
      </c>
      <c r="AB154" s="4">
        <v>0</v>
      </c>
      <c r="AC154" s="4">
        <v>4478</v>
      </c>
      <c r="AD154" s="4">
        <v>0</v>
      </c>
      <c r="AE154" s="4">
        <v>0</v>
      </c>
      <c r="AL154" s="4">
        <v>2687</v>
      </c>
      <c r="AO154" s="93">
        <v>2</v>
      </c>
      <c r="AP154" s="4">
        <v>0</v>
      </c>
      <c r="AQ154" s="4">
        <v>4774</v>
      </c>
      <c r="AR154" s="4">
        <v>0</v>
      </c>
      <c r="AS154" s="4">
        <v>4774</v>
      </c>
      <c r="AT154" s="4">
        <v>0</v>
      </c>
      <c r="AU154" s="4">
        <v>6565</v>
      </c>
      <c r="AW154" s="93">
        <v>5.48</v>
      </c>
      <c r="AY154" s="4">
        <v>28984</v>
      </c>
      <c r="AZ154" s="4">
        <v>0</v>
      </c>
      <c r="BA154" s="4">
        <v>0</v>
      </c>
      <c r="BB154" s="4">
        <v>0</v>
      </c>
      <c r="BC154" s="4">
        <v>24102</v>
      </c>
      <c r="BD154" s="4">
        <v>36</v>
      </c>
      <c r="BE154" s="4">
        <v>3.78</v>
      </c>
      <c r="BF154" s="4">
        <v>0</v>
      </c>
      <c r="BG154" s="4">
        <v>21969</v>
      </c>
      <c r="BH154" s="4">
        <v>0</v>
      </c>
      <c r="BI154" s="4">
        <v>3.43</v>
      </c>
      <c r="BJ154" s="4">
        <v>0</v>
      </c>
      <c r="BK154" s="4">
        <v>24792</v>
      </c>
      <c r="BL154" s="4">
        <v>0</v>
      </c>
      <c r="BM154" s="4">
        <v>0</v>
      </c>
      <c r="BN154" s="4">
        <v>0</v>
      </c>
      <c r="BO154" s="4">
        <v>3825.5223332488358</v>
      </c>
      <c r="BP154" s="4">
        <v>2.4916048717955164</v>
      </c>
      <c r="BQ154" s="93">
        <v>8</v>
      </c>
      <c r="BR154" s="4">
        <v>0</v>
      </c>
      <c r="BS154" s="4">
        <v>61695.54594434004</v>
      </c>
      <c r="BT154" s="4">
        <v>0</v>
      </c>
      <c r="BU154" s="4">
        <v>5941.3895249156576</v>
      </c>
      <c r="BW154" s="4">
        <v>0</v>
      </c>
      <c r="BY154" s="4">
        <v>5941.3895249156576</v>
      </c>
      <c r="CA154" s="4">
        <v>38597.345944340042</v>
      </c>
      <c r="CC154" s="93">
        <v>6</v>
      </c>
      <c r="CD154" s="4">
        <v>0</v>
      </c>
      <c r="CE154" s="4">
        <v>43311</v>
      </c>
      <c r="CF154" s="4">
        <v>0</v>
      </c>
      <c r="CG154" s="4">
        <v>4656</v>
      </c>
      <c r="CH154" s="4">
        <v>0</v>
      </c>
      <c r="CI154" s="4">
        <v>0</v>
      </c>
      <c r="CJ154" s="4">
        <v>0</v>
      </c>
      <c r="CK154" s="4">
        <v>4656</v>
      </c>
      <c r="CL154" s="4">
        <v>0</v>
      </c>
      <c r="CM154" s="4">
        <v>23271</v>
      </c>
      <c r="CN154" s="4">
        <v>0</v>
      </c>
      <c r="CO154" s="93">
        <v>9</v>
      </c>
      <c r="CP154" s="4">
        <v>0</v>
      </c>
      <c r="CQ154" s="4">
        <v>55019</v>
      </c>
      <c r="CS154" s="4">
        <v>5677</v>
      </c>
      <c r="CU154" s="4">
        <v>17076</v>
      </c>
      <c r="CW154" s="4">
        <v>5677</v>
      </c>
      <c r="CY154" s="4">
        <v>26469</v>
      </c>
      <c r="DA154" s="93">
        <v>8.8045045045045054</v>
      </c>
      <c r="DB154" s="4">
        <v>0</v>
      </c>
      <c r="DC154" s="4">
        <v>75681</v>
      </c>
      <c r="DD154" s="4">
        <v>0</v>
      </c>
      <c r="DE154" s="4">
        <v>7431</v>
      </c>
      <c r="DF154" s="4">
        <v>0</v>
      </c>
      <c r="DG154" s="4">
        <v>0</v>
      </c>
      <c r="DH154" s="4">
        <v>0</v>
      </c>
      <c r="DI154" s="4">
        <v>7431</v>
      </c>
      <c r="DJ154" s="4">
        <v>0</v>
      </c>
      <c r="DK154" s="4">
        <v>27687</v>
      </c>
      <c r="DL154" s="4">
        <v>0</v>
      </c>
      <c r="DM154" s="93">
        <v>4</v>
      </c>
      <c r="DN154" s="4">
        <v>0</v>
      </c>
      <c r="DO154" s="4">
        <v>33896</v>
      </c>
      <c r="DQ154" s="4">
        <v>3572</v>
      </c>
      <c r="DS154" s="4">
        <v>0</v>
      </c>
      <c r="DU154" s="4">
        <v>3572</v>
      </c>
      <c r="DW154" s="4">
        <v>17080.400000000001</v>
      </c>
      <c r="DY154" s="93">
        <v>3</v>
      </c>
      <c r="DZ154" s="4">
        <v>0</v>
      </c>
      <c r="EA154" s="4">
        <v>26488</v>
      </c>
      <c r="EC154" s="4">
        <v>2679</v>
      </c>
      <c r="EE154" s="4">
        <v>0</v>
      </c>
      <c r="EG154" s="4">
        <v>2679</v>
      </c>
      <c r="EI154" s="4">
        <v>8264.7999999999993</v>
      </c>
      <c r="EK154" s="93">
        <v>2.4580419580419579</v>
      </c>
      <c r="EL154" s="4">
        <v>0</v>
      </c>
      <c r="EM154" s="4">
        <v>20798</v>
      </c>
      <c r="EN154" s="4">
        <v>0</v>
      </c>
      <c r="EO154" s="4">
        <v>2195</v>
      </c>
      <c r="EP154" s="4">
        <v>0</v>
      </c>
      <c r="EQ154" s="4">
        <v>0</v>
      </c>
      <c r="ER154" s="4">
        <v>0</v>
      </c>
      <c r="ES154" s="4">
        <v>2195</v>
      </c>
      <c r="ET154" s="4">
        <v>0</v>
      </c>
      <c r="EU154" s="4">
        <v>0</v>
      </c>
      <c r="EV154" s="4">
        <v>0</v>
      </c>
      <c r="EW154" s="93">
        <v>0</v>
      </c>
      <c r="EX154" s="4">
        <v>0</v>
      </c>
      <c r="EY154" s="4">
        <v>0</v>
      </c>
      <c r="EZ154" s="4">
        <v>0</v>
      </c>
      <c r="FA154" s="4">
        <v>0</v>
      </c>
      <c r="FB154" s="4">
        <v>0</v>
      </c>
      <c r="FC154" s="4">
        <v>0</v>
      </c>
      <c r="FD154" s="4">
        <v>0</v>
      </c>
      <c r="FE154" s="4">
        <v>0</v>
      </c>
      <c r="FF154" s="4">
        <v>0</v>
      </c>
      <c r="FG154" s="4">
        <v>0</v>
      </c>
      <c r="FH154" s="4">
        <v>0</v>
      </c>
      <c r="FI154" s="93">
        <v>2</v>
      </c>
      <c r="FJ154" s="4">
        <v>0</v>
      </c>
      <c r="FK154" s="4">
        <v>19310</v>
      </c>
      <c r="FL154" s="4">
        <v>0</v>
      </c>
      <c r="FM154" s="4">
        <v>1785</v>
      </c>
      <c r="FN154" s="4">
        <v>0</v>
      </c>
      <c r="FO154" s="4">
        <v>0</v>
      </c>
      <c r="FQ154" s="4">
        <v>1785</v>
      </c>
      <c r="FS154" s="4">
        <v>18480.752182586279</v>
      </c>
      <c r="FU154" s="93">
        <v>3</v>
      </c>
      <c r="FV154" s="4">
        <v>0</v>
      </c>
      <c r="FW154" s="4">
        <v>27789</v>
      </c>
      <c r="FX154" s="4">
        <v>0</v>
      </c>
      <c r="FY154" s="4">
        <v>2679</v>
      </c>
      <c r="FZ154" s="4">
        <v>0</v>
      </c>
      <c r="GA154" s="4">
        <v>0</v>
      </c>
      <c r="GB154" s="4">
        <v>0</v>
      </c>
      <c r="GC154" s="4">
        <v>2679</v>
      </c>
      <c r="GE154" s="4">
        <v>12955.066403411125</v>
      </c>
      <c r="GG154" s="93">
        <v>11.95364238410596</v>
      </c>
      <c r="GH154" s="4">
        <v>0</v>
      </c>
      <c r="GI154" s="4">
        <v>102260</v>
      </c>
      <c r="GJ154" s="4">
        <v>0</v>
      </c>
      <c r="GK154" s="4">
        <v>9802</v>
      </c>
      <c r="GL154" s="4">
        <v>0</v>
      </c>
      <c r="GM154" s="4">
        <v>9941</v>
      </c>
      <c r="GN154" s="4">
        <v>0</v>
      </c>
      <c r="GO154" s="4">
        <v>9802</v>
      </c>
      <c r="GP154" s="4">
        <v>0</v>
      </c>
      <c r="GQ154" s="4">
        <v>71647.393839778073</v>
      </c>
      <c r="GR154" s="4">
        <v>-62.628838924065349</v>
      </c>
      <c r="GS154" s="93">
        <v>12</v>
      </c>
      <c r="GT154" s="4">
        <v>0</v>
      </c>
      <c r="GU154" s="4">
        <v>127250</v>
      </c>
      <c r="GV154" s="4">
        <v>0</v>
      </c>
      <c r="GW154" s="4">
        <v>10716</v>
      </c>
      <c r="GX154" s="4">
        <v>0</v>
      </c>
      <c r="GY154" s="4">
        <v>0</v>
      </c>
      <c r="GZ154" s="4">
        <v>0</v>
      </c>
      <c r="HA154" s="160">
        <v>10716</v>
      </c>
      <c r="HB154" s="160">
        <v>0</v>
      </c>
      <c r="HC154" s="160">
        <v>22107.685111116269</v>
      </c>
      <c r="HD154" s="4">
        <v>-16</v>
      </c>
      <c r="HE154" s="93">
        <v>7</v>
      </c>
      <c r="HF154" s="4">
        <v>0</v>
      </c>
      <c r="HG154" s="4">
        <v>0</v>
      </c>
      <c r="HH154" s="4">
        <v>74596</v>
      </c>
      <c r="HI154" s="4">
        <v>0</v>
      </c>
      <c r="HJ154" s="4">
        <v>6038</v>
      </c>
      <c r="HK154" s="4">
        <v>0</v>
      </c>
      <c r="HL154" s="4">
        <v>0</v>
      </c>
      <c r="HM154" s="4">
        <v>0</v>
      </c>
      <c r="HN154" s="4">
        <v>6038</v>
      </c>
      <c r="HO154" s="4">
        <v>0</v>
      </c>
      <c r="HP154" s="4">
        <v>0</v>
      </c>
      <c r="HQ154" s="4">
        <v>0</v>
      </c>
      <c r="HR154" s="93">
        <v>10.129999999999999</v>
      </c>
      <c r="HS154" s="4">
        <v>0</v>
      </c>
      <c r="HT154" s="4">
        <v>0</v>
      </c>
      <c r="HU154" s="4">
        <v>113599</v>
      </c>
      <c r="HV154" s="4">
        <v>0</v>
      </c>
      <c r="HW154" s="4">
        <v>0</v>
      </c>
      <c r="HX154" s="176">
        <v>0</v>
      </c>
      <c r="HY154" s="4">
        <v>8153</v>
      </c>
      <c r="HZ154" s="176">
        <v>0</v>
      </c>
      <c r="IA154" s="4">
        <v>14797</v>
      </c>
      <c r="IB154" s="176">
        <v>0</v>
      </c>
      <c r="IC154" s="4">
        <v>8153</v>
      </c>
      <c r="ID154" s="176">
        <v>0</v>
      </c>
      <c r="IE154" s="4">
        <v>25703.065087984818</v>
      </c>
      <c r="IF154" s="4">
        <v>138.64157775252534</v>
      </c>
      <c r="IG154" s="5">
        <v>17.009999999999998</v>
      </c>
      <c r="IH154" s="3">
        <v>0</v>
      </c>
      <c r="II154" s="3">
        <v>0</v>
      </c>
      <c r="IJ154" s="3">
        <v>171855</v>
      </c>
      <c r="IK154" s="3">
        <v>0</v>
      </c>
      <c r="IL154" s="3">
        <v>0</v>
      </c>
      <c r="IM154" s="3">
        <v>0</v>
      </c>
      <c r="IN154" s="3">
        <v>12510</v>
      </c>
      <c r="IO154" s="3">
        <v>0</v>
      </c>
      <c r="IP154" s="3">
        <v>37437</v>
      </c>
      <c r="IQ154" s="3"/>
      <c r="IR154" s="3">
        <v>15189</v>
      </c>
      <c r="IS154" s="3"/>
      <c r="IT154" s="3">
        <v>47907.824891378201</v>
      </c>
      <c r="IU154" s="3"/>
      <c r="IV154" s="93">
        <v>18.980000000000004</v>
      </c>
      <c r="IW154" s="4">
        <v>0</v>
      </c>
      <c r="IX154" s="4">
        <v>0</v>
      </c>
      <c r="IY154" s="4">
        <v>193909</v>
      </c>
      <c r="IZ154" s="4">
        <v>0</v>
      </c>
      <c r="JA154" s="4">
        <v>0</v>
      </c>
      <c r="JB154" s="4">
        <v>0</v>
      </c>
      <c r="JC154" s="4">
        <v>14998</v>
      </c>
      <c r="JD154" s="4">
        <v>0</v>
      </c>
      <c r="JE154" s="4">
        <v>38945</v>
      </c>
      <c r="JG154" s="4">
        <v>14998</v>
      </c>
      <c r="JI154" s="4">
        <v>24057.733969383367</v>
      </c>
      <c r="JK154" s="93">
        <v>19.98</v>
      </c>
      <c r="JL154" s="4">
        <v>0</v>
      </c>
      <c r="JM154" s="4">
        <v>0</v>
      </c>
      <c r="JN154" s="4">
        <v>214570</v>
      </c>
      <c r="JO154" s="4">
        <v>0</v>
      </c>
      <c r="JP154" s="4">
        <v>0</v>
      </c>
      <c r="JQ154" s="4">
        <v>0</v>
      </c>
      <c r="JR154" s="4">
        <v>16376</v>
      </c>
      <c r="JS154" s="4">
        <v>0</v>
      </c>
      <c r="JT154" s="4">
        <v>32667</v>
      </c>
      <c r="JV154" s="4">
        <v>16376</v>
      </c>
      <c r="JW154" s="4">
        <v>0</v>
      </c>
      <c r="JX154" s="4">
        <v>24060.242265586614</v>
      </c>
      <c r="JY154" s="4">
        <v>-4.3234273011184996</v>
      </c>
      <c r="JZ154" s="93">
        <v>18.91</v>
      </c>
      <c r="KA154" s="4">
        <v>0</v>
      </c>
      <c r="KB154" s="4">
        <v>0</v>
      </c>
      <c r="KC154" s="4">
        <v>252153</v>
      </c>
      <c r="KD154" s="4">
        <v>0</v>
      </c>
      <c r="KE154" s="4">
        <v>0</v>
      </c>
      <c r="KF154" s="4">
        <v>0</v>
      </c>
      <c r="KG154" s="4">
        <v>17738</v>
      </c>
      <c r="KH154" s="4">
        <v>0</v>
      </c>
      <c r="KI154" s="4">
        <v>0</v>
      </c>
      <c r="KJ154" s="4">
        <v>0</v>
      </c>
      <c r="KK154" s="4">
        <v>17738</v>
      </c>
      <c r="KM154" s="4">
        <v>52909.71758815604</v>
      </c>
      <c r="KN154" s="4">
        <v>-23.614970394730335</v>
      </c>
      <c r="KO154" s="4">
        <v>11.5</v>
      </c>
      <c r="KP154" s="4">
        <v>0</v>
      </c>
      <c r="KQ154" s="4">
        <v>0</v>
      </c>
      <c r="KR154" s="4">
        <v>155170</v>
      </c>
      <c r="KS154" s="4">
        <v>0</v>
      </c>
      <c r="KT154" s="4">
        <v>0</v>
      </c>
      <c r="KU154" s="4">
        <v>0</v>
      </c>
      <c r="KV154" s="4">
        <v>12512</v>
      </c>
      <c r="KW154" s="4">
        <v>0</v>
      </c>
      <c r="KX154" s="4">
        <v>0</v>
      </c>
      <c r="KY154" s="4">
        <v>0</v>
      </c>
      <c r="KZ154" s="4">
        <v>12512</v>
      </c>
      <c r="LA154" s="4">
        <v>0</v>
      </c>
      <c r="LB154" s="4">
        <v>30460.009029605269</v>
      </c>
      <c r="LC154" s="4">
        <v>0</v>
      </c>
      <c r="LD154" s="4">
        <v>15</v>
      </c>
      <c r="LE154" s="4">
        <v>0</v>
      </c>
      <c r="LF154" s="4">
        <v>0</v>
      </c>
      <c r="LG154" s="4">
        <v>226354</v>
      </c>
      <c r="LH154" s="4">
        <v>0</v>
      </c>
      <c r="LI154" s="4">
        <v>0</v>
      </c>
      <c r="LJ154" s="4">
        <v>0</v>
      </c>
      <c r="LK154" s="4">
        <v>17820</v>
      </c>
      <c r="LL154" s="4">
        <v>0</v>
      </c>
      <c r="LM154" s="4">
        <v>0</v>
      </c>
      <c r="LO154" s="4">
        <v>17820</v>
      </c>
      <c r="LQ154" s="4">
        <v>86217.2</v>
      </c>
      <c r="MI154" s="115">
        <f t="shared" si="2"/>
        <v>-145</v>
      </c>
      <c r="MJ154" s="3"/>
      <c r="MK154" s="3"/>
      <c r="ML154" s="176"/>
      <c r="MM154" s="176"/>
      <c r="MN154" s="176"/>
      <c r="MO154" s="176"/>
      <c r="MP154" s="176"/>
      <c r="MQ154" s="176"/>
      <c r="MR154" s="176"/>
      <c r="MS154" s="176"/>
      <c r="MT154" s="176"/>
    </row>
    <row r="155" spans="1:358" s="4" customFormat="1">
      <c r="A155" s="1">
        <v>146</v>
      </c>
      <c r="B155" t="s">
        <v>186</v>
      </c>
      <c r="C155" s="93"/>
      <c r="E155" s="4">
        <v>0</v>
      </c>
      <c r="F155" s="4">
        <v>0</v>
      </c>
      <c r="I155" s="93"/>
      <c r="J155" s="4">
        <v>0</v>
      </c>
      <c r="K155" s="4">
        <v>0</v>
      </c>
      <c r="L155" s="4">
        <v>0</v>
      </c>
      <c r="O155" s="93"/>
      <c r="Q155" s="4">
        <v>0</v>
      </c>
      <c r="R155" s="4">
        <v>0</v>
      </c>
      <c r="S155" s="4">
        <v>0</v>
      </c>
      <c r="U155" s="4">
        <v>0</v>
      </c>
      <c r="V155" s="4">
        <v>0</v>
      </c>
      <c r="W155" s="93"/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L155" s="4">
        <v>0</v>
      </c>
      <c r="AO155" s="93"/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W155" s="93"/>
      <c r="AZ155" s="4">
        <v>0</v>
      </c>
      <c r="BB155" s="4">
        <v>0</v>
      </c>
      <c r="BC155" s="4">
        <v>0</v>
      </c>
      <c r="BD155" s="4">
        <v>0</v>
      </c>
      <c r="BH155" s="4">
        <v>0</v>
      </c>
      <c r="BL155" s="4">
        <v>0</v>
      </c>
      <c r="BN155" s="4">
        <v>0</v>
      </c>
      <c r="BO155" s="4">
        <v>0</v>
      </c>
      <c r="BP155" s="4">
        <v>0</v>
      </c>
      <c r="BQ155" s="93">
        <v>0</v>
      </c>
      <c r="BR155" s="4">
        <v>0</v>
      </c>
      <c r="BS155" s="4">
        <v>0</v>
      </c>
      <c r="BT155" s="4">
        <v>0</v>
      </c>
      <c r="BU155" s="4">
        <v>0</v>
      </c>
      <c r="BW155" s="4">
        <v>0</v>
      </c>
      <c r="BY155" s="4">
        <v>0</v>
      </c>
      <c r="CA155" s="4">
        <v>0</v>
      </c>
      <c r="CC155" s="93"/>
      <c r="CE155" s="4">
        <v>0</v>
      </c>
      <c r="CF155" s="4">
        <v>0</v>
      </c>
      <c r="CH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93"/>
      <c r="CS155" s="4">
        <v>0</v>
      </c>
      <c r="CW155" s="4">
        <v>0</v>
      </c>
      <c r="CY155" s="4">
        <v>0</v>
      </c>
      <c r="DA155" s="93"/>
      <c r="DD155" s="4">
        <v>0</v>
      </c>
      <c r="DF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v>0</v>
      </c>
      <c r="DM155" s="93"/>
      <c r="DU155" s="4">
        <v>0</v>
      </c>
      <c r="DW155" s="4">
        <v>0</v>
      </c>
      <c r="DY155" s="93"/>
      <c r="EG155" s="4">
        <v>0</v>
      </c>
      <c r="EI155" s="4">
        <v>0</v>
      </c>
      <c r="EK155" s="93">
        <v>0</v>
      </c>
      <c r="EM155" s="4">
        <v>0</v>
      </c>
      <c r="EN155" s="4">
        <v>0</v>
      </c>
      <c r="EO155" s="4">
        <v>0</v>
      </c>
      <c r="EP155" s="4">
        <v>0</v>
      </c>
      <c r="EQ155" s="4">
        <v>0</v>
      </c>
      <c r="ER155" s="4">
        <v>0</v>
      </c>
      <c r="ES155" s="4">
        <v>0</v>
      </c>
      <c r="ET155" s="4">
        <v>0</v>
      </c>
      <c r="EU155" s="4">
        <v>0</v>
      </c>
      <c r="EV155" s="4">
        <v>0</v>
      </c>
      <c r="EW155" s="93">
        <v>0</v>
      </c>
      <c r="EX155" s="4">
        <v>0</v>
      </c>
      <c r="EY155" s="4">
        <v>0</v>
      </c>
      <c r="EZ155" s="4">
        <v>0</v>
      </c>
      <c r="FA155" s="4">
        <v>0</v>
      </c>
      <c r="FB155" s="4">
        <v>0</v>
      </c>
      <c r="FC155" s="4">
        <v>0</v>
      </c>
      <c r="FD155" s="4">
        <v>0</v>
      </c>
      <c r="FE155" s="4">
        <v>0</v>
      </c>
      <c r="FF155" s="4">
        <v>0</v>
      </c>
      <c r="FG155" s="4">
        <v>0</v>
      </c>
      <c r="FH155" s="4">
        <v>0</v>
      </c>
      <c r="FI155" s="93">
        <v>0</v>
      </c>
      <c r="FJ155" s="4">
        <v>0</v>
      </c>
      <c r="FK155" s="4">
        <v>0</v>
      </c>
      <c r="FL155" s="4">
        <v>0</v>
      </c>
      <c r="FM155" s="4">
        <v>0</v>
      </c>
      <c r="FN155" s="4">
        <v>0</v>
      </c>
      <c r="FO155" s="4">
        <v>0</v>
      </c>
      <c r="FQ155" s="4">
        <v>0</v>
      </c>
      <c r="FS155" s="4">
        <v>0</v>
      </c>
      <c r="FU155" s="93">
        <v>0</v>
      </c>
      <c r="FV155" s="4">
        <v>0</v>
      </c>
      <c r="FW155" s="4">
        <v>0</v>
      </c>
      <c r="FX155" s="4">
        <v>0</v>
      </c>
      <c r="FY155" s="4">
        <v>0</v>
      </c>
      <c r="FZ155" s="4">
        <v>0</v>
      </c>
      <c r="GA155" s="4">
        <v>0</v>
      </c>
      <c r="GB155" s="4">
        <v>0</v>
      </c>
      <c r="GC155" s="4">
        <v>0</v>
      </c>
      <c r="GE155" s="4">
        <v>0</v>
      </c>
      <c r="GG155" s="93">
        <v>0</v>
      </c>
      <c r="GH155" s="4">
        <v>0</v>
      </c>
      <c r="GI155" s="4">
        <v>0</v>
      </c>
      <c r="GJ155" s="4">
        <v>0</v>
      </c>
      <c r="GK155" s="4">
        <v>0</v>
      </c>
      <c r="GL155" s="4">
        <v>0</v>
      </c>
      <c r="GM155" s="4">
        <v>0</v>
      </c>
      <c r="GN155" s="4">
        <v>0</v>
      </c>
      <c r="GO155" s="4">
        <v>0</v>
      </c>
      <c r="GP155" s="4">
        <v>0</v>
      </c>
      <c r="GQ155" s="4">
        <v>0</v>
      </c>
      <c r="GR155" s="4">
        <v>0</v>
      </c>
      <c r="GS155" s="93">
        <v>0</v>
      </c>
      <c r="GT155" s="4">
        <v>0</v>
      </c>
      <c r="GU155" s="4">
        <v>0</v>
      </c>
      <c r="GV155" s="4">
        <v>0</v>
      </c>
      <c r="GW155" s="4">
        <v>0</v>
      </c>
      <c r="GX155" s="4">
        <v>0</v>
      </c>
      <c r="GY155" s="4">
        <v>0</v>
      </c>
      <c r="GZ155" s="4">
        <v>0</v>
      </c>
      <c r="HA155" s="160">
        <v>0</v>
      </c>
      <c r="HB155" s="160">
        <v>0</v>
      </c>
      <c r="HC155" s="160">
        <v>0</v>
      </c>
      <c r="HD155" s="4">
        <v>0</v>
      </c>
      <c r="HE155" s="93">
        <v>0</v>
      </c>
      <c r="HF155" s="4">
        <v>0</v>
      </c>
      <c r="HG155" s="4">
        <v>0</v>
      </c>
      <c r="HH155" s="4">
        <v>0</v>
      </c>
      <c r="HI155" s="4">
        <v>0</v>
      </c>
      <c r="HJ155" s="4">
        <v>0</v>
      </c>
      <c r="HK155" s="4">
        <v>0</v>
      </c>
      <c r="HL155" s="4">
        <v>0</v>
      </c>
      <c r="HM155" s="4">
        <v>0</v>
      </c>
      <c r="HN155" s="4">
        <v>0</v>
      </c>
      <c r="HO155" s="4">
        <v>0</v>
      </c>
      <c r="HP155" s="4">
        <v>0</v>
      </c>
      <c r="HQ155" s="4">
        <v>0</v>
      </c>
      <c r="HR155" s="93">
        <v>0</v>
      </c>
      <c r="HS155" s="4">
        <v>0</v>
      </c>
      <c r="HT155" s="4">
        <v>0</v>
      </c>
      <c r="HU155" s="4">
        <v>0</v>
      </c>
      <c r="HV155" s="4">
        <v>0</v>
      </c>
      <c r="HW155" s="4">
        <v>0</v>
      </c>
      <c r="HX155" s="176">
        <v>0</v>
      </c>
      <c r="HY155" s="4">
        <v>0</v>
      </c>
      <c r="HZ155" s="176">
        <v>0</v>
      </c>
      <c r="IA155" s="4">
        <v>0</v>
      </c>
      <c r="IB155" s="176">
        <v>0</v>
      </c>
      <c r="IC155" s="4">
        <v>0</v>
      </c>
      <c r="ID155" s="176">
        <v>0</v>
      </c>
      <c r="IE155" s="4">
        <v>0</v>
      </c>
      <c r="IF155" s="4">
        <v>0</v>
      </c>
      <c r="IG155" s="5">
        <v>0</v>
      </c>
      <c r="IH155" s="3">
        <v>0</v>
      </c>
      <c r="II155" s="3">
        <v>0</v>
      </c>
      <c r="IJ155" s="3">
        <v>0</v>
      </c>
      <c r="IK155" s="3">
        <v>0</v>
      </c>
      <c r="IL155" s="3">
        <v>0</v>
      </c>
      <c r="IM155" s="3">
        <v>0</v>
      </c>
      <c r="IN155" s="3">
        <v>0</v>
      </c>
      <c r="IO155" s="3">
        <v>0</v>
      </c>
      <c r="IP155" s="3">
        <v>0</v>
      </c>
      <c r="IQ155" s="3"/>
      <c r="IR155" s="3">
        <v>0</v>
      </c>
      <c r="IS155" s="3"/>
      <c r="IT155" s="3">
        <v>0</v>
      </c>
      <c r="IU155" s="3"/>
      <c r="IV155" s="93">
        <v>0</v>
      </c>
      <c r="IW155" s="4">
        <v>0</v>
      </c>
      <c r="IX155" s="4">
        <v>0</v>
      </c>
      <c r="IY155" s="4">
        <v>0</v>
      </c>
      <c r="IZ155" s="4">
        <v>0</v>
      </c>
      <c r="JA155" s="4">
        <v>0</v>
      </c>
      <c r="JB155" s="4">
        <v>0</v>
      </c>
      <c r="JC155" s="4">
        <v>0</v>
      </c>
      <c r="JD155" s="4">
        <v>0</v>
      </c>
      <c r="JE155" s="4">
        <v>0</v>
      </c>
      <c r="JG155" s="4">
        <v>0</v>
      </c>
      <c r="JI155" s="4">
        <v>0</v>
      </c>
      <c r="JK155" s="93">
        <v>0</v>
      </c>
      <c r="JL155" s="4">
        <v>0</v>
      </c>
      <c r="JM155" s="4">
        <v>0</v>
      </c>
      <c r="JN155" s="4">
        <v>0</v>
      </c>
      <c r="JO155" s="4">
        <v>0</v>
      </c>
      <c r="JP155" s="4">
        <v>0</v>
      </c>
      <c r="JQ155" s="4">
        <v>0</v>
      </c>
      <c r="JR155" s="4">
        <v>0</v>
      </c>
      <c r="JS155" s="4">
        <v>0</v>
      </c>
      <c r="JT155" s="4">
        <v>0</v>
      </c>
      <c r="JV155" s="4">
        <v>0</v>
      </c>
      <c r="JW155" s="4">
        <v>0</v>
      </c>
      <c r="JX155" s="4">
        <v>0</v>
      </c>
      <c r="JY155" s="4">
        <v>0</v>
      </c>
      <c r="JZ155" s="93">
        <v>0</v>
      </c>
      <c r="KA155" s="4">
        <v>0</v>
      </c>
      <c r="KB155" s="4">
        <v>0</v>
      </c>
      <c r="KC155" s="4">
        <v>0</v>
      </c>
      <c r="KD155" s="4">
        <v>0</v>
      </c>
      <c r="KE155" s="4">
        <v>0</v>
      </c>
      <c r="KF155" s="4">
        <v>0</v>
      </c>
      <c r="KG155" s="4">
        <v>0</v>
      </c>
      <c r="KH155" s="4">
        <v>0</v>
      </c>
      <c r="KI155" s="4">
        <v>0</v>
      </c>
      <c r="KJ155" s="4">
        <v>0</v>
      </c>
      <c r="KK155" s="4">
        <v>0</v>
      </c>
      <c r="KM155" s="4">
        <v>0</v>
      </c>
      <c r="KN155" s="4">
        <v>0</v>
      </c>
      <c r="KO155" s="4">
        <v>0</v>
      </c>
      <c r="KP155" s="4">
        <v>0</v>
      </c>
      <c r="KQ155" s="4">
        <v>0</v>
      </c>
      <c r="KR155" s="4">
        <v>0</v>
      </c>
      <c r="KS155" s="4">
        <v>0</v>
      </c>
      <c r="KT155" s="4">
        <v>0</v>
      </c>
      <c r="KU155" s="4">
        <v>0</v>
      </c>
      <c r="KV155" s="4">
        <v>0</v>
      </c>
      <c r="KW155" s="4">
        <v>0</v>
      </c>
      <c r="KX155" s="4">
        <v>0</v>
      </c>
      <c r="KY155" s="4">
        <v>0</v>
      </c>
      <c r="KZ155" s="4">
        <v>0</v>
      </c>
      <c r="LA155" s="4">
        <v>0</v>
      </c>
      <c r="LB155" s="4">
        <v>0</v>
      </c>
      <c r="LC155" s="4">
        <v>0</v>
      </c>
      <c r="LD155" s="4">
        <v>0</v>
      </c>
      <c r="LE155" s="4">
        <v>0</v>
      </c>
      <c r="LF155" s="4">
        <v>0</v>
      </c>
      <c r="LG155" s="4">
        <v>0</v>
      </c>
      <c r="LH155" s="4">
        <v>0</v>
      </c>
      <c r="LI155" s="4">
        <v>0</v>
      </c>
      <c r="LJ155" s="4">
        <v>0</v>
      </c>
      <c r="LK155" s="4">
        <v>0</v>
      </c>
      <c r="LL155" s="4">
        <v>0</v>
      </c>
      <c r="LM155" s="4">
        <v>0</v>
      </c>
      <c r="LO155" s="4">
        <v>0</v>
      </c>
      <c r="LQ155" s="4">
        <v>0</v>
      </c>
      <c r="MI155" s="115">
        <f t="shared" si="2"/>
        <v>-146</v>
      </c>
      <c r="MJ155" s="3"/>
      <c r="MK155" s="3"/>
      <c r="ML155" s="176"/>
      <c r="MM155" s="176"/>
      <c r="MN155" s="176"/>
      <c r="MO155" s="176"/>
      <c r="MP155" s="176"/>
      <c r="MQ155" s="176"/>
      <c r="MR155" s="176"/>
      <c r="MS155" s="176"/>
      <c r="MT155" s="176"/>
    </row>
    <row r="156" spans="1:358" s="4" customFormat="1">
      <c r="A156" s="1">
        <v>147</v>
      </c>
      <c r="B156" t="s">
        <v>187</v>
      </c>
      <c r="C156" s="93"/>
      <c r="E156" s="4">
        <v>0</v>
      </c>
      <c r="F156" s="4">
        <v>0</v>
      </c>
      <c r="I156" s="93"/>
      <c r="J156" s="4">
        <v>0</v>
      </c>
      <c r="K156" s="4">
        <v>0</v>
      </c>
      <c r="L156" s="4">
        <v>0</v>
      </c>
      <c r="O156" s="93"/>
      <c r="Q156" s="4">
        <v>0</v>
      </c>
      <c r="R156" s="4">
        <v>0</v>
      </c>
      <c r="S156" s="4">
        <v>0</v>
      </c>
      <c r="U156" s="4">
        <v>0</v>
      </c>
      <c r="V156" s="4">
        <v>0</v>
      </c>
      <c r="W156" s="93"/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L156" s="4">
        <v>0</v>
      </c>
      <c r="AO156" s="93"/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W156" s="93"/>
      <c r="AZ156" s="4">
        <v>0</v>
      </c>
      <c r="BB156" s="4">
        <v>0</v>
      </c>
      <c r="BC156" s="4">
        <v>0</v>
      </c>
      <c r="BD156" s="4">
        <v>0</v>
      </c>
      <c r="BH156" s="4">
        <v>0</v>
      </c>
      <c r="BL156" s="4">
        <v>0</v>
      </c>
      <c r="BN156" s="4">
        <v>0</v>
      </c>
      <c r="BO156" s="4">
        <v>0</v>
      </c>
      <c r="BP156" s="4">
        <v>0</v>
      </c>
      <c r="BQ156" s="93">
        <v>0</v>
      </c>
      <c r="BR156" s="4">
        <v>0</v>
      </c>
      <c r="BS156" s="4">
        <v>0</v>
      </c>
      <c r="BT156" s="4">
        <v>0</v>
      </c>
      <c r="BU156" s="4">
        <v>0</v>
      </c>
      <c r="BW156" s="4">
        <v>0</v>
      </c>
      <c r="BY156" s="4">
        <v>0</v>
      </c>
      <c r="CA156" s="4">
        <v>0</v>
      </c>
      <c r="CC156" s="93"/>
      <c r="CE156" s="4">
        <v>0</v>
      </c>
      <c r="CF156" s="4">
        <v>0</v>
      </c>
      <c r="CH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93"/>
      <c r="CS156" s="4">
        <v>0</v>
      </c>
      <c r="CW156" s="4">
        <v>0</v>
      </c>
      <c r="CY156" s="4">
        <v>0</v>
      </c>
      <c r="DA156" s="93"/>
      <c r="DD156" s="4">
        <v>0</v>
      </c>
      <c r="DF156" s="4">
        <v>0</v>
      </c>
      <c r="DH156" s="4">
        <v>0</v>
      </c>
      <c r="DI156" s="4">
        <v>0</v>
      </c>
      <c r="DJ156" s="4">
        <v>0</v>
      </c>
      <c r="DK156" s="4">
        <v>0</v>
      </c>
      <c r="DL156" s="4">
        <v>0</v>
      </c>
      <c r="DM156" s="93"/>
      <c r="DU156" s="4">
        <v>0</v>
      </c>
      <c r="DW156" s="4">
        <v>0</v>
      </c>
      <c r="DY156" s="93"/>
      <c r="EG156" s="4">
        <v>0</v>
      </c>
      <c r="EI156" s="4">
        <v>0</v>
      </c>
      <c r="EK156" s="93">
        <v>0</v>
      </c>
      <c r="EM156" s="4">
        <v>0</v>
      </c>
      <c r="EN156" s="4">
        <v>0</v>
      </c>
      <c r="EO156" s="4">
        <v>0</v>
      </c>
      <c r="EP156" s="4">
        <v>0</v>
      </c>
      <c r="EQ156" s="4">
        <v>0</v>
      </c>
      <c r="ER156" s="4">
        <v>0</v>
      </c>
      <c r="ES156" s="4">
        <v>0</v>
      </c>
      <c r="ET156" s="4">
        <v>0</v>
      </c>
      <c r="EU156" s="4">
        <v>0</v>
      </c>
      <c r="EV156" s="4">
        <v>0</v>
      </c>
      <c r="EW156" s="93">
        <v>0</v>
      </c>
      <c r="EX156" s="4">
        <v>0</v>
      </c>
      <c r="EY156" s="4">
        <v>0</v>
      </c>
      <c r="EZ156" s="4">
        <v>0</v>
      </c>
      <c r="FA156" s="4">
        <v>0</v>
      </c>
      <c r="FB156" s="4">
        <v>0</v>
      </c>
      <c r="FC156" s="4">
        <v>0</v>
      </c>
      <c r="FD156" s="4">
        <v>0</v>
      </c>
      <c r="FE156" s="4">
        <v>0</v>
      </c>
      <c r="FF156" s="4">
        <v>0</v>
      </c>
      <c r="FG156" s="4">
        <v>0</v>
      </c>
      <c r="FH156" s="4">
        <v>0</v>
      </c>
      <c r="FI156" s="93">
        <v>0</v>
      </c>
      <c r="FJ156" s="4">
        <v>0</v>
      </c>
      <c r="FK156" s="4">
        <v>0</v>
      </c>
      <c r="FL156" s="4">
        <v>0</v>
      </c>
      <c r="FM156" s="4">
        <v>0</v>
      </c>
      <c r="FN156" s="4">
        <v>0</v>
      </c>
      <c r="FO156" s="4">
        <v>0</v>
      </c>
      <c r="FQ156" s="4">
        <v>0</v>
      </c>
      <c r="FS156" s="4">
        <v>0</v>
      </c>
      <c r="FU156" s="93">
        <v>0</v>
      </c>
      <c r="FV156" s="4">
        <v>0</v>
      </c>
      <c r="FW156" s="4">
        <v>0</v>
      </c>
      <c r="FX156" s="4">
        <v>0</v>
      </c>
      <c r="FY156" s="4">
        <v>0</v>
      </c>
      <c r="FZ156" s="4">
        <v>0</v>
      </c>
      <c r="GA156" s="4">
        <v>0</v>
      </c>
      <c r="GB156" s="4">
        <v>0</v>
      </c>
      <c r="GC156" s="4">
        <v>0</v>
      </c>
      <c r="GE156" s="4">
        <v>0</v>
      </c>
      <c r="GG156" s="93">
        <v>0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93">
        <v>0</v>
      </c>
      <c r="GT156" s="4">
        <v>0</v>
      </c>
      <c r="GU156" s="4">
        <v>0</v>
      </c>
      <c r="GV156" s="4">
        <v>0</v>
      </c>
      <c r="GW156" s="4">
        <v>0</v>
      </c>
      <c r="GX156" s="4">
        <v>0</v>
      </c>
      <c r="GY156" s="4">
        <v>0</v>
      </c>
      <c r="GZ156" s="4">
        <v>0</v>
      </c>
      <c r="HA156" s="160">
        <v>0</v>
      </c>
      <c r="HB156" s="160">
        <v>0</v>
      </c>
      <c r="HC156" s="160">
        <v>0</v>
      </c>
      <c r="HD156" s="4">
        <v>0</v>
      </c>
      <c r="HE156" s="93">
        <v>0</v>
      </c>
      <c r="HF156" s="4">
        <v>0</v>
      </c>
      <c r="HG156" s="4">
        <v>0</v>
      </c>
      <c r="HH156" s="4">
        <v>0</v>
      </c>
      <c r="HI156" s="4">
        <v>0</v>
      </c>
      <c r="HJ156" s="4">
        <v>0</v>
      </c>
      <c r="HK156" s="4">
        <v>0</v>
      </c>
      <c r="HL156" s="4">
        <v>0</v>
      </c>
      <c r="HM156" s="4">
        <v>0</v>
      </c>
      <c r="HN156" s="4">
        <v>0</v>
      </c>
      <c r="HO156" s="4">
        <v>0</v>
      </c>
      <c r="HP156" s="4">
        <v>0</v>
      </c>
      <c r="HQ156" s="4">
        <v>0</v>
      </c>
      <c r="HR156" s="93">
        <v>0</v>
      </c>
      <c r="HS156" s="4">
        <v>0</v>
      </c>
      <c r="HT156" s="4">
        <v>0</v>
      </c>
      <c r="HU156" s="4">
        <v>0</v>
      </c>
      <c r="HV156" s="4">
        <v>0</v>
      </c>
      <c r="HW156" s="4">
        <v>0</v>
      </c>
      <c r="HX156" s="176">
        <v>0</v>
      </c>
      <c r="HY156" s="4">
        <v>0</v>
      </c>
      <c r="HZ156" s="176">
        <v>0</v>
      </c>
      <c r="IA156" s="4">
        <v>0</v>
      </c>
      <c r="IB156" s="176">
        <v>0</v>
      </c>
      <c r="IC156" s="4">
        <v>0</v>
      </c>
      <c r="ID156" s="176">
        <v>0</v>
      </c>
      <c r="IE156" s="4">
        <v>0</v>
      </c>
      <c r="IF156" s="4">
        <v>0</v>
      </c>
      <c r="IG156" s="5">
        <v>0</v>
      </c>
      <c r="IH156" s="3">
        <v>0</v>
      </c>
      <c r="II156" s="3">
        <v>0</v>
      </c>
      <c r="IJ156" s="3">
        <v>0</v>
      </c>
      <c r="IK156" s="3">
        <v>0</v>
      </c>
      <c r="IL156" s="3">
        <v>0</v>
      </c>
      <c r="IM156" s="3">
        <v>0</v>
      </c>
      <c r="IN156" s="3">
        <v>0</v>
      </c>
      <c r="IO156" s="3">
        <v>0</v>
      </c>
      <c r="IP156" s="3">
        <v>0</v>
      </c>
      <c r="IQ156" s="3"/>
      <c r="IR156" s="3">
        <v>0</v>
      </c>
      <c r="IS156" s="3"/>
      <c r="IT156" s="3">
        <v>0</v>
      </c>
      <c r="IU156" s="3"/>
      <c r="IV156" s="93">
        <v>0</v>
      </c>
      <c r="IW156" s="4">
        <v>0</v>
      </c>
      <c r="IX156" s="4">
        <v>0</v>
      </c>
      <c r="IY156" s="4">
        <v>0</v>
      </c>
      <c r="IZ156" s="4">
        <v>0</v>
      </c>
      <c r="JA156" s="4">
        <v>0</v>
      </c>
      <c r="JB156" s="4">
        <v>0</v>
      </c>
      <c r="JC156" s="4">
        <v>0</v>
      </c>
      <c r="JD156" s="4">
        <v>0</v>
      </c>
      <c r="JE156" s="4">
        <v>0</v>
      </c>
      <c r="JG156" s="4">
        <v>0</v>
      </c>
      <c r="JI156" s="4">
        <v>0</v>
      </c>
      <c r="JK156" s="93">
        <v>0</v>
      </c>
      <c r="JL156" s="4">
        <v>0</v>
      </c>
      <c r="JM156" s="4">
        <v>0</v>
      </c>
      <c r="JN156" s="4">
        <v>0</v>
      </c>
      <c r="JO156" s="4">
        <v>0</v>
      </c>
      <c r="JP156" s="4">
        <v>0</v>
      </c>
      <c r="JQ156" s="4">
        <v>0</v>
      </c>
      <c r="JR156" s="4">
        <v>0</v>
      </c>
      <c r="JS156" s="4">
        <v>0</v>
      </c>
      <c r="JT156" s="4">
        <v>0</v>
      </c>
      <c r="JV156" s="4">
        <v>0</v>
      </c>
      <c r="JW156" s="4">
        <v>0</v>
      </c>
      <c r="JX156" s="4">
        <v>0</v>
      </c>
      <c r="JY156" s="4">
        <v>0</v>
      </c>
      <c r="JZ156" s="93">
        <v>0</v>
      </c>
      <c r="KA156" s="4">
        <v>0</v>
      </c>
      <c r="KB156" s="4">
        <v>0</v>
      </c>
      <c r="KC156" s="4">
        <v>0</v>
      </c>
      <c r="KD156" s="4">
        <v>0</v>
      </c>
      <c r="KE156" s="4">
        <v>0</v>
      </c>
      <c r="KF156" s="4">
        <v>0</v>
      </c>
      <c r="KG156" s="4">
        <v>0</v>
      </c>
      <c r="KH156" s="4">
        <v>0</v>
      </c>
      <c r="KI156" s="4">
        <v>0</v>
      </c>
      <c r="KJ156" s="4">
        <v>0</v>
      </c>
      <c r="KK156" s="4">
        <v>0</v>
      </c>
      <c r="KM156" s="4">
        <v>0</v>
      </c>
      <c r="KN156" s="4">
        <v>0</v>
      </c>
      <c r="KO156" s="4">
        <v>0</v>
      </c>
      <c r="KP156" s="4">
        <v>0</v>
      </c>
      <c r="KQ156" s="4">
        <v>0</v>
      </c>
      <c r="KR156" s="4">
        <v>0</v>
      </c>
      <c r="KS156" s="4">
        <v>0</v>
      </c>
      <c r="KT156" s="4">
        <v>0</v>
      </c>
      <c r="KU156" s="4">
        <v>0</v>
      </c>
      <c r="KV156" s="4">
        <v>0</v>
      </c>
      <c r="KW156" s="4">
        <v>0</v>
      </c>
      <c r="KX156" s="4">
        <v>0</v>
      </c>
      <c r="KY156" s="4">
        <v>0</v>
      </c>
      <c r="KZ156" s="4">
        <v>0</v>
      </c>
      <c r="LA156" s="4">
        <v>0</v>
      </c>
      <c r="LB156" s="4">
        <v>0</v>
      </c>
      <c r="LC156" s="4">
        <v>0</v>
      </c>
      <c r="LD156" s="4">
        <v>0</v>
      </c>
      <c r="LE156" s="4">
        <v>0</v>
      </c>
      <c r="LF156" s="4">
        <v>0</v>
      </c>
      <c r="LG156" s="4">
        <v>0</v>
      </c>
      <c r="LH156" s="4">
        <v>0</v>
      </c>
      <c r="LI156" s="4">
        <v>0</v>
      </c>
      <c r="LJ156" s="4">
        <v>0</v>
      </c>
      <c r="LK156" s="4">
        <v>0</v>
      </c>
      <c r="LL156" s="4">
        <v>0</v>
      </c>
      <c r="LM156" s="4">
        <v>0</v>
      </c>
      <c r="LO156" s="4">
        <v>0</v>
      </c>
      <c r="LQ156" s="4">
        <v>0</v>
      </c>
      <c r="MI156" s="115">
        <f t="shared" si="2"/>
        <v>-147</v>
      </c>
      <c r="MJ156" s="3"/>
      <c r="MK156" s="3"/>
      <c r="ML156" s="176"/>
      <c r="MM156" s="176"/>
      <c r="MN156" s="176"/>
      <c r="MO156" s="176"/>
      <c r="MP156" s="176"/>
      <c r="MQ156" s="176"/>
      <c r="MR156" s="176"/>
      <c r="MS156" s="176"/>
      <c r="MT156" s="176"/>
    </row>
    <row r="157" spans="1:358" s="4" customFormat="1">
      <c r="A157" s="1">
        <v>148</v>
      </c>
      <c r="B157" t="s">
        <v>188</v>
      </c>
      <c r="C157" s="93"/>
      <c r="E157" s="4">
        <v>0</v>
      </c>
      <c r="F157" s="4">
        <v>0</v>
      </c>
      <c r="I157" s="93"/>
      <c r="J157" s="4">
        <v>0</v>
      </c>
      <c r="K157" s="4">
        <v>0</v>
      </c>
      <c r="L157" s="4">
        <v>0</v>
      </c>
      <c r="O157" s="93"/>
      <c r="Q157" s="4">
        <v>0</v>
      </c>
      <c r="R157" s="4">
        <v>0</v>
      </c>
      <c r="S157" s="4">
        <v>0</v>
      </c>
      <c r="U157" s="4">
        <v>0</v>
      </c>
      <c r="V157" s="4">
        <v>0</v>
      </c>
      <c r="W157" s="93"/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L157" s="4">
        <v>0</v>
      </c>
      <c r="AO157" s="93"/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W157" s="93"/>
      <c r="AZ157" s="4">
        <v>0</v>
      </c>
      <c r="BB157" s="4">
        <v>0</v>
      </c>
      <c r="BC157" s="4">
        <v>0</v>
      </c>
      <c r="BD157" s="4">
        <v>0</v>
      </c>
      <c r="BH157" s="4">
        <v>0</v>
      </c>
      <c r="BL157" s="4">
        <v>0</v>
      </c>
      <c r="BN157" s="4">
        <v>0</v>
      </c>
      <c r="BO157" s="4">
        <v>0</v>
      </c>
      <c r="BP157" s="4">
        <v>0</v>
      </c>
      <c r="BQ157" s="93">
        <v>0</v>
      </c>
      <c r="BR157" s="4">
        <v>0</v>
      </c>
      <c r="BS157" s="4">
        <v>0</v>
      </c>
      <c r="BT157" s="4">
        <v>0</v>
      </c>
      <c r="BU157" s="4">
        <v>0</v>
      </c>
      <c r="BW157" s="4">
        <v>0</v>
      </c>
      <c r="BY157" s="4">
        <v>0</v>
      </c>
      <c r="CA157" s="4">
        <v>0</v>
      </c>
      <c r="CC157" s="93">
        <v>0.38032786885245901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4510.6885245901631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93"/>
      <c r="CS157" s="4">
        <v>0</v>
      </c>
      <c r="CW157" s="4">
        <v>0</v>
      </c>
      <c r="CY157" s="4">
        <v>0</v>
      </c>
      <c r="DA157" s="93">
        <v>2</v>
      </c>
      <c r="DB157" s="4">
        <v>0</v>
      </c>
      <c r="DC157" s="4">
        <v>22192</v>
      </c>
      <c r="DD157" s="4">
        <v>0</v>
      </c>
      <c r="DE157" s="4">
        <v>1698</v>
      </c>
      <c r="DF157" s="4">
        <v>0</v>
      </c>
      <c r="DG157" s="4">
        <v>0</v>
      </c>
      <c r="DH157" s="4">
        <v>0</v>
      </c>
      <c r="DI157" s="4">
        <v>1698</v>
      </c>
      <c r="DJ157" s="4">
        <v>0</v>
      </c>
      <c r="DK157" s="4">
        <v>22192</v>
      </c>
      <c r="DL157" s="4">
        <v>0</v>
      </c>
      <c r="DM157" s="93">
        <v>0.5415282392026578</v>
      </c>
      <c r="DN157" s="4">
        <v>0</v>
      </c>
      <c r="DO157" s="4">
        <v>4683</v>
      </c>
      <c r="DQ157" s="4">
        <v>484</v>
      </c>
      <c r="DS157" s="4">
        <v>0</v>
      </c>
      <c r="DU157" s="4">
        <v>484</v>
      </c>
      <c r="DW157" s="4">
        <v>13315.2</v>
      </c>
      <c r="DY157" s="93"/>
      <c r="EG157" s="4">
        <v>0</v>
      </c>
      <c r="EI157" s="4">
        <v>8876.7999999999993</v>
      </c>
      <c r="EK157" s="93">
        <v>2.3026315789473683E-2</v>
      </c>
      <c r="EL157" s="4">
        <v>0</v>
      </c>
      <c r="EM157" s="4">
        <v>319</v>
      </c>
      <c r="EN157" s="4">
        <v>0</v>
      </c>
      <c r="EO157" s="4">
        <v>21</v>
      </c>
      <c r="EP157" s="4">
        <v>0</v>
      </c>
      <c r="EQ157" s="4">
        <v>0</v>
      </c>
      <c r="ER157" s="4">
        <v>0</v>
      </c>
      <c r="ES157" s="4">
        <v>21</v>
      </c>
      <c r="ET157" s="4">
        <v>0</v>
      </c>
      <c r="EU157" s="4">
        <v>319</v>
      </c>
      <c r="EV157" s="4">
        <v>0</v>
      </c>
      <c r="EW157" s="93">
        <v>4.2225913621262459</v>
      </c>
      <c r="EX157" s="4">
        <v>0</v>
      </c>
      <c r="EY157" s="4">
        <v>56955</v>
      </c>
      <c r="EZ157" s="4">
        <v>0</v>
      </c>
      <c r="FA157" s="4">
        <v>3771</v>
      </c>
      <c r="FB157" s="4">
        <v>0</v>
      </c>
      <c r="FC157" s="4">
        <v>0</v>
      </c>
      <c r="FD157" s="4">
        <v>0</v>
      </c>
      <c r="FE157" s="4">
        <v>3771</v>
      </c>
      <c r="FF157" s="4">
        <v>0</v>
      </c>
      <c r="FG157" s="4">
        <v>56715.75</v>
      </c>
      <c r="FH157" s="4">
        <v>0</v>
      </c>
      <c r="FI157" s="93">
        <v>1</v>
      </c>
      <c r="FJ157" s="4">
        <v>0</v>
      </c>
      <c r="FK157" s="4">
        <v>13940</v>
      </c>
      <c r="FL157" s="4">
        <v>0</v>
      </c>
      <c r="FM157" s="4">
        <v>893</v>
      </c>
      <c r="FN157" s="4">
        <v>0</v>
      </c>
      <c r="FO157" s="4">
        <v>0</v>
      </c>
      <c r="FQ157" s="4">
        <v>893</v>
      </c>
      <c r="FS157" s="4">
        <v>13627.281726556208</v>
      </c>
      <c r="FU157" s="93">
        <v>0</v>
      </c>
      <c r="FV157" s="4">
        <v>0</v>
      </c>
      <c r="FW157" s="4">
        <v>0</v>
      </c>
      <c r="FX157" s="4">
        <v>0</v>
      </c>
      <c r="FY157" s="4">
        <v>0</v>
      </c>
      <c r="FZ157" s="4">
        <v>0</v>
      </c>
      <c r="GA157" s="4">
        <v>0</v>
      </c>
      <c r="GB157" s="4">
        <v>0</v>
      </c>
      <c r="GC157" s="4">
        <v>0</v>
      </c>
      <c r="GE157" s="4">
        <v>13862.695055166283</v>
      </c>
      <c r="GG157" s="93">
        <v>0</v>
      </c>
      <c r="GH157" s="4">
        <v>0</v>
      </c>
      <c r="GI157" s="4">
        <v>0</v>
      </c>
      <c r="GJ157" s="4">
        <v>0</v>
      </c>
      <c r="GK157" s="4">
        <v>0</v>
      </c>
      <c r="GL157" s="4">
        <v>0</v>
      </c>
      <c r="GM157" s="4">
        <v>0</v>
      </c>
      <c r="GN157" s="4">
        <v>0</v>
      </c>
      <c r="GO157" s="4">
        <v>0</v>
      </c>
      <c r="GP157" s="4">
        <v>0</v>
      </c>
      <c r="GQ157" s="4">
        <v>0</v>
      </c>
      <c r="GR157" s="4">
        <v>0</v>
      </c>
      <c r="GS157" s="93">
        <v>1</v>
      </c>
      <c r="GT157" s="4">
        <v>0</v>
      </c>
      <c r="GU157" s="4">
        <v>15504</v>
      </c>
      <c r="GV157" s="4">
        <v>0</v>
      </c>
      <c r="GW157" s="4">
        <v>893</v>
      </c>
      <c r="GX157" s="4">
        <v>0</v>
      </c>
      <c r="GY157" s="4">
        <v>0</v>
      </c>
      <c r="GZ157" s="4">
        <v>0</v>
      </c>
      <c r="HA157" s="160">
        <v>893</v>
      </c>
      <c r="HB157" s="160">
        <v>0</v>
      </c>
      <c r="HC157" s="160">
        <v>13754.643756759717</v>
      </c>
      <c r="HD157" s="4">
        <v>-10</v>
      </c>
      <c r="HE157" s="93">
        <v>2</v>
      </c>
      <c r="HF157" s="4">
        <v>0</v>
      </c>
      <c r="HG157" s="4">
        <v>0</v>
      </c>
      <c r="HH157" s="4">
        <v>43876</v>
      </c>
      <c r="HI157" s="4">
        <v>0</v>
      </c>
      <c r="HJ157" s="4">
        <v>1786</v>
      </c>
      <c r="HK157" s="4">
        <v>0</v>
      </c>
      <c r="HL157" s="4">
        <v>0</v>
      </c>
      <c r="HM157" s="4">
        <v>0</v>
      </c>
      <c r="HN157" s="4">
        <v>1786</v>
      </c>
      <c r="HO157" s="4">
        <v>0</v>
      </c>
      <c r="HP157" s="4">
        <v>24904</v>
      </c>
      <c r="HQ157" s="4">
        <v>-432.68258310856254</v>
      </c>
      <c r="HR157" s="93">
        <v>0</v>
      </c>
      <c r="HS157" s="4">
        <v>0</v>
      </c>
      <c r="HT157" s="4">
        <v>0</v>
      </c>
      <c r="HU157" s="4">
        <v>0</v>
      </c>
      <c r="HV157" s="4">
        <v>0</v>
      </c>
      <c r="HW157" s="4">
        <v>0</v>
      </c>
      <c r="HX157" s="176">
        <v>0</v>
      </c>
      <c r="HY157" s="4">
        <v>0</v>
      </c>
      <c r="HZ157" s="176">
        <v>0</v>
      </c>
      <c r="IA157" s="4">
        <v>0</v>
      </c>
      <c r="IB157" s="176">
        <v>0</v>
      </c>
      <c r="IC157" s="4">
        <v>0</v>
      </c>
      <c r="ID157" s="176">
        <v>0</v>
      </c>
      <c r="IE157" s="4">
        <v>-285.13879947893196</v>
      </c>
      <c r="IF157" s="4">
        <v>-1.5380303050588395</v>
      </c>
      <c r="IG157" s="5">
        <v>0</v>
      </c>
      <c r="IH157" s="3">
        <v>0</v>
      </c>
      <c r="II157" s="3">
        <v>0</v>
      </c>
      <c r="IJ157" s="3">
        <v>0</v>
      </c>
      <c r="IK157" s="3">
        <v>0</v>
      </c>
      <c r="IL157" s="3">
        <v>0</v>
      </c>
      <c r="IM157" s="3">
        <v>0</v>
      </c>
      <c r="IN157" s="3">
        <v>0</v>
      </c>
      <c r="IO157" s="3">
        <v>0</v>
      </c>
      <c r="IP157" s="3">
        <v>0</v>
      </c>
      <c r="IQ157" s="3"/>
      <c r="IR157" s="3">
        <v>0</v>
      </c>
      <c r="IS157" s="3"/>
      <c r="IT157" s="3">
        <v>-1.2618227382093266</v>
      </c>
      <c r="IU157" s="3"/>
      <c r="IV157" s="93">
        <v>0</v>
      </c>
      <c r="IW157" s="4">
        <v>0</v>
      </c>
      <c r="IX157" s="4">
        <v>0</v>
      </c>
      <c r="IY157" s="4">
        <v>0</v>
      </c>
      <c r="IZ157" s="4">
        <v>0</v>
      </c>
      <c r="JA157" s="4">
        <v>0</v>
      </c>
      <c r="JB157" s="4">
        <v>0</v>
      </c>
      <c r="JC157" s="4">
        <v>0</v>
      </c>
      <c r="JD157" s="4">
        <v>0</v>
      </c>
      <c r="JE157" s="4">
        <v>0</v>
      </c>
      <c r="JG157" s="4">
        <v>0</v>
      </c>
      <c r="JI157" s="4">
        <v>-0.15143582750727469</v>
      </c>
      <c r="JK157" s="93">
        <v>0</v>
      </c>
      <c r="JL157" s="4">
        <v>0</v>
      </c>
      <c r="JM157" s="4">
        <v>0</v>
      </c>
      <c r="JN157" s="4">
        <v>0</v>
      </c>
      <c r="JO157" s="4">
        <v>0</v>
      </c>
      <c r="JP157" s="4">
        <v>0</v>
      </c>
      <c r="JQ157" s="4">
        <v>0</v>
      </c>
      <c r="JR157" s="4">
        <v>0</v>
      </c>
      <c r="JS157" s="4">
        <v>0</v>
      </c>
      <c r="JT157" s="4">
        <v>0</v>
      </c>
      <c r="JV157" s="4">
        <v>0</v>
      </c>
      <c r="JW157" s="4">
        <v>0</v>
      </c>
      <c r="JX157" s="4">
        <v>0</v>
      </c>
      <c r="JY157" s="4">
        <v>0</v>
      </c>
      <c r="JZ157" s="93">
        <v>0</v>
      </c>
      <c r="KA157" s="4">
        <v>0</v>
      </c>
      <c r="KB157" s="4">
        <v>0</v>
      </c>
      <c r="KC157" s="4">
        <v>0</v>
      </c>
      <c r="KD157" s="4">
        <v>0</v>
      </c>
      <c r="KE157" s="4">
        <v>0</v>
      </c>
      <c r="KF157" s="4">
        <v>0</v>
      </c>
      <c r="KG157" s="4">
        <v>0</v>
      </c>
      <c r="KH157" s="4">
        <v>0</v>
      </c>
      <c r="KI157" s="4">
        <v>0</v>
      </c>
      <c r="KJ157" s="4">
        <v>0</v>
      </c>
      <c r="KK157" s="4">
        <v>0</v>
      </c>
      <c r="KM157" s="4">
        <v>0</v>
      </c>
      <c r="KN157" s="4">
        <v>0</v>
      </c>
      <c r="KO157" s="4">
        <v>0</v>
      </c>
      <c r="KP157" s="4">
        <v>0</v>
      </c>
      <c r="KQ157" s="4">
        <v>0</v>
      </c>
      <c r="KR157" s="4">
        <v>0</v>
      </c>
      <c r="KS157" s="4">
        <v>0</v>
      </c>
      <c r="KT157" s="4">
        <v>0</v>
      </c>
      <c r="KU157" s="4">
        <v>0</v>
      </c>
      <c r="KV157" s="4">
        <v>0</v>
      </c>
      <c r="KW157" s="4">
        <v>0</v>
      </c>
      <c r="KX157" s="4">
        <v>0</v>
      </c>
      <c r="KY157" s="4">
        <v>0</v>
      </c>
      <c r="KZ157" s="4">
        <v>0</v>
      </c>
      <c r="LA157" s="4">
        <v>0</v>
      </c>
      <c r="LB157" s="4">
        <v>0</v>
      </c>
      <c r="LC157" s="4">
        <v>0</v>
      </c>
      <c r="LD157" s="4">
        <v>0</v>
      </c>
      <c r="LE157" s="4">
        <v>0</v>
      </c>
      <c r="LF157" s="4">
        <v>0</v>
      </c>
      <c r="LG157" s="4">
        <v>0</v>
      </c>
      <c r="LH157" s="4">
        <v>0</v>
      </c>
      <c r="LI157" s="4">
        <v>0</v>
      </c>
      <c r="LJ157" s="4">
        <v>0</v>
      </c>
      <c r="LK157" s="4">
        <v>0</v>
      </c>
      <c r="LL157" s="4">
        <v>0</v>
      </c>
      <c r="LM157" s="4">
        <v>0</v>
      </c>
      <c r="LO157" s="4">
        <v>0</v>
      </c>
      <c r="LQ157" s="4">
        <v>0</v>
      </c>
      <c r="MI157" s="115">
        <f t="shared" si="2"/>
        <v>-148</v>
      </c>
      <c r="MJ157" s="3"/>
      <c r="MK157" s="3"/>
      <c r="ML157" s="176"/>
      <c r="MM157" s="176"/>
      <c r="MN157" s="176"/>
      <c r="MO157" s="176"/>
      <c r="MP157" s="176"/>
      <c r="MQ157" s="176"/>
      <c r="MR157" s="176"/>
      <c r="MS157" s="176"/>
      <c r="MT157" s="176"/>
    </row>
    <row r="158" spans="1:358" s="4" customFormat="1">
      <c r="A158" s="1">
        <v>149</v>
      </c>
      <c r="B158" t="s">
        <v>189</v>
      </c>
      <c r="C158" s="93">
        <v>281.71100000000001</v>
      </c>
      <c r="D158" s="4">
        <v>1744918</v>
      </c>
      <c r="E158" s="4">
        <v>0</v>
      </c>
      <c r="F158" s="4">
        <v>1407743</v>
      </c>
      <c r="G158" s="4">
        <v>0</v>
      </c>
      <c r="I158" s="93">
        <v>357.22</v>
      </c>
      <c r="J158" s="4">
        <v>2305998</v>
      </c>
      <c r="K158" s="4">
        <v>0</v>
      </c>
      <c r="L158" s="4">
        <v>1376391</v>
      </c>
      <c r="M158" s="4">
        <v>0</v>
      </c>
      <c r="O158" s="93">
        <v>481.69</v>
      </c>
      <c r="P158" s="4">
        <v>0</v>
      </c>
      <c r="Q158" s="4">
        <v>3158589</v>
      </c>
      <c r="R158" s="4">
        <v>0</v>
      </c>
      <c r="S158" s="4">
        <v>46578</v>
      </c>
      <c r="U158" s="4">
        <v>786212</v>
      </c>
      <c r="V158" s="4">
        <v>0</v>
      </c>
      <c r="W158" s="93">
        <v>566.12</v>
      </c>
      <c r="X158" s="4">
        <v>0</v>
      </c>
      <c r="Y158" s="4">
        <v>3940968</v>
      </c>
      <c r="Z158" s="4">
        <v>0</v>
      </c>
      <c r="AA158" s="4">
        <v>32475</v>
      </c>
      <c r="AB158" s="4">
        <v>0</v>
      </c>
      <c r="AC158" s="4">
        <v>782379</v>
      </c>
      <c r="AD158" s="4">
        <v>0</v>
      </c>
      <c r="AE158" s="4">
        <v>0</v>
      </c>
      <c r="AF158" s="4">
        <v>649.57000000000005</v>
      </c>
      <c r="AG158" s="4">
        <v>0</v>
      </c>
      <c r="AH158" s="4">
        <v>4925866</v>
      </c>
      <c r="AJ158" s="4">
        <v>30342</v>
      </c>
      <c r="AL158" s="4">
        <v>1454325</v>
      </c>
      <c r="AN158" s="4">
        <v>0</v>
      </c>
      <c r="AO158" s="93">
        <v>708.98</v>
      </c>
      <c r="AP158" s="4">
        <v>0</v>
      </c>
      <c r="AQ158" s="4">
        <v>5673875</v>
      </c>
      <c r="AR158" s="4">
        <v>0</v>
      </c>
      <c r="AS158" s="4">
        <v>36125</v>
      </c>
      <c r="AT158" s="4">
        <v>0</v>
      </c>
      <c r="AU158" s="4">
        <v>1651899</v>
      </c>
      <c r="AW158" s="93">
        <v>755.82</v>
      </c>
      <c r="AY158" s="4">
        <v>6443656</v>
      </c>
      <c r="AZ158" s="4">
        <v>0</v>
      </c>
      <c r="BA158" s="4">
        <v>62801</v>
      </c>
      <c r="BB158" s="4">
        <v>0</v>
      </c>
      <c r="BC158" s="4">
        <v>1435527</v>
      </c>
      <c r="BD158" s="4">
        <v>2099</v>
      </c>
      <c r="BE158" s="4">
        <v>793.02</v>
      </c>
      <c r="BF158" s="4">
        <v>0</v>
      </c>
      <c r="BG158" s="4">
        <v>7243089</v>
      </c>
      <c r="BH158" s="4">
        <v>0</v>
      </c>
      <c r="BI158" s="4">
        <v>823.27</v>
      </c>
      <c r="BJ158" s="4">
        <v>0</v>
      </c>
      <c r="BK158" s="4">
        <v>7572914</v>
      </c>
      <c r="BL158" s="4">
        <v>0</v>
      </c>
      <c r="BM158" s="4">
        <v>27870</v>
      </c>
      <c r="BN158" s="4">
        <v>0</v>
      </c>
      <c r="BO158" s="4">
        <v>341778.83934674319</v>
      </c>
      <c r="BP158" s="4">
        <v>222.60432615736499</v>
      </c>
      <c r="BQ158" s="93">
        <v>832.81389174204674</v>
      </c>
      <c r="BR158" s="4">
        <v>0</v>
      </c>
      <c r="BS158" s="4">
        <v>7207119.7046098867</v>
      </c>
      <c r="BT158" s="4">
        <v>0</v>
      </c>
      <c r="BU158" s="4">
        <v>618054.22157860664</v>
      </c>
      <c r="BW158" s="4">
        <v>56479.743055555555</v>
      </c>
      <c r="BY158" s="4">
        <v>618054.22157860664</v>
      </c>
      <c r="CA158" s="4">
        <v>517668.2</v>
      </c>
      <c r="CC158" s="93">
        <v>832.18869654816228</v>
      </c>
      <c r="CD158" s="4">
        <v>0</v>
      </c>
      <c r="CE158" s="4">
        <v>7828087.0812654328</v>
      </c>
      <c r="CF158" s="4">
        <v>992.55405405443162</v>
      </c>
      <c r="CG158" s="4">
        <v>644570.81513186195</v>
      </c>
      <c r="CH158" s="4">
        <v>94.378378378227353</v>
      </c>
      <c r="CI158" s="4">
        <v>15285.721003657545</v>
      </c>
      <c r="CJ158" s="4">
        <v>0</v>
      </c>
      <c r="CK158" s="4">
        <v>644570.81513186195</v>
      </c>
      <c r="CL158" s="4">
        <v>94.378378378227353</v>
      </c>
      <c r="CM158" s="4">
        <v>752897.37665554602</v>
      </c>
      <c r="CN158" s="4">
        <v>0.44594594463706017</v>
      </c>
      <c r="CO158" s="93">
        <v>895.39854195729379</v>
      </c>
      <c r="CP158" s="4">
        <v>0</v>
      </c>
      <c r="CQ158" s="4">
        <v>8704639.7283110954</v>
      </c>
      <c r="CS158" s="4">
        <v>722003.77462079085</v>
      </c>
      <c r="CU158" s="4">
        <v>52764.622837370247</v>
      </c>
      <c r="CW158" s="4">
        <v>722098.15299916908</v>
      </c>
      <c r="CY158" s="4">
        <v>1250125.201099718</v>
      </c>
      <c r="DA158" s="93">
        <v>912.96109575199546</v>
      </c>
      <c r="DB158" s="4">
        <v>0</v>
      </c>
      <c r="DC158" s="4">
        <v>9274549</v>
      </c>
      <c r="DD158" s="4">
        <v>0</v>
      </c>
      <c r="DE158" s="4">
        <v>773263</v>
      </c>
      <c r="DF158" s="4">
        <v>0</v>
      </c>
      <c r="DG158" s="4">
        <v>22306</v>
      </c>
      <c r="DH158" s="4">
        <v>0</v>
      </c>
      <c r="DI158" s="4">
        <v>773263</v>
      </c>
      <c r="DJ158" s="4">
        <v>0</v>
      </c>
      <c r="DK158" s="4">
        <v>1343831</v>
      </c>
      <c r="DL158" s="4">
        <v>0</v>
      </c>
      <c r="DM158" s="93">
        <v>902.06913456463349</v>
      </c>
      <c r="DN158" s="4">
        <v>0</v>
      </c>
      <c r="DO158" s="4">
        <v>9430741</v>
      </c>
      <c r="DQ158" s="4">
        <v>801810</v>
      </c>
      <c r="DS158" s="4">
        <v>43075</v>
      </c>
      <c r="DU158" s="4">
        <v>801810</v>
      </c>
      <c r="DW158" s="4">
        <v>848560.1110207967</v>
      </c>
      <c r="DY158" s="93">
        <v>919.76440120849145</v>
      </c>
      <c r="DZ158" s="4">
        <v>0</v>
      </c>
      <c r="EA158" s="4">
        <v>10394580</v>
      </c>
      <c r="EC158" s="4">
        <v>817154</v>
      </c>
      <c r="EE158" s="4">
        <v>50896</v>
      </c>
      <c r="EG158" s="4">
        <v>817154</v>
      </c>
      <c r="EI158" s="4">
        <v>1285120.8870539397</v>
      </c>
      <c r="EK158" s="93">
        <v>906.36665543522906</v>
      </c>
      <c r="EL158" s="4">
        <v>0</v>
      </c>
      <c r="EM158" s="4">
        <v>10257891</v>
      </c>
      <c r="EN158" s="4">
        <v>0</v>
      </c>
      <c r="EO158" s="4">
        <v>809385</v>
      </c>
      <c r="EP158" s="4">
        <v>0</v>
      </c>
      <c r="EQ158" s="4">
        <v>0</v>
      </c>
      <c r="ER158" s="4">
        <v>0</v>
      </c>
      <c r="ES158" s="4">
        <v>809385</v>
      </c>
      <c r="ET158" s="4">
        <v>0</v>
      </c>
      <c r="EU158" s="4">
        <v>640780.20000000007</v>
      </c>
      <c r="EV158" s="4">
        <v>0</v>
      </c>
      <c r="EW158" s="93">
        <v>916.1635676861232</v>
      </c>
      <c r="EX158" s="4">
        <v>0</v>
      </c>
      <c r="EY158" s="4">
        <v>10220020</v>
      </c>
      <c r="EZ158" s="4">
        <v>-21986</v>
      </c>
      <c r="FA158" s="4">
        <v>815494</v>
      </c>
      <c r="FB158" s="4">
        <v>-1786</v>
      </c>
      <c r="FC158" s="4">
        <v>34969</v>
      </c>
      <c r="FD158" s="4">
        <v>0</v>
      </c>
      <c r="FE158" s="4">
        <v>815494</v>
      </c>
      <c r="FF158" s="4">
        <v>-1786</v>
      </c>
      <c r="FG158" s="4">
        <v>385535.6</v>
      </c>
      <c r="FH158" s="4">
        <v>0</v>
      </c>
      <c r="FI158" s="93">
        <v>1158.3942594176908</v>
      </c>
      <c r="FJ158" s="4">
        <v>0</v>
      </c>
      <c r="FK158" s="4">
        <v>13461506</v>
      </c>
      <c r="FL158" s="4">
        <v>0</v>
      </c>
      <c r="FM158" s="4">
        <v>1033465</v>
      </c>
      <c r="FN158" s="4">
        <v>0</v>
      </c>
      <c r="FO158" s="4">
        <v>10338</v>
      </c>
      <c r="FQ158" s="4">
        <v>1033465</v>
      </c>
      <c r="FS158" s="4">
        <v>3081241.9291474116</v>
      </c>
      <c r="FU158" s="93">
        <v>1242.7623170480315</v>
      </c>
      <c r="FV158" s="4">
        <v>0</v>
      </c>
      <c r="FW158" s="4">
        <v>14764826</v>
      </c>
      <c r="FX158" s="4">
        <v>0</v>
      </c>
      <c r="FY158" s="4">
        <v>1109689</v>
      </c>
      <c r="FZ158" s="4">
        <v>0</v>
      </c>
      <c r="GA158" s="4">
        <v>0</v>
      </c>
      <c r="GB158" s="4">
        <v>0</v>
      </c>
      <c r="GC158" s="4">
        <v>1109689</v>
      </c>
      <c r="GE158" s="4">
        <v>2073921.4899699178</v>
      </c>
      <c r="GG158" s="93">
        <v>1403.5731297897401</v>
      </c>
      <c r="GH158" s="4">
        <v>0</v>
      </c>
      <c r="GI158" s="4">
        <v>16736770</v>
      </c>
      <c r="GJ158" s="4">
        <v>0</v>
      </c>
      <c r="GK158" s="4">
        <v>1252074</v>
      </c>
      <c r="GL158" s="4">
        <v>0</v>
      </c>
      <c r="GM158" s="4">
        <v>16166</v>
      </c>
      <c r="GN158" s="4">
        <v>0</v>
      </c>
      <c r="GO158" s="4">
        <v>1252074</v>
      </c>
      <c r="GP158" s="4">
        <v>0</v>
      </c>
      <c r="GQ158" s="4">
        <v>1897176.7318551831</v>
      </c>
      <c r="GR158" s="4">
        <v>-1658.371220250614</v>
      </c>
      <c r="GS158" s="93">
        <v>1499.3939510034825</v>
      </c>
      <c r="GT158" s="4">
        <v>0</v>
      </c>
      <c r="GU158" s="4">
        <v>18057747</v>
      </c>
      <c r="GV158" s="4">
        <v>0</v>
      </c>
      <c r="GW158" s="4">
        <v>1335969</v>
      </c>
      <c r="GX158" s="4">
        <v>0</v>
      </c>
      <c r="GY158" s="4">
        <v>38542</v>
      </c>
      <c r="GZ158" s="4">
        <v>0</v>
      </c>
      <c r="HA158" s="160">
        <v>1335969</v>
      </c>
      <c r="HB158" s="160">
        <v>0</v>
      </c>
      <c r="HC158" s="160">
        <v>1170269.3923164613</v>
      </c>
      <c r="HD158" s="4">
        <v>-860</v>
      </c>
      <c r="HE158" s="93">
        <v>1579</v>
      </c>
      <c r="HF158" s="4">
        <v>0</v>
      </c>
      <c r="HG158" s="4">
        <v>0</v>
      </c>
      <c r="HH158" s="4">
        <v>18815463</v>
      </c>
      <c r="HI158" s="4">
        <v>0</v>
      </c>
      <c r="HJ158" s="4">
        <v>1404907</v>
      </c>
      <c r="HK158" s="4">
        <v>0</v>
      </c>
      <c r="HL158" s="4">
        <v>72656</v>
      </c>
      <c r="HM158" s="4">
        <v>0</v>
      </c>
      <c r="HN158" s="4">
        <v>1404907</v>
      </c>
      <c r="HO158" s="4">
        <v>0</v>
      </c>
      <c r="HP158" s="4">
        <v>665099</v>
      </c>
      <c r="HQ158" s="4">
        <v>0</v>
      </c>
      <c r="HR158" s="93">
        <v>1646.49</v>
      </c>
      <c r="HS158" s="4">
        <v>0</v>
      </c>
      <c r="HT158" s="4">
        <v>0</v>
      </c>
      <c r="HU158" s="4">
        <v>19057185</v>
      </c>
      <c r="HV158" s="4">
        <v>0</v>
      </c>
      <c r="HW158" s="4">
        <v>727514</v>
      </c>
      <c r="HX158" s="176">
        <v>0</v>
      </c>
      <c r="HY158" s="4">
        <v>1469477</v>
      </c>
      <c r="HZ158" s="176">
        <v>0</v>
      </c>
      <c r="IA158" s="4">
        <v>12020</v>
      </c>
      <c r="IB158" s="176">
        <v>0</v>
      </c>
      <c r="IC158" s="4">
        <v>1469477</v>
      </c>
      <c r="ID158" s="176">
        <v>0</v>
      </c>
      <c r="IE158" s="4">
        <v>159295.34392733549</v>
      </c>
      <c r="IF158" s="4">
        <v>859.234403955983</v>
      </c>
      <c r="IG158" s="5">
        <v>1852.1300000000012</v>
      </c>
      <c r="IH158" s="3">
        <v>0</v>
      </c>
      <c r="II158" s="3">
        <v>0</v>
      </c>
      <c r="IJ158" s="3">
        <v>22330848</v>
      </c>
      <c r="IK158" s="3">
        <v>0</v>
      </c>
      <c r="IL158" s="3">
        <v>829256</v>
      </c>
      <c r="IM158" s="3">
        <v>0</v>
      </c>
      <c r="IN158" s="3">
        <v>1651328</v>
      </c>
      <c r="IO158" s="3">
        <v>0</v>
      </c>
      <c r="IP158" s="3">
        <v>38291</v>
      </c>
      <c r="IQ158" s="3"/>
      <c r="IR158" s="3">
        <v>1653909</v>
      </c>
      <c r="IS158" s="3"/>
      <c r="IT158" s="3">
        <v>2686466.3190006851</v>
      </c>
      <c r="IU158" s="3"/>
      <c r="IV158" s="93">
        <v>1964.0300000000025</v>
      </c>
      <c r="IW158" s="4">
        <v>0</v>
      </c>
      <c r="IX158" s="4">
        <v>0</v>
      </c>
      <c r="IY158" s="4">
        <v>24788876</v>
      </c>
      <c r="IZ158" s="4">
        <v>0</v>
      </c>
      <c r="JA158" s="4">
        <v>950943</v>
      </c>
      <c r="JB158" s="4">
        <v>0</v>
      </c>
      <c r="JC158" s="4">
        <v>1840761</v>
      </c>
      <c r="JD158" s="4">
        <v>0</v>
      </c>
      <c r="JE158" s="4">
        <v>10345</v>
      </c>
      <c r="JG158" s="4">
        <v>1840761</v>
      </c>
      <c r="JI158" s="4">
        <v>2779932.0177767132</v>
      </c>
      <c r="JK158" s="93">
        <v>1951.3200000000004</v>
      </c>
      <c r="JL158" s="4">
        <v>0</v>
      </c>
      <c r="JM158" s="4">
        <v>0</v>
      </c>
      <c r="JN158" s="4">
        <v>26074703</v>
      </c>
      <c r="JO158" s="4">
        <v>104112</v>
      </c>
      <c r="JP158" s="4">
        <v>0</v>
      </c>
      <c r="JQ158" s="4">
        <v>748080</v>
      </c>
      <c r="JR158" s="4">
        <v>1829133</v>
      </c>
      <c r="JS158" s="4">
        <v>7504</v>
      </c>
      <c r="JT158" s="4">
        <v>18690</v>
      </c>
      <c r="JV158" s="4">
        <v>1829133</v>
      </c>
      <c r="JW158" s="4">
        <v>7504</v>
      </c>
      <c r="JX158" s="4">
        <v>1664689.4588553247</v>
      </c>
      <c r="JY158" s="4">
        <v>0</v>
      </c>
      <c r="JZ158" s="93">
        <v>1897.5899999999997</v>
      </c>
      <c r="KA158" s="4">
        <v>0</v>
      </c>
      <c r="KB158" s="4">
        <v>0</v>
      </c>
      <c r="KC158" s="4">
        <v>28866918</v>
      </c>
      <c r="KD158" s="4">
        <v>0</v>
      </c>
      <c r="KE158" s="4">
        <v>674612</v>
      </c>
      <c r="KF158" s="4">
        <v>0</v>
      </c>
      <c r="KG158" s="4">
        <v>1778991</v>
      </c>
      <c r="KH158" s="4">
        <v>0</v>
      </c>
      <c r="KI158" s="4">
        <v>17435</v>
      </c>
      <c r="KJ158" s="4">
        <v>0</v>
      </c>
      <c r="KK158" s="4">
        <v>1786495</v>
      </c>
      <c r="KM158" s="4">
        <v>3994881.2475352376</v>
      </c>
      <c r="KN158" s="4">
        <v>-2632.0059150005691</v>
      </c>
      <c r="KO158" s="4">
        <v>1914.0000000000007</v>
      </c>
      <c r="KP158" s="4">
        <v>0</v>
      </c>
      <c r="KQ158" s="4">
        <v>0</v>
      </c>
      <c r="KR158" s="4">
        <v>30920016</v>
      </c>
      <c r="KS158" s="4">
        <v>0</v>
      </c>
      <c r="KT158" s="4">
        <v>959101</v>
      </c>
      <c r="KU158" s="4">
        <v>0</v>
      </c>
      <c r="KV158" s="4">
        <v>2080268</v>
      </c>
      <c r="KW158" s="4">
        <v>0</v>
      </c>
      <c r="KX158" s="4">
        <v>36458</v>
      </c>
      <c r="KY158" s="4">
        <v>0</v>
      </c>
      <c r="KZ158" s="4">
        <v>2080268</v>
      </c>
      <c r="LA158" s="4">
        <v>0</v>
      </c>
      <c r="LB158" s="4">
        <v>4177907.7620849996</v>
      </c>
      <c r="LC158" s="4">
        <v>0</v>
      </c>
      <c r="LD158" s="4">
        <v>1980</v>
      </c>
      <c r="LE158" s="4">
        <v>0</v>
      </c>
      <c r="LF158" s="4">
        <v>0</v>
      </c>
      <c r="LG158" s="4">
        <v>35497440</v>
      </c>
      <c r="LH158" s="4">
        <v>0</v>
      </c>
      <c r="LI158" s="4">
        <v>959101</v>
      </c>
      <c r="LJ158" s="4">
        <v>0</v>
      </c>
      <c r="LK158" s="4">
        <v>2352209</v>
      </c>
      <c r="LL158" s="4">
        <v>0</v>
      </c>
      <c r="LM158" s="4">
        <v>0</v>
      </c>
      <c r="LO158" s="4">
        <v>2352209</v>
      </c>
      <c r="LQ158" s="4">
        <v>6905346.3999999994</v>
      </c>
      <c r="MI158" s="115">
        <f t="shared" si="2"/>
        <v>-149</v>
      </c>
      <c r="MJ158" s="3"/>
      <c r="MK158" s="3"/>
      <c r="ML158" s="176"/>
      <c r="MM158" s="176"/>
      <c r="MN158" s="176"/>
      <c r="MO158" s="176"/>
      <c r="MP158" s="176"/>
      <c r="MQ158" s="176"/>
      <c r="MR158" s="176"/>
      <c r="MS158" s="176"/>
      <c r="MT158" s="176"/>
    </row>
    <row r="159" spans="1:358" s="4" customFormat="1">
      <c r="A159" s="1">
        <v>150</v>
      </c>
      <c r="B159" t="s">
        <v>190</v>
      </c>
      <c r="C159" s="93"/>
      <c r="E159" s="4">
        <v>0</v>
      </c>
      <c r="F159" s="4">
        <v>0</v>
      </c>
      <c r="I159" s="93"/>
      <c r="J159" s="4">
        <v>0</v>
      </c>
      <c r="K159" s="4">
        <v>0</v>
      </c>
      <c r="L159" s="4">
        <v>0</v>
      </c>
      <c r="O159" s="93"/>
      <c r="Q159" s="4">
        <v>0</v>
      </c>
      <c r="R159" s="4">
        <v>0</v>
      </c>
      <c r="S159" s="4">
        <v>0</v>
      </c>
      <c r="U159" s="4">
        <v>0</v>
      </c>
      <c r="V159" s="4">
        <v>0</v>
      </c>
      <c r="W159" s="93"/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L159" s="4">
        <v>0</v>
      </c>
      <c r="AO159" s="93"/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W159" s="93"/>
      <c r="AZ159" s="4">
        <v>0</v>
      </c>
      <c r="BB159" s="4">
        <v>0</v>
      </c>
      <c r="BC159" s="4">
        <v>0</v>
      </c>
      <c r="BD159" s="4">
        <v>0</v>
      </c>
      <c r="BH159" s="4">
        <v>0</v>
      </c>
      <c r="BL159" s="4">
        <v>0</v>
      </c>
      <c r="BN159" s="4">
        <v>0</v>
      </c>
      <c r="BO159" s="4">
        <v>0</v>
      </c>
      <c r="BP159" s="4">
        <v>0</v>
      </c>
      <c r="BQ159" s="93">
        <v>1</v>
      </c>
      <c r="BR159" s="4">
        <v>0</v>
      </c>
      <c r="BS159" s="4">
        <v>10211</v>
      </c>
      <c r="BT159" s="4">
        <v>0</v>
      </c>
      <c r="BU159" s="4">
        <v>748</v>
      </c>
      <c r="BW159" s="4">
        <v>0</v>
      </c>
      <c r="BY159" s="4">
        <v>748</v>
      </c>
      <c r="CA159" s="4">
        <v>10211</v>
      </c>
      <c r="CC159" s="93"/>
      <c r="CE159" s="4">
        <v>0</v>
      </c>
      <c r="CF159" s="4">
        <v>0</v>
      </c>
      <c r="CH159" s="4">
        <v>0</v>
      </c>
      <c r="CJ159" s="4">
        <v>0</v>
      </c>
      <c r="CK159" s="4">
        <v>0</v>
      </c>
      <c r="CL159" s="4">
        <v>0</v>
      </c>
      <c r="CM159" s="4">
        <v>6127</v>
      </c>
      <c r="CN159" s="4">
        <v>0</v>
      </c>
      <c r="CO159" s="93"/>
      <c r="CS159" s="4">
        <v>0</v>
      </c>
      <c r="CW159" s="4">
        <v>0</v>
      </c>
      <c r="CY159" s="4">
        <v>4084</v>
      </c>
      <c r="DA159" s="93"/>
      <c r="DD159" s="4">
        <v>0</v>
      </c>
      <c r="DF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93">
        <v>2</v>
      </c>
      <c r="DN159" s="4">
        <v>0</v>
      </c>
      <c r="DO159" s="4">
        <v>25952</v>
      </c>
      <c r="DQ159" s="4">
        <v>1786</v>
      </c>
      <c r="DS159" s="4">
        <v>0</v>
      </c>
      <c r="DU159" s="4">
        <v>1786</v>
      </c>
      <c r="DW159" s="4">
        <v>25952</v>
      </c>
      <c r="DY159" s="93">
        <v>4</v>
      </c>
      <c r="DZ159" s="4">
        <v>0</v>
      </c>
      <c r="EA159" s="4">
        <v>51280</v>
      </c>
      <c r="EC159" s="4">
        <v>3572</v>
      </c>
      <c r="EE159" s="4">
        <v>0</v>
      </c>
      <c r="EG159" s="4">
        <v>3572</v>
      </c>
      <c r="EI159" s="4">
        <v>40899.199999999997</v>
      </c>
      <c r="EK159" s="93">
        <v>4</v>
      </c>
      <c r="EL159" s="4">
        <v>0</v>
      </c>
      <c r="EM159" s="4">
        <v>48692</v>
      </c>
      <c r="EN159" s="4">
        <v>0</v>
      </c>
      <c r="EO159" s="4">
        <v>3572</v>
      </c>
      <c r="EP159" s="4">
        <v>0</v>
      </c>
      <c r="EQ159" s="4">
        <v>0</v>
      </c>
      <c r="ER159" s="4">
        <v>0</v>
      </c>
      <c r="ES159" s="4">
        <v>3572</v>
      </c>
      <c r="ET159" s="4">
        <v>0</v>
      </c>
      <c r="EU159" s="4">
        <v>25577.599999999999</v>
      </c>
      <c r="EV159" s="4">
        <v>0</v>
      </c>
      <c r="EW159" s="93">
        <v>2</v>
      </c>
      <c r="EX159" s="4">
        <v>0</v>
      </c>
      <c r="EY159" s="4">
        <v>25022</v>
      </c>
      <c r="EZ159" s="4">
        <v>0</v>
      </c>
      <c r="FA159" s="4">
        <v>1786</v>
      </c>
      <c r="FB159" s="4">
        <v>0</v>
      </c>
      <c r="FC159" s="4">
        <v>0</v>
      </c>
      <c r="FD159" s="4">
        <v>0</v>
      </c>
      <c r="FE159" s="4">
        <v>1786</v>
      </c>
      <c r="FF159" s="4">
        <v>0</v>
      </c>
      <c r="FG159" s="4">
        <v>10131.200000000001</v>
      </c>
      <c r="FH159" s="4">
        <v>0</v>
      </c>
      <c r="FI159" s="93">
        <v>1</v>
      </c>
      <c r="FJ159" s="4">
        <v>0</v>
      </c>
      <c r="FK159" s="4">
        <v>15195</v>
      </c>
      <c r="FL159" s="4">
        <v>0</v>
      </c>
      <c r="FM159" s="4">
        <v>893</v>
      </c>
      <c r="FN159" s="4">
        <v>0</v>
      </c>
      <c r="FO159" s="4">
        <v>0</v>
      </c>
      <c r="FQ159" s="4">
        <v>893</v>
      </c>
      <c r="FS159" s="4">
        <v>0</v>
      </c>
      <c r="FU159" s="93">
        <v>2</v>
      </c>
      <c r="FV159" s="4">
        <v>0</v>
      </c>
      <c r="FW159" s="4">
        <v>36820</v>
      </c>
      <c r="FX159" s="4">
        <v>0</v>
      </c>
      <c r="FY159" s="4">
        <v>1786</v>
      </c>
      <c r="FZ159" s="4">
        <v>0</v>
      </c>
      <c r="GA159" s="4">
        <v>0</v>
      </c>
      <c r="GB159" s="4">
        <v>0</v>
      </c>
      <c r="GC159" s="4">
        <v>1786</v>
      </c>
      <c r="GE159" s="4">
        <v>21053.869234867587</v>
      </c>
      <c r="GG159" s="93">
        <v>2.6655518394648832</v>
      </c>
      <c r="GH159" s="4">
        <v>0</v>
      </c>
      <c r="GI159" s="4">
        <v>44570</v>
      </c>
      <c r="GJ159" s="4">
        <v>0</v>
      </c>
      <c r="GK159" s="4">
        <v>2376</v>
      </c>
      <c r="GL159" s="4">
        <v>0</v>
      </c>
      <c r="GM159" s="4">
        <v>0</v>
      </c>
      <c r="GN159" s="4">
        <v>0</v>
      </c>
      <c r="GO159" s="4">
        <v>2376</v>
      </c>
      <c r="GP159" s="4">
        <v>0</v>
      </c>
      <c r="GQ159" s="4">
        <v>7456.1547751242779</v>
      </c>
      <c r="GR159" s="4">
        <v>-6.5176176184222641</v>
      </c>
      <c r="GS159" s="93">
        <v>1</v>
      </c>
      <c r="GT159" s="4">
        <v>0</v>
      </c>
      <c r="GU159" s="4">
        <v>18905</v>
      </c>
      <c r="GV159" s="4">
        <v>0</v>
      </c>
      <c r="GW159" s="4">
        <v>893</v>
      </c>
      <c r="GX159" s="4">
        <v>0</v>
      </c>
      <c r="GY159" s="4">
        <v>0</v>
      </c>
      <c r="GZ159" s="4">
        <v>0</v>
      </c>
      <c r="HA159" s="160">
        <v>893</v>
      </c>
      <c r="HB159" s="160">
        <v>0</v>
      </c>
      <c r="HC159" s="160">
        <v>-6.5176176184222641</v>
      </c>
      <c r="HD159" s="4">
        <v>0</v>
      </c>
      <c r="HE159" s="93">
        <v>0</v>
      </c>
      <c r="HF159" s="4">
        <v>0</v>
      </c>
      <c r="HG159" s="4">
        <v>0</v>
      </c>
      <c r="HH159" s="4">
        <v>0</v>
      </c>
      <c r="HI159" s="4">
        <v>0</v>
      </c>
      <c r="HJ159" s="4">
        <v>0</v>
      </c>
      <c r="HK159" s="4">
        <v>0</v>
      </c>
      <c r="HL159" s="4">
        <v>0</v>
      </c>
      <c r="HM159" s="4">
        <v>0</v>
      </c>
      <c r="HN159" s="4">
        <v>0</v>
      </c>
      <c r="HO159" s="4">
        <v>0</v>
      </c>
      <c r="HP159" s="4">
        <v>0</v>
      </c>
      <c r="HQ159" s="4">
        <v>0</v>
      </c>
      <c r="HR159" s="93">
        <v>0</v>
      </c>
      <c r="HS159" s="4">
        <v>0</v>
      </c>
      <c r="HT159" s="4">
        <v>0</v>
      </c>
      <c r="HU159" s="4">
        <v>0</v>
      </c>
      <c r="HV159" s="4">
        <v>0</v>
      </c>
      <c r="HW159" s="4">
        <v>0</v>
      </c>
      <c r="HX159" s="176">
        <v>0</v>
      </c>
      <c r="HY159" s="4">
        <v>0</v>
      </c>
      <c r="HZ159" s="176">
        <v>0</v>
      </c>
      <c r="IA159" s="4">
        <v>0</v>
      </c>
      <c r="IB159" s="176">
        <v>0</v>
      </c>
      <c r="IC159" s="4">
        <v>0</v>
      </c>
      <c r="ID159" s="176">
        <v>0</v>
      </c>
      <c r="IE159" s="4">
        <v>0</v>
      </c>
      <c r="IF159" s="4">
        <v>0</v>
      </c>
      <c r="IG159" s="5">
        <v>0.06</v>
      </c>
      <c r="IH159" s="3">
        <v>0</v>
      </c>
      <c r="II159" s="3">
        <v>0</v>
      </c>
      <c r="IJ159" s="3">
        <v>1129</v>
      </c>
      <c r="IK159" s="3">
        <v>0</v>
      </c>
      <c r="IL159" s="3">
        <v>0</v>
      </c>
      <c r="IM159" s="3">
        <v>0</v>
      </c>
      <c r="IN159" s="3">
        <v>53</v>
      </c>
      <c r="IO159" s="3">
        <v>0</v>
      </c>
      <c r="IP159" s="3">
        <v>0</v>
      </c>
      <c r="IQ159" s="3"/>
      <c r="IR159" s="3">
        <v>53</v>
      </c>
      <c r="IS159" s="3"/>
      <c r="IT159" s="3">
        <v>926.24824540361033</v>
      </c>
      <c r="IU159" s="3"/>
      <c r="IV159" s="93">
        <v>0</v>
      </c>
      <c r="IW159" s="4">
        <v>0</v>
      </c>
      <c r="IX159" s="4">
        <v>0</v>
      </c>
      <c r="IY159" s="4">
        <v>0</v>
      </c>
      <c r="IZ159" s="4">
        <v>0</v>
      </c>
      <c r="JA159" s="4">
        <v>0</v>
      </c>
      <c r="JB159" s="4">
        <v>0</v>
      </c>
      <c r="JC159" s="4">
        <v>0</v>
      </c>
      <c r="JD159" s="4">
        <v>0</v>
      </c>
      <c r="JE159" s="4">
        <v>0</v>
      </c>
      <c r="JG159" s="4">
        <v>0</v>
      </c>
      <c r="JI159" s="4">
        <v>111.16234101068153</v>
      </c>
      <c r="JK159" s="93">
        <v>0</v>
      </c>
      <c r="JL159" s="4">
        <v>0</v>
      </c>
      <c r="JM159" s="4">
        <v>0</v>
      </c>
      <c r="JN159" s="4">
        <v>0</v>
      </c>
      <c r="JO159" s="4">
        <v>0</v>
      </c>
      <c r="JP159" s="4">
        <v>0</v>
      </c>
      <c r="JQ159" s="4">
        <v>0</v>
      </c>
      <c r="JR159" s="4">
        <v>0</v>
      </c>
      <c r="JS159" s="4">
        <v>0</v>
      </c>
      <c r="JT159" s="4">
        <v>0</v>
      </c>
      <c r="JV159" s="4">
        <v>0</v>
      </c>
      <c r="JW159" s="4">
        <v>0</v>
      </c>
      <c r="JX159" s="4">
        <v>0</v>
      </c>
      <c r="JY159" s="4">
        <v>0</v>
      </c>
      <c r="JZ159" s="93">
        <v>0</v>
      </c>
      <c r="KA159" s="4">
        <v>0</v>
      </c>
      <c r="KB159" s="4">
        <v>0</v>
      </c>
      <c r="KC159" s="4">
        <v>0</v>
      </c>
      <c r="KD159" s="4">
        <v>0</v>
      </c>
      <c r="KE159" s="4">
        <v>0</v>
      </c>
      <c r="KF159" s="4">
        <v>0</v>
      </c>
      <c r="KG159" s="4">
        <v>0</v>
      </c>
      <c r="KH159" s="4">
        <v>0</v>
      </c>
      <c r="KI159" s="4">
        <v>0</v>
      </c>
      <c r="KJ159" s="4">
        <v>0</v>
      </c>
      <c r="KK159" s="4">
        <v>0</v>
      </c>
      <c r="KM159" s="4">
        <v>0</v>
      </c>
      <c r="KN159" s="4">
        <v>0</v>
      </c>
      <c r="KO159" s="4">
        <v>0</v>
      </c>
      <c r="KP159" s="4">
        <v>0</v>
      </c>
      <c r="KQ159" s="4">
        <v>0</v>
      </c>
      <c r="KR159" s="4">
        <v>0</v>
      </c>
      <c r="KS159" s="4">
        <v>0</v>
      </c>
      <c r="KT159" s="4">
        <v>0</v>
      </c>
      <c r="KU159" s="4">
        <v>0</v>
      </c>
      <c r="KV159" s="4">
        <v>0</v>
      </c>
      <c r="KW159" s="4">
        <v>0</v>
      </c>
      <c r="KX159" s="4">
        <v>0</v>
      </c>
      <c r="KY159" s="4">
        <v>0</v>
      </c>
      <c r="KZ159" s="4">
        <v>0</v>
      </c>
      <c r="LA159" s="4">
        <v>0</v>
      </c>
      <c r="LB159" s="4">
        <v>0</v>
      </c>
      <c r="LC159" s="4">
        <v>0</v>
      </c>
      <c r="LD159" s="4">
        <v>1</v>
      </c>
      <c r="LE159" s="4">
        <v>0</v>
      </c>
      <c r="LF159" s="4">
        <v>0</v>
      </c>
      <c r="LG159" s="4">
        <v>23355</v>
      </c>
      <c r="LH159" s="4">
        <v>0</v>
      </c>
      <c r="LI159" s="4">
        <v>0</v>
      </c>
      <c r="LJ159" s="4">
        <v>0</v>
      </c>
      <c r="LK159" s="4">
        <v>1181</v>
      </c>
      <c r="LL159" s="4">
        <v>0</v>
      </c>
      <c r="LM159" s="4">
        <v>0</v>
      </c>
      <c r="LO159" s="4">
        <v>1181</v>
      </c>
      <c r="LQ159" s="4">
        <v>23355</v>
      </c>
      <c r="MI159" s="115">
        <f t="shared" si="2"/>
        <v>-150</v>
      </c>
      <c r="MJ159" s="3"/>
      <c r="MK159" s="3"/>
      <c r="ML159" s="176"/>
      <c r="MM159" s="176"/>
      <c r="MN159" s="176"/>
      <c r="MO159" s="176"/>
      <c r="MP159" s="176"/>
      <c r="MQ159" s="176"/>
      <c r="MR159" s="176"/>
      <c r="MS159" s="176"/>
      <c r="MT159" s="176"/>
    </row>
    <row r="160" spans="1:358" s="4" customFormat="1">
      <c r="A160" s="1">
        <v>151</v>
      </c>
      <c r="B160" t="s">
        <v>191</v>
      </c>
      <c r="C160" s="93"/>
      <c r="E160" s="4">
        <v>0</v>
      </c>
      <c r="F160" s="4">
        <v>0</v>
      </c>
      <c r="I160" s="93"/>
      <c r="J160" s="4">
        <v>0</v>
      </c>
      <c r="K160" s="4">
        <v>0</v>
      </c>
      <c r="L160" s="4">
        <v>0</v>
      </c>
      <c r="O160" s="93"/>
      <c r="Q160" s="4">
        <v>0</v>
      </c>
      <c r="R160" s="4">
        <v>0</v>
      </c>
      <c r="S160" s="4">
        <v>0</v>
      </c>
      <c r="U160" s="4">
        <v>0</v>
      </c>
      <c r="V160" s="4">
        <v>0</v>
      </c>
      <c r="W160" s="93">
        <v>8.48</v>
      </c>
      <c r="X160" s="4">
        <v>0</v>
      </c>
      <c r="Y160" s="4">
        <v>40280</v>
      </c>
      <c r="Z160" s="4">
        <v>0</v>
      </c>
      <c r="AA160" s="4">
        <v>5385</v>
      </c>
      <c r="AB160" s="4">
        <v>0</v>
      </c>
      <c r="AC160" s="4">
        <v>40280</v>
      </c>
      <c r="AD160" s="4">
        <v>0</v>
      </c>
      <c r="AE160" s="4">
        <v>0</v>
      </c>
      <c r="AF160" s="4">
        <v>5</v>
      </c>
      <c r="AG160" s="4">
        <v>0</v>
      </c>
      <c r="AH160" s="4">
        <v>29690</v>
      </c>
      <c r="AJ160" s="4">
        <v>0</v>
      </c>
      <c r="AL160" s="4">
        <v>24168</v>
      </c>
      <c r="AN160" s="4">
        <v>0</v>
      </c>
      <c r="AO160" s="93">
        <v>9.9700000000000006</v>
      </c>
      <c r="AP160" s="4">
        <v>0</v>
      </c>
      <c r="AQ160" s="4">
        <v>59581</v>
      </c>
      <c r="AR160" s="4">
        <v>0</v>
      </c>
      <c r="AS160" s="4">
        <v>0</v>
      </c>
      <c r="AT160" s="4">
        <v>0</v>
      </c>
      <c r="AU160" s="4">
        <v>46003</v>
      </c>
      <c r="AW160" s="93">
        <v>10</v>
      </c>
      <c r="AY160" s="4">
        <v>64220</v>
      </c>
      <c r="AZ160" s="4">
        <v>0</v>
      </c>
      <c r="BA160" s="4">
        <v>0</v>
      </c>
      <c r="BB160" s="4">
        <v>0</v>
      </c>
      <c r="BC160" s="4">
        <v>20096</v>
      </c>
      <c r="BD160" s="4">
        <v>29</v>
      </c>
      <c r="BE160" s="4">
        <v>9.59</v>
      </c>
      <c r="BF160" s="4">
        <v>0</v>
      </c>
      <c r="BG160" s="4">
        <v>65462</v>
      </c>
      <c r="BH160" s="4">
        <v>0</v>
      </c>
      <c r="BI160" s="4">
        <v>17.100000000000001</v>
      </c>
      <c r="BJ160" s="4">
        <v>0</v>
      </c>
      <c r="BK160" s="4">
        <v>121495</v>
      </c>
      <c r="BL160" s="4">
        <v>0</v>
      </c>
      <c r="BM160" s="4">
        <v>0</v>
      </c>
      <c r="BN160" s="4">
        <v>0</v>
      </c>
      <c r="BO160" s="4">
        <v>17934.349674841735</v>
      </c>
      <c r="BP160" s="4">
        <v>11.680839668333647</v>
      </c>
      <c r="BQ160" s="93">
        <v>12.580536912751677</v>
      </c>
      <c r="BR160" s="4">
        <v>0</v>
      </c>
      <c r="BS160" s="4">
        <v>90728.185208175186</v>
      </c>
      <c r="BT160" s="4">
        <v>0</v>
      </c>
      <c r="BU160" s="4">
        <v>9410.241610738256</v>
      </c>
      <c r="BW160" s="4">
        <v>0</v>
      </c>
      <c r="BY160" s="4">
        <v>9410.241610738256</v>
      </c>
      <c r="CA160" s="4">
        <v>34116.6</v>
      </c>
      <c r="CC160" s="93">
        <v>17.744107744107744</v>
      </c>
      <c r="CD160" s="4">
        <v>0</v>
      </c>
      <c r="CE160" s="4">
        <v>156183.63636363635</v>
      </c>
      <c r="CF160" s="4">
        <v>0</v>
      </c>
      <c r="CG160" s="4">
        <v>13769.42760942761</v>
      </c>
      <c r="CH160" s="4">
        <v>0</v>
      </c>
      <c r="CI160" s="4">
        <v>0</v>
      </c>
      <c r="CJ160" s="4">
        <v>0</v>
      </c>
      <c r="CK160" s="4">
        <v>13769.42760942761</v>
      </c>
      <c r="CL160" s="4">
        <v>0</v>
      </c>
      <c r="CM160" s="4">
        <v>87868.451155461167</v>
      </c>
      <c r="CN160" s="4">
        <v>0</v>
      </c>
      <c r="CO160" s="93">
        <v>14</v>
      </c>
      <c r="CP160" s="4">
        <v>0</v>
      </c>
      <c r="CQ160" s="4">
        <v>128399.51258546315</v>
      </c>
      <c r="CS160" s="4">
        <v>11338.172415490808</v>
      </c>
      <c r="CU160" s="4">
        <v>0</v>
      </c>
      <c r="CW160" s="4">
        <v>11338.172415490808</v>
      </c>
      <c r="CY160" s="4">
        <v>39273</v>
      </c>
      <c r="DA160" s="93">
        <v>8.986486486486486</v>
      </c>
      <c r="DB160" s="4">
        <v>0</v>
      </c>
      <c r="DC160" s="4">
        <v>88616</v>
      </c>
      <c r="DD160" s="4">
        <v>0</v>
      </c>
      <c r="DE160" s="4">
        <v>7629</v>
      </c>
      <c r="DF160" s="4">
        <v>0</v>
      </c>
      <c r="DG160" s="4">
        <v>0</v>
      </c>
      <c r="DH160" s="4">
        <v>0</v>
      </c>
      <c r="DI160" s="4">
        <v>7629</v>
      </c>
      <c r="DJ160" s="4">
        <v>0</v>
      </c>
      <c r="DK160" s="4">
        <v>26182</v>
      </c>
      <c r="DL160" s="4">
        <v>0</v>
      </c>
      <c r="DM160" s="93">
        <v>8.9395973154362416</v>
      </c>
      <c r="DN160" s="4">
        <v>0</v>
      </c>
      <c r="DO160" s="4">
        <v>88258</v>
      </c>
      <c r="DQ160" s="4">
        <v>7954</v>
      </c>
      <c r="DS160" s="4">
        <v>0</v>
      </c>
      <c r="DU160" s="4">
        <v>7954</v>
      </c>
      <c r="DW160" s="4">
        <v>0</v>
      </c>
      <c r="DY160" s="93">
        <v>5</v>
      </c>
      <c r="DZ160" s="4">
        <v>0</v>
      </c>
      <c r="EA160" s="4">
        <v>48924</v>
      </c>
      <c r="EC160" s="4">
        <v>4465</v>
      </c>
      <c r="EE160" s="4">
        <v>0</v>
      </c>
      <c r="EG160" s="4">
        <v>4465</v>
      </c>
      <c r="EI160" s="4">
        <v>0</v>
      </c>
      <c r="EK160" s="93">
        <v>14.042031584427603</v>
      </c>
      <c r="EL160" s="4">
        <v>0</v>
      </c>
      <c r="EM160" s="4">
        <v>158550</v>
      </c>
      <c r="EN160" s="4">
        <v>0</v>
      </c>
      <c r="EO160" s="4">
        <v>12539</v>
      </c>
      <c r="EP160" s="4">
        <v>0</v>
      </c>
      <c r="EQ160" s="4">
        <v>0</v>
      </c>
      <c r="ER160" s="4">
        <v>0</v>
      </c>
      <c r="ES160" s="4">
        <v>12539</v>
      </c>
      <c r="ET160" s="4">
        <v>0</v>
      </c>
      <c r="EU160" s="4">
        <v>109626</v>
      </c>
      <c r="EV160" s="4">
        <v>0</v>
      </c>
      <c r="EW160" s="93">
        <v>14.695249169435217</v>
      </c>
      <c r="EX160" s="4">
        <v>0</v>
      </c>
      <c r="EY160" s="4">
        <v>125406</v>
      </c>
      <c r="EZ160" s="4">
        <v>0</v>
      </c>
      <c r="FA160" s="4">
        <v>13071</v>
      </c>
      <c r="FB160" s="4">
        <v>0</v>
      </c>
      <c r="FC160" s="4">
        <v>0</v>
      </c>
      <c r="FD160" s="4">
        <v>0</v>
      </c>
      <c r="FE160" s="4">
        <v>13071</v>
      </c>
      <c r="FF160" s="4">
        <v>0</v>
      </c>
      <c r="FG160" s="4">
        <v>27406.5</v>
      </c>
      <c r="FH160" s="4">
        <v>0</v>
      </c>
      <c r="FI160" s="93">
        <v>11</v>
      </c>
      <c r="FJ160" s="4">
        <v>0</v>
      </c>
      <c r="FK160" s="4">
        <v>111760</v>
      </c>
      <c r="FL160" s="4">
        <v>0</v>
      </c>
      <c r="FM160" s="4">
        <v>9823</v>
      </c>
      <c r="FN160" s="4">
        <v>0</v>
      </c>
      <c r="FO160" s="4">
        <v>0</v>
      </c>
      <c r="FQ160" s="4">
        <v>9823</v>
      </c>
      <c r="FS160" s="4">
        <v>26229.556431488912</v>
      </c>
      <c r="FU160" s="93">
        <v>14.952861952861953</v>
      </c>
      <c r="FV160" s="4">
        <v>0</v>
      </c>
      <c r="FW160" s="4">
        <v>138418</v>
      </c>
      <c r="FX160" s="4">
        <v>0</v>
      </c>
      <c r="FY160" s="4">
        <v>13353</v>
      </c>
      <c r="FZ160" s="4">
        <v>0</v>
      </c>
      <c r="GA160" s="4">
        <v>0</v>
      </c>
      <c r="GB160" s="4">
        <v>0</v>
      </c>
      <c r="GC160" s="4">
        <v>13353</v>
      </c>
      <c r="GE160" s="4">
        <v>52636.620265826532</v>
      </c>
      <c r="GG160" s="93">
        <v>14</v>
      </c>
      <c r="GH160" s="4">
        <v>0</v>
      </c>
      <c r="GI160" s="4">
        <v>129731</v>
      </c>
      <c r="GJ160" s="4">
        <v>0</v>
      </c>
      <c r="GK160" s="4">
        <v>12502</v>
      </c>
      <c r="GL160" s="4">
        <v>0</v>
      </c>
      <c r="GM160" s="4">
        <v>0</v>
      </c>
      <c r="GN160" s="4">
        <v>0</v>
      </c>
      <c r="GO160" s="4">
        <v>12502</v>
      </c>
      <c r="GP160" s="4">
        <v>0</v>
      </c>
      <c r="GQ160" s="4">
        <v>0</v>
      </c>
      <c r="GR160" s="4">
        <v>0</v>
      </c>
      <c r="GS160" s="93">
        <v>15</v>
      </c>
      <c r="GT160" s="4">
        <v>0</v>
      </c>
      <c r="GU160" s="4">
        <v>160103</v>
      </c>
      <c r="GV160" s="4">
        <v>0</v>
      </c>
      <c r="GW160" s="4">
        <v>13337</v>
      </c>
      <c r="GX160" s="4">
        <v>0</v>
      </c>
      <c r="GY160" s="4">
        <v>0</v>
      </c>
      <c r="GZ160" s="4">
        <v>0</v>
      </c>
      <c r="HA160" s="160">
        <v>13337</v>
      </c>
      <c r="HB160" s="160">
        <v>0</v>
      </c>
      <c r="HC160" s="160">
        <v>26945.049031237493</v>
      </c>
      <c r="HD160" s="4">
        <v>-20</v>
      </c>
      <c r="HE160" s="93">
        <v>13</v>
      </c>
      <c r="HF160" s="4">
        <v>0</v>
      </c>
      <c r="HG160" s="4">
        <v>0</v>
      </c>
      <c r="HH160" s="4">
        <v>139737</v>
      </c>
      <c r="HI160" s="4">
        <v>0</v>
      </c>
      <c r="HJ160" s="4">
        <v>11424</v>
      </c>
      <c r="HK160" s="4">
        <v>0</v>
      </c>
      <c r="HL160" s="4">
        <v>0</v>
      </c>
      <c r="HM160" s="4">
        <v>0</v>
      </c>
      <c r="HN160" s="4">
        <v>11424</v>
      </c>
      <c r="HO160" s="4">
        <v>0</v>
      </c>
      <c r="HP160" s="4">
        <v>0</v>
      </c>
      <c r="HQ160" s="4">
        <v>0</v>
      </c>
      <c r="HR160" s="93">
        <v>14.219999999999999</v>
      </c>
      <c r="HS160" s="4">
        <v>0</v>
      </c>
      <c r="HT160" s="4">
        <v>0</v>
      </c>
      <c r="HU160" s="4">
        <v>168462</v>
      </c>
      <c r="HV160" s="4">
        <v>0</v>
      </c>
      <c r="HW160" s="4">
        <v>0</v>
      </c>
      <c r="HX160" s="176">
        <v>0</v>
      </c>
      <c r="HY160" s="4">
        <v>12699</v>
      </c>
      <c r="HZ160" s="176">
        <v>0</v>
      </c>
      <c r="IA160" s="4">
        <v>0</v>
      </c>
      <c r="IB160" s="176">
        <v>0</v>
      </c>
      <c r="IC160" s="4">
        <v>12699</v>
      </c>
      <c r="ID160" s="176">
        <v>0</v>
      </c>
      <c r="IE160" s="4">
        <v>18929.83987519842</v>
      </c>
      <c r="IF160" s="4">
        <v>102.10699999849021</v>
      </c>
      <c r="IG160" s="5">
        <v>18</v>
      </c>
      <c r="IH160" s="3">
        <v>0</v>
      </c>
      <c r="II160" s="3">
        <v>0</v>
      </c>
      <c r="IJ160" s="3">
        <v>222817</v>
      </c>
      <c r="IK160" s="3">
        <v>0</v>
      </c>
      <c r="IL160" s="3">
        <v>0</v>
      </c>
      <c r="IM160" s="3">
        <v>0</v>
      </c>
      <c r="IN160" s="3">
        <v>16074</v>
      </c>
      <c r="IO160" s="3">
        <v>0</v>
      </c>
      <c r="IP160" s="3">
        <v>0</v>
      </c>
      <c r="IQ160" s="3"/>
      <c r="IR160" s="3">
        <v>16074</v>
      </c>
      <c r="IS160" s="3"/>
      <c r="IT160" s="3">
        <v>44677.41347077526</v>
      </c>
      <c r="IU160" s="3"/>
      <c r="IV160" s="93">
        <v>20.86</v>
      </c>
      <c r="IW160" s="4">
        <v>0</v>
      </c>
      <c r="IX160" s="4">
        <v>0</v>
      </c>
      <c r="IY160" s="4">
        <v>242075</v>
      </c>
      <c r="IZ160" s="4">
        <v>0</v>
      </c>
      <c r="JA160" s="4">
        <v>0</v>
      </c>
      <c r="JB160" s="4">
        <v>0</v>
      </c>
      <c r="JC160" s="4">
        <v>19560</v>
      </c>
      <c r="JD160" s="4">
        <v>0</v>
      </c>
      <c r="JE160" s="4">
        <v>0</v>
      </c>
      <c r="JG160" s="4">
        <v>19560</v>
      </c>
      <c r="JI160" s="4">
        <v>21348.939181613692</v>
      </c>
      <c r="JK160" s="93">
        <v>25.81</v>
      </c>
      <c r="JL160" s="4">
        <v>0</v>
      </c>
      <c r="JM160" s="4">
        <v>0</v>
      </c>
      <c r="JN160" s="4">
        <v>335379</v>
      </c>
      <c r="JO160" s="4">
        <v>0</v>
      </c>
      <c r="JP160" s="4">
        <v>0</v>
      </c>
      <c r="JQ160" s="4">
        <v>0</v>
      </c>
      <c r="JR160" s="4">
        <v>24193</v>
      </c>
      <c r="JS160" s="4">
        <v>0</v>
      </c>
      <c r="JT160" s="4">
        <v>0</v>
      </c>
      <c r="JV160" s="4">
        <v>24193</v>
      </c>
      <c r="JW160" s="4">
        <v>0</v>
      </c>
      <c r="JX160" s="4">
        <v>96272.28727444759</v>
      </c>
      <c r="JY160" s="4">
        <v>-3.7753043876437005</v>
      </c>
      <c r="JZ160" s="93">
        <v>21.52</v>
      </c>
      <c r="KA160" s="4">
        <v>0</v>
      </c>
      <c r="KB160" s="4">
        <v>0</v>
      </c>
      <c r="KC160" s="4">
        <v>324575</v>
      </c>
      <c r="KD160" s="4">
        <v>0</v>
      </c>
      <c r="KE160" s="4">
        <v>0</v>
      </c>
      <c r="KF160" s="4">
        <v>0</v>
      </c>
      <c r="KG160" s="4">
        <v>20175</v>
      </c>
      <c r="KH160" s="4">
        <v>0</v>
      </c>
      <c r="KI160" s="4">
        <v>0</v>
      </c>
      <c r="KJ160" s="4">
        <v>0</v>
      </c>
      <c r="KK160" s="4">
        <v>20175</v>
      </c>
      <c r="KM160" s="4">
        <v>58541.038093439238</v>
      </c>
      <c r="KN160" s="4">
        <v>-20.621071001260134</v>
      </c>
      <c r="KO160" s="4">
        <v>22.570000000000004</v>
      </c>
      <c r="KP160" s="4">
        <v>0</v>
      </c>
      <c r="KQ160" s="4">
        <v>0</v>
      </c>
      <c r="KR160" s="4">
        <v>346230</v>
      </c>
      <c r="KS160" s="4">
        <v>0</v>
      </c>
      <c r="KT160" s="4">
        <v>0</v>
      </c>
      <c r="KU160" s="4">
        <v>0</v>
      </c>
      <c r="KV160" s="4">
        <v>24550</v>
      </c>
      <c r="KW160" s="4">
        <v>0</v>
      </c>
      <c r="KX160" s="4">
        <v>0</v>
      </c>
      <c r="KY160" s="4">
        <v>0</v>
      </c>
      <c r="KZ160" s="4">
        <v>24550</v>
      </c>
      <c r="LA160" s="4">
        <v>0</v>
      </c>
      <c r="LB160" s="4">
        <v>57463.114928998744</v>
      </c>
      <c r="LC160" s="4">
        <v>0</v>
      </c>
      <c r="LD160" s="4">
        <v>28</v>
      </c>
      <c r="LE160" s="4">
        <v>0</v>
      </c>
      <c r="LF160" s="4">
        <v>0</v>
      </c>
      <c r="LG160" s="4">
        <v>470487</v>
      </c>
      <c r="LH160" s="4">
        <v>0</v>
      </c>
      <c r="LI160" s="4">
        <v>0</v>
      </c>
      <c r="LJ160" s="4">
        <v>0</v>
      </c>
      <c r="LK160" s="4">
        <v>32942</v>
      </c>
      <c r="LL160" s="4">
        <v>0</v>
      </c>
      <c r="LM160" s="4">
        <v>0</v>
      </c>
      <c r="LO160" s="4">
        <v>32942</v>
      </c>
      <c r="LQ160" s="4">
        <v>137250</v>
      </c>
      <c r="MI160" s="115">
        <f t="shared" si="2"/>
        <v>-151</v>
      </c>
      <c r="MJ160" s="3"/>
      <c r="MK160" s="3"/>
      <c r="ML160" s="176"/>
      <c r="MM160" s="176"/>
      <c r="MN160" s="176"/>
      <c r="MO160" s="176"/>
      <c r="MP160" s="176"/>
      <c r="MQ160" s="176"/>
      <c r="MR160" s="176"/>
      <c r="MS160" s="176"/>
      <c r="MT160" s="176"/>
    </row>
    <row r="161" spans="1:358" s="4" customFormat="1">
      <c r="A161" s="1">
        <v>152</v>
      </c>
      <c r="B161" t="s">
        <v>192</v>
      </c>
      <c r="C161" s="93"/>
      <c r="E161" s="4">
        <v>0</v>
      </c>
      <c r="F161" s="4">
        <v>0</v>
      </c>
      <c r="I161" s="93"/>
      <c r="J161" s="4">
        <v>0</v>
      </c>
      <c r="K161" s="4">
        <v>0</v>
      </c>
      <c r="L161" s="4">
        <v>0</v>
      </c>
      <c r="O161" s="93"/>
      <c r="Q161" s="4">
        <v>0</v>
      </c>
      <c r="R161" s="4">
        <v>0</v>
      </c>
      <c r="S161" s="4">
        <v>0</v>
      </c>
      <c r="U161" s="4">
        <v>0</v>
      </c>
      <c r="V161" s="4">
        <v>0</v>
      </c>
      <c r="W161" s="93"/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L161" s="4">
        <v>0</v>
      </c>
      <c r="AO161" s="93"/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W161" s="93"/>
      <c r="AZ161" s="4">
        <v>0</v>
      </c>
      <c r="BB161" s="4">
        <v>0</v>
      </c>
      <c r="BC161" s="4">
        <v>0</v>
      </c>
      <c r="BD161" s="4">
        <v>0</v>
      </c>
      <c r="BE161" s="4">
        <v>0.02</v>
      </c>
      <c r="BF161" s="4">
        <v>0</v>
      </c>
      <c r="BG161" s="4">
        <v>164</v>
      </c>
      <c r="BH161" s="4">
        <v>0</v>
      </c>
      <c r="BL161" s="4">
        <v>0</v>
      </c>
      <c r="BN161" s="4">
        <v>0</v>
      </c>
      <c r="BO161" s="4">
        <v>30.097657119348003</v>
      </c>
      <c r="BP161" s="4">
        <v>1.9602935906664953E-2</v>
      </c>
      <c r="BQ161" s="93">
        <v>5.0847457627118647E-2</v>
      </c>
      <c r="BR161" s="4">
        <v>0</v>
      </c>
      <c r="BS161" s="4">
        <v>585.40677966101703</v>
      </c>
      <c r="BT161" s="4">
        <v>0</v>
      </c>
      <c r="BU161" s="4">
        <v>38.033898305084747</v>
      </c>
      <c r="BW161" s="4">
        <v>0</v>
      </c>
      <c r="BY161" s="4">
        <v>38.033898305084747</v>
      </c>
      <c r="CA161" s="4">
        <v>651.00677966101705</v>
      </c>
      <c r="CC161" s="93"/>
      <c r="CE161" s="4">
        <v>0</v>
      </c>
      <c r="CF161" s="4">
        <v>0</v>
      </c>
      <c r="CH161" s="4">
        <v>0</v>
      </c>
      <c r="CJ161" s="4">
        <v>0</v>
      </c>
      <c r="CK161" s="4">
        <v>0</v>
      </c>
      <c r="CL161" s="4">
        <v>0</v>
      </c>
      <c r="CM161" s="4">
        <v>351</v>
      </c>
      <c r="CN161" s="4">
        <v>0</v>
      </c>
      <c r="CO161" s="93"/>
      <c r="CS161" s="4">
        <v>0</v>
      </c>
      <c r="CW161" s="4">
        <v>0</v>
      </c>
      <c r="CY161" s="4">
        <v>234</v>
      </c>
      <c r="DA161" s="93"/>
      <c r="DD161" s="4">
        <v>0</v>
      </c>
      <c r="DF161" s="4">
        <v>0</v>
      </c>
      <c r="DH161" s="4">
        <v>0</v>
      </c>
      <c r="DI161" s="4">
        <v>0</v>
      </c>
      <c r="DJ161" s="4">
        <v>0</v>
      </c>
      <c r="DK161" s="4">
        <v>0</v>
      </c>
      <c r="DL161" s="4">
        <v>0</v>
      </c>
      <c r="DM161" s="93">
        <v>1</v>
      </c>
      <c r="DN161" s="4">
        <v>0</v>
      </c>
      <c r="DO161" s="4">
        <v>14592</v>
      </c>
      <c r="DQ161" s="4">
        <v>893</v>
      </c>
      <c r="DS161" s="4">
        <v>0</v>
      </c>
      <c r="DU161" s="4">
        <v>893</v>
      </c>
      <c r="DW161" s="4">
        <v>14592</v>
      </c>
      <c r="DY161" s="93"/>
      <c r="EG161" s="4">
        <v>0</v>
      </c>
      <c r="EI161" s="4">
        <v>8755.2000000000007</v>
      </c>
      <c r="EK161" s="93">
        <v>0</v>
      </c>
      <c r="EM161" s="4">
        <v>0</v>
      </c>
      <c r="EN161" s="4">
        <v>0</v>
      </c>
      <c r="EO161" s="4">
        <v>0</v>
      </c>
      <c r="EP161" s="4">
        <v>0</v>
      </c>
      <c r="EQ161" s="4">
        <v>0</v>
      </c>
      <c r="ER161" s="4">
        <v>0</v>
      </c>
      <c r="ES161" s="4">
        <v>0</v>
      </c>
      <c r="ET161" s="4">
        <v>0</v>
      </c>
      <c r="EU161" s="4">
        <v>5836.8</v>
      </c>
      <c r="EV161" s="4">
        <v>0</v>
      </c>
      <c r="EW161" s="93">
        <v>0</v>
      </c>
      <c r="EX161" s="4">
        <v>0</v>
      </c>
      <c r="EY161" s="4">
        <v>0</v>
      </c>
      <c r="EZ161" s="4">
        <v>0</v>
      </c>
      <c r="FA161" s="4">
        <v>0</v>
      </c>
      <c r="FB161" s="4">
        <v>0</v>
      </c>
      <c r="FC161" s="4">
        <v>0</v>
      </c>
      <c r="FD161" s="4">
        <v>0</v>
      </c>
      <c r="FE161" s="4">
        <v>0</v>
      </c>
      <c r="FF161" s="4">
        <v>0</v>
      </c>
      <c r="FG161" s="4">
        <v>0</v>
      </c>
      <c r="FH161" s="4">
        <v>0</v>
      </c>
      <c r="FI161" s="93">
        <v>0</v>
      </c>
      <c r="FJ161" s="4">
        <v>0</v>
      </c>
      <c r="FK161" s="4">
        <v>0</v>
      </c>
      <c r="FL161" s="4">
        <v>0</v>
      </c>
      <c r="FM161" s="4">
        <v>0</v>
      </c>
      <c r="FN161" s="4">
        <v>0</v>
      </c>
      <c r="FO161" s="4">
        <v>0</v>
      </c>
      <c r="FQ161" s="4">
        <v>0</v>
      </c>
      <c r="FS161" s="4">
        <v>0</v>
      </c>
      <c r="FU161" s="93">
        <v>0</v>
      </c>
      <c r="FV161" s="4">
        <v>0</v>
      </c>
      <c r="FW161" s="4">
        <v>0</v>
      </c>
      <c r="FX161" s="4">
        <v>0</v>
      </c>
      <c r="FY161" s="4">
        <v>0</v>
      </c>
      <c r="FZ161" s="4">
        <v>0</v>
      </c>
      <c r="GA161" s="4">
        <v>0</v>
      </c>
      <c r="GB161" s="4">
        <v>0</v>
      </c>
      <c r="GC161" s="4">
        <v>0</v>
      </c>
      <c r="GE161" s="4">
        <v>0</v>
      </c>
      <c r="GG161" s="93">
        <v>1</v>
      </c>
      <c r="GH161" s="4">
        <v>0</v>
      </c>
      <c r="GI161" s="4">
        <v>22685</v>
      </c>
      <c r="GJ161" s="4">
        <v>0</v>
      </c>
      <c r="GK161" s="4">
        <v>893</v>
      </c>
      <c r="GL161" s="4">
        <v>0</v>
      </c>
      <c r="GM161" s="4">
        <v>0</v>
      </c>
      <c r="GN161" s="4">
        <v>0</v>
      </c>
      <c r="GO161" s="4">
        <v>893</v>
      </c>
      <c r="GP161" s="4">
        <v>0</v>
      </c>
      <c r="GQ161" s="4">
        <v>21824.886590154096</v>
      </c>
      <c r="GR161" s="4">
        <v>-19.077697506312688</v>
      </c>
      <c r="GS161" s="93">
        <v>1.9966442953020134</v>
      </c>
      <c r="GT161" s="4">
        <v>0</v>
      </c>
      <c r="GU161" s="4">
        <v>36009</v>
      </c>
      <c r="GV161" s="4">
        <v>0</v>
      </c>
      <c r="GW161" s="4">
        <v>1783</v>
      </c>
      <c r="GX161" s="4">
        <v>0</v>
      </c>
      <c r="GY161" s="4">
        <v>0</v>
      </c>
      <c r="GZ161" s="4">
        <v>0</v>
      </c>
      <c r="HA161" s="160">
        <v>1783</v>
      </c>
      <c r="HB161" s="160">
        <v>0</v>
      </c>
      <c r="HC161" s="160">
        <v>11801.541072815311</v>
      </c>
      <c r="HD161" s="4">
        <v>-9</v>
      </c>
      <c r="HE161" s="93">
        <v>0</v>
      </c>
      <c r="HF161" s="4">
        <v>0</v>
      </c>
      <c r="HG161" s="4">
        <v>0</v>
      </c>
      <c r="HH161" s="4">
        <v>0</v>
      </c>
      <c r="HI161" s="4">
        <v>0</v>
      </c>
      <c r="HJ161" s="4">
        <v>0</v>
      </c>
      <c r="HK161" s="4">
        <v>0</v>
      </c>
      <c r="HL161" s="4">
        <v>0</v>
      </c>
      <c r="HM161" s="4">
        <v>0</v>
      </c>
      <c r="HN161" s="4">
        <v>0</v>
      </c>
      <c r="HO161" s="4">
        <v>0</v>
      </c>
      <c r="HP161" s="4">
        <v>0</v>
      </c>
      <c r="HQ161" s="4">
        <v>0</v>
      </c>
      <c r="HR161" s="93">
        <v>0</v>
      </c>
      <c r="HS161" s="4">
        <v>0</v>
      </c>
      <c r="HT161" s="4">
        <v>0</v>
      </c>
      <c r="HU161" s="4">
        <v>0</v>
      </c>
      <c r="HV161" s="4">
        <v>0</v>
      </c>
      <c r="HW161" s="4">
        <v>0</v>
      </c>
      <c r="HX161" s="176">
        <v>0</v>
      </c>
      <c r="HY161" s="4">
        <v>0</v>
      </c>
      <c r="HZ161" s="176">
        <v>0</v>
      </c>
      <c r="IA161" s="4">
        <v>0</v>
      </c>
      <c r="IB161" s="176">
        <v>0</v>
      </c>
      <c r="IC161" s="4">
        <v>0</v>
      </c>
      <c r="ID161" s="176">
        <v>0</v>
      </c>
      <c r="IE161" s="4">
        <v>0</v>
      </c>
      <c r="IF161" s="4">
        <v>0</v>
      </c>
      <c r="IG161" s="5">
        <v>0</v>
      </c>
      <c r="IH161" s="3">
        <v>0</v>
      </c>
      <c r="II161" s="3">
        <v>0</v>
      </c>
      <c r="IJ161" s="3">
        <v>0</v>
      </c>
      <c r="IK161" s="3">
        <v>0</v>
      </c>
      <c r="IL161" s="3">
        <v>0</v>
      </c>
      <c r="IM161" s="3">
        <v>0</v>
      </c>
      <c r="IN161" s="3">
        <v>0</v>
      </c>
      <c r="IO161" s="3">
        <v>0</v>
      </c>
      <c r="IP161" s="3">
        <v>0</v>
      </c>
      <c r="IQ161" s="3"/>
      <c r="IR161" s="3">
        <v>0</v>
      </c>
      <c r="IS161" s="3"/>
      <c r="IT161" s="3">
        <v>0</v>
      </c>
      <c r="IU161" s="3"/>
      <c r="IV161" s="93">
        <v>1</v>
      </c>
      <c r="IW161" s="4">
        <v>0</v>
      </c>
      <c r="IX161" s="4">
        <v>0</v>
      </c>
      <c r="IY161" s="4">
        <v>27045</v>
      </c>
      <c r="IZ161" s="4">
        <v>0</v>
      </c>
      <c r="JA161" s="4">
        <v>0</v>
      </c>
      <c r="JB161" s="4">
        <v>0</v>
      </c>
      <c r="JC161" s="4">
        <v>934</v>
      </c>
      <c r="JD161" s="4">
        <v>0</v>
      </c>
      <c r="JE161" s="4">
        <v>0</v>
      </c>
      <c r="JG161" s="4">
        <v>934</v>
      </c>
      <c r="JI161" s="4">
        <v>22451.428437157771</v>
      </c>
      <c r="JK161" s="93">
        <v>0.5</v>
      </c>
      <c r="JL161" s="4">
        <v>0</v>
      </c>
      <c r="JM161" s="4">
        <v>0</v>
      </c>
      <c r="JN161" s="4">
        <v>12264</v>
      </c>
      <c r="JO161" s="4">
        <v>0</v>
      </c>
      <c r="JP161" s="4">
        <v>0</v>
      </c>
      <c r="JQ161" s="4">
        <v>0</v>
      </c>
      <c r="JR161" s="4">
        <v>458</v>
      </c>
      <c r="JS161" s="4">
        <v>0</v>
      </c>
      <c r="JT161" s="4">
        <v>0</v>
      </c>
      <c r="JV161" s="4">
        <v>458</v>
      </c>
      <c r="JW161" s="4">
        <v>0</v>
      </c>
      <c r="JX161" s="4">
        <v>4168.5185033458756</v>
      </c>
      <c r="JY161" s="4">
        <v>-5.3018541470364653</v>
      </c>
      <c r="JZ161" s="93">
        <v>0</v>
      </c>
      <c r="KA161" s="4">
        <v>0</v>
      </c>
      <c r="KB161" s="4">
        <v>0</v>
      </c>
      <c r="KC161" s="4">
        <v>0</v>
      </c>
      <c r="KD161" s="4">
        <v>0</v>
      </c>
      <c r="KE161" s="4">
        <v>0</v>
      </c>
      <c r="KF161" s="4">
        <v>0</v>
      </c>
      <c r="KG161" s="4">
        <v>0</v>
      </c>
      <c r="KH161" s="4">
        <v>0</v>
      </c>
      <c r="KI161" s="4">
        <v>0</v>
      </c>
      <c r="KJ161" s="4">
        <v>0</v>
      </c>
      <c r="KK161" s="4">
        <v>0</v>
      </c>
      <c r="KM161" s="4">
        <v>3593.2270867724719</v>
      </c>
      <c r="KN161" s="4">
        <v>-28.95923072120695</v>
      </c>
      <c r="KO161" s="4">
        <v>0</v>
      </c>
      <c r="KP161" s="4">
        <v>0</v>
      </c>
      <c r="KQ161" s="4">
        <v>0</v>
      </c>
      <c r="KR161" s="4">
        <v>0</v>
      </c>
      <c r="KS161" s="4">
        <v>0</v>
      </c>
      <c r="KT161" s="4">
        <v>0</v>
      </c>
      <c r="KU161" s="4">
        <v>0</v>
      </c>
      <c r="KV161" s="4">
        <v>0</v>
      </c>
      <c r="KW161" s="4">
        <v>0</v>
      </c>
      <c r="KX161" s="4">
        <v>0</v>
      </c>
      <c r="KY161" s="4">
        <v>0</v>
      </c>
      <c r="KZ161" s="4">
        <v>0</v>
      </c>
      <c r="LA161" s="4">
        <v>0</v>
      </c>
      <c r="LB161" s="4">
        <v>-28.95923072120695</v>
      </c>
      <c r="LC161" s="4">
        <v>0</v>
      </c>
      <c r="LD161" s="4">
        <v>0</v>
      </c>
      <c r="LE161" s="4">
        <v>0</v>
      </c>
      <c r="LF161" s="4">
        <v>0</v>
      </c>
      <c r="LG161" s="4">
        <v>0</v>
      </c>
      <c r="LH161" s="4">
        <v>0</v>
      </c>
      <c r="LI161" s="4">
        <v>0</v>
      </c>
      <c r="LJ161" s="4">
        <v>0</v>
      </c>
      <c r="LK161" s="4">
        <v>0</v>
      </c>
      <c r="LL161" s="4">
        <v>0</v>
      </c>
      <c r="LM161" s="4">
        <v>0</v>
      </c>
      <c r="LO161" s="4">
        <v>0</v>
      </c>
      <c r="LQ161" s="4">
        <v>0</v>
      </c>
      <c r="MI161" s="115">
        <f t="shared" si="2"/>
        <v>-152</v>
      </c>
      <c r="MJ161" s="3"/>
      <c r="MK161" s="3"/>
      <c r="ML161" s="176"/>
      <c r="MM161" s="176"/>
      <c r="MN161" s="176"/>
      <c r="MO161" s="176"/>
      <c r="MP161" s="176"/>
      <c r="MQ161" s="176"/>
      <c r="MR161" s="176"/>
      <c r="MS161" s="176"/>
      <c r="MT161" s="176"/>
    </row>
    <row r="162" spans="1:358" s="4" customFormat="1">
      <c r="A162" s="1">
        <v>153</v>
      </c>
      <c r="B162" t="s">
        <v>193</v>
      </c>
      <c r="C162" s="93">
        <v>2</v>
      </c>
      <c r="D162" s="4">
        <v>9048</v>
      </c>
      <c r="E162" s="4">
        <v>0</v>
      </c>
      <c r="F162" s="4">
        <v>4429</v>
      </c>
      <c r="G162" s="4">
        <v>0</v>
      </c>
      <c r="I162" s="93">
        <v>2</v>
      </c>
      <c r="J162" s="4">
        <v>9940</v>
      </c>
      <c r="K162" s="4">
        <v>0</v>
      </c>
      <c r="L162" s="4">
        <v>17243</v>
      </c>
      <c r="M162" s="4">
        <v>0</v>
      </c>
      <c r="O162" s="93">
        <v>2</v>
      </c>
      <c r="P162" s="4">
        <v>0</v>
      </c>
      <c r="Q162" s="4">
        <v>10366</v>
      </c>
      <c r="R162" s="4">
        <v>0</v>
      </c>
      <c r="S162" s="4">
        <v>0</v>
      </c>
      <c r="U162" s="4">
        <v>9940</v>
      </c>
      <c r="V162" s="4">
        <v>0</v>
      </c>
      <c r="W162" s="93">
        <v>4.76</v>
      </c>
      <c r="X162" s="4">
        <v>0</v>
      </c>
      <c r="Y162" s="4">
        <v>28546</v>
      </c>
      <c r="Z162" s="4">
        <v>0</v>
      </c>
      <c r="AA162" s="4">
        <v>0</v>
      </c>
      <c r="AB162" s="4">
        <v>0</v>
      </c>
      <c r="AC162" s="4">
        <v>18180</v>
      </c>
      <c r="AD162" s="4">
        <v>0</v>
      </c>
      <c r="AE162" s="4">
        <v>0</v>
      </c>
      <c r="AF162" s="4">
        <v>7</v>
      </c>
      <c r="AG162" s="4">
        <v>0</v>
      </c>
      <c r="AH162" s="4">
        <v>40894</v>
      </c>
      <c r="AJ162" s="4">
        <v>0</v>
      </c>
      <c r="AL162" s="4">
        <v>23256</v>
      </c>
      <c r="AN162" s="4">
        <v>0</v>
      </c>
      <c r="AO162" s="93">
        <v>10.71</v>
      </c>
      <c r="AP162" s="4">
        <v>0</v>
      </c>
      <c r="AQ162" s="4">
        <v>63880</v>
      </c>
      <c r="AR162" s="4">
        <v>0</v>
      </c>
      <c r="AS162" s="4">
        <v>4535</v>
      </c>
      <c r="AT162" s="4">
        <v>0</v>
      </c>
      <c r="AU162" s="4">
        <v>37667</v>
      </c>
      <c r="AW162" s="93">
        <v>7</v>
      </c>
      <c r="AY162" s="4">
        <v>48846</v>
      </c>
      <c r="AZ162" s="4">
        <v>20934</v>
      </c>
      <c r="BA162" s="4">
        <v>0</v>
      </c>
      <c r="BB162" s="4">
        <v>0</v>
      </c>
      <c r="BC162" s="4">
        <v>16675</v>
      </c>
      <c r="BD162" s="4">
        <v>5284</v>
      </c>
      <c r="BE162" s="4">
        <v>39.76</v>
      </c>
      <c r="BF162" s="4">
        <v>0</v>
      </c>
      <c r="BG162" s="4">
        <v>270209</v>
      </c>
      <c r="BH162" s="4">
        <v>0</v>
      </c>
      <c r="BI162" s="4">
        <v>47.14</v>
      </c>
      <c r="BJ162" s="4">
        <v>0</v>
      </c>
      <c r="BK162" s="4">
        <v>325640</v>
      </c>
      <c r="BL162" s="4">
        <v>0</v>
      </c>
      <c r="BM162" s="4">
        <v>14428</v>
      </c>
      <c r="BN162" s="4">
        <v>0</v>
      </c>
      <c r="BO162" s="4">
        <v>55018.517214168147</v>
      </c>
      <c r="BP162" s="4">
        <v>35.834166837383236</v>
      </c>
      <c r="BQ162" s="93">
        <v>49.830508474576277</v>
      </c>
      <c r="BR162" s="4">
        <v>0</v>
      </c>
      <c r="BS162" s="4">
        <v>338942.54237288138</v>
      </c>
      <c r="BT162" s="4">
        <v>0</v>
      </c>
      <c r="BU162" s="4">
        <v>36525.220338983054</v>
      </c>
      <c r="BW162" s="4">
        <v>7872</v>
      </c>
      <c r="BY162" s="4">
        <v>36525.220338983054</v>
      </c>
      <c r="CA162" s="4">
        <v>130919.54237288138</v>
      </c>
      <c r="CC162" s="93">
        <v>59.857627118644068</v>
      </c>
      <c r="CD162" s="4">
        <v>0</v>
      </c>
      <c r="CE162" s="4">
        <v>415686.28135593224</v>
      </c>
      <c r="CF162" s="4">
        <v>0</v>
      </c>
      <c r="CG162" s="4">
        <v>44253.044067796603</v>
      </c>
      <c r="CH162" s="4">
        <v>0</v>
      </c>
      <c r="CI162" s="4">
        <v>22296.474576271186</v>
      </c>
      <c r="CJ162" s="4">
        <v>0</v>
      </c>
      <c r="CK162" s="4">
        <v>44253.044067796603</v>
      </c>
      <c r="CL162" s="4">
        <v>0</v>
      </c>
      <c r="CM162" s="4">
        <v>98524.738983050862</v>
      </c>
      <c r="CN162" s="4">
        <v>0</v>
      </c>
      <c r="CO162" s="93">
        <v>58.934005923731952</v>
      </c>
      <c r="CP162" s="4">
        <v>0</v>
      </c>
      <c r="CQ162" s="4">
        <v>450970.46473683714</v>
      </c>
      <c r="CS162" s="4">
        <v>46210.003368056408</v>
      </c>
      <c r="CU162" s="4">
        <v>17790.234967925215</v>
      </c>
      <c r="CW162" s="4">
        <v>46210.003368056408</v>
      </c>
      <c r="CY162" s="4">
        <v>86651.183380904899</v>
      </c>
      <c r="DA162" s="93">
        <v>65.380630366452323</v>
      </c>
      <c r="DB162" s="4">
        <v>0</v>
      </c>
      <c r="DC162" s="4">
        <v>479902</v>
      </c>
      <c r="DD162" s="4">
        <v>0</v>
      </c>
      <c r="DE162" s="4">
        <v>49721</v>
      </c>
      <c r="DF162" s="4">
        <v>0</v>
      </c>
      <c r="DG162" s="4">
        <v>61956</v>
      </c>
      <c r="DH162" s="4">
        <v>0</v>
      </c>
      <c r="DI162" s="4">
        <v>49721</v>
      </c>
      <c r="DJ162" s="4">
        <v>0</v>
      </c>
      <c r="DK162" s="4">
        <v>80800</v>
      </c>
      <c r="DL162" s="4">
        <v>0</v>
      </c>
      <c r="DM162" s="93">
        <v>70.533592818570725</v>
      </c>
      <c r="DN162" s="4">
        <v>0</v>
      </c>
      <c r="DO162" s="4">
        <v>580161</v>
      </c>
      <c r="DQ162" s="4">
        <v>59416</v>
      </c>
      <c r="DS162" s="4">
        <v>37543</v>
      </c>
      <c r="DU162" s="4">
        <v>59416</v>
      </c>
      <c r="DW162" s="4">
        <v>131731.59451025966</v>
      </c>
      <c r="DY162" s="93">
        <v>71.198729841586982</v>
      </c>
      <c r="DZ162" s="4">
        <v>0</v>
      </c>
      <c r="EA162" s="4">
        <v>641204</v>
      </c>
      <c r="EC162" s="4">
        <v>60926</v>
      </c>
      <c r="EE162" s="4">
        <v>30315</v>
      </c>
      <c r="EG162" s="4">
        <v>60926</v>
      </c>
      <c r="EI162" s="4">
        <v>132771.01410526515</v>
      </c>
      <c r="EK162" s="93">
        <v>65.152329749103927</v>
      </c>
      <c r="EL162" s="4">
        <v>0</v>
      </c>
      <c r="EM162" s="4">
        <v>585957</v>
      </c>
      <c r="EN162" s="4">
        <v>0</v>
      </c>
      <c r="EO162" s="4">
        <v>56395</v>
      </c>
      <c r="EP162" s="4">
        <v>0</v>
      </c>
      <c r="EQ162" s="4">
        <v>20868</v>
      </c>
      <c r="ER162" s="4">
        <v>0</v>
      </c>
      <c r="ES162" s="4">
        <v>56395</v>
      </c>
      <c r="ET162" s="4">
        <v>0</v>
      </c>
      <c r="EU162" s="4">
        <v>76729.399999999994</v>
      </c>
      <c r="EV162" s="4">
        <v>0</v>
      </c>
      <c r="EW162" s="93">
        <v>72.784722222222229</v>
      </c>
      <c r="EX162" s="4">
        <v>0</v>
      </c>
      <c r="EY162" s="4">
        <v>621474</v>
      </c>
      <c r="EZ162" s="4">
        <v>0</v>
      </c>
      <c r="FA162" s="4">
        <v>59188</v>
      </c>
      <c r="FB162" s="4">
        <v>0</v>
      </c>
      <c r="FC162" s="4">
        <v>64459</v>
      </c>
      <c r="FD162" s="4">
        <v>0</v>
      </c>
      <c r="FE162" s="4">
        <v>59188</v>
      </c>
      <c r="FF162" s="4">
        <v>0</v>
      </c>
      <c r="FG162" s="4">
        <v>59934.2</v>
      </c>
      <c r="FH162" s="4">
        <v>0</v>
      </c>
      <c r="FI162" s="93">
        <v>73.633919838929643</v>
      </c>
      <c r="FJ162" s="4">
        <v>0</v>
      </c>
      <c r="FK162" s="4">
        <v>672219</v>
      </c>
      <c r="FL162" s="4">
        <v>0</v>
      </c>
      <c r="FM162" s="4">
        <v>62170</v>
      </c>
      <c r="FN162" s="4">
        <v>0</v>
      </c>
      <c r="FO162" s="4">
        <v>40197</v>
      </c>
      <c r="FQ162" s="4">
        <v>62170</v>
      </c>
      <c r="FS162" s="4">
        <v>57063.748747932157</v>
      </c>
      <c r="FU162" s="93">
        <v>82.796123564491154</v>
      </c>
      <c r="FV162" s="4">
        <v>0</v>
      </c>
      <c r="FW162" s="4">
        <v>779828</v>
      </c>
      <c r="FX162" s="4">
        <v>0</v>
      </c>
      <c r="FY162" s="4">
        <v>70301</v>
      </c>
      <c r="FZ162" s="4">
        <v>0</v>
      </c>
      <c r="GA162" s="4">
        <v>42302</v>
      </c>
      <c r="GB162" s="4">
        <v>0</v>
      </c>
      <c r="GC162" s="4">
        <v>70301</v>
      </c>
      <c r="GE162" s="4">
        <v>125762.91475049265</v>
      </c>
      <c r="GG162" s="93">
        <v>86.402718552073139</v>
      </c>
      <c r="GH162" s="4">
        <v>0</v>
      </c>
      <c r="GI162" s="4">
        <v>835894</v>
      </c>
      <c r="GJ162" s="4">
        <v>0</v>
      </c>
      <c r="GK162" s="4">
        <v>76209</v>
      </c>
      <c r="GL162" s="4">
        <v>0</v>
      </c>
      <c r="GM162" s="4">
        <v>10997</v>
      </c>
      <c r="GN162" s="4">
        <v>0</v>
      </c>
      <c r="GO162" s="4">
        <v>76209</v>
      </c>
      <c r="GP162" s="4">
        <v>0</v>
      </c>
      <c r="GQ162" s="4">
        <v>53940.228854466804</v>
      </c>
      <c r="GR162" s="4">
        <v>-47.150548308956786</v>
      </c>
      <c r="GS162" s="93">
        <v>87.144294100801844</v>
      </c>
      <c r="GT162" s="4">
        <v>0</v>
      </c>
      <c r="GU162" s="4">
        <v>798892</v>
      </c>
      <c r="GV162" s="4">
        <v>0</v>
      </c>
      <c r="GW162" s="4">
        <v>72895</v>
      </c>
      <c r="GX162" s="4">
        <v>0</v>
      </c>
      <c r="GY162" s="4">
        <v>59721</v>
      </c>
      <c r="GZ162" s="4">
        <v>0</v>
      </c>
      <c r="HA162" s="160">
        <v>72895</v>
      </c>
      <c r="HB162" s="160">
        <v>0</v>
      </c>
      <c r="HC162" s="160">
        <v>-47.150548308956786</v>
      </c>
      <c r="HD162" s="4">
        <v>0</v>
      </c>
      <c r="HE162" s="93">
        <v>91</v>
      </c>
      <c r="HF162" s="4">
        <v>0</v>
      </c>
      <c r="HG162" s="4">
        <v>0</v>
      </c>
      <c r="HH162" s="4">
        <v>860076</v>
      </c>
      <c r="HI162" s="4">
        <v>0</v>
      </c>
      <c r="HJ162" s="4">
        <v>75643</v>
      </c>
      <c r="HK162" s="4">
        <v>0</v>
      </c>
      <c r="HL162" s="4">
        <v>65338</v>
      </c>
      <c r="HM162" s="4">
        <v>0</v>
      </c>
      <c r="HN162" s="4">
        <v>75643</v>
      </c>
      <c r="HO162" s="4">
        <v>0</v>
      </c>
      <c r="HP162" s="4">
        <v>53705</v>
      </c>
      <c r="HQ162" s="4">
        <v>-933.07666589997825</v>
      </c>
      <c r="HR162" s="93">
        <v>91.02000000000001</v>
      </c>
      <c r="HS162" s="4">
        <v>0</v>
      </c>
      <c r="HT162" s="4">
        <v>0</v>
      </c>
      <c r="HU162" s="4">
        <v>963057</v>
      </c>
      <c r="HV162" s="4">
        <v>0</v>
      </c>
      <c r="HW162" s="4">
        <v>0</v>
      </c>
      <c r="HX162" s="176">
        <v>0</v>
      </c>
      <c r="HY162" s="4">
        <v>81236</v>
      </c>
      <c r="HZ162" s="176">
        <v>0</v>
      </c>
      <c r="IA162" s="4">
        <v>0</v>
      </c>
      <c r="IB162" s="176">
        <v>0</v>
      </c>
      <c r="IC162" s="4">
        <v>81236</v>
      </c>
      <c r="ID162" s="176">
        <v>0</v>
      </c>
      <c r="IE162" s="4">
        <v>67249.811951646232</v>
      </c>
      <c r="IF162" s="4">
        <v>362.74350940716977</v>
      </c>
      <c r="IG162" s="5">
        <v>94.059999999999988</v>
      </c>
      <c r="IH162" s="3">
        <v>0</v>
      </c>
      <c r="II162" s="3">
        <v>0</v>
      </c>
      <c r="IJ162" s="3">
        <v>971283</v>
      </c>
      <c r="IK162" s="3">
        <v>0</v>
      </c>
      <c r="IL162" s="3">
        <v>0</v>
      </c>
      <c r="IM162" s="3">
        <v>0</v>
      </c>
      <c r="IN162" s="3">
        <v>82203</v>
      </c>
      <c r="IO162" s="3">
        <v>0</v>
      </c>
      <c r="IP162" s="3">
        <v>22146</v>
      </c>
      <c r="IQ162" s="3"/>
      <c r="IR162" s="3">
        <v>83989</v>
      </c>
      <c r="IS162" s="3"/>
      <c r="IT162" s="3">
        <v>7046.3318031975532</v>
      </c>
      <c r="IU162" s="3"/>
      <c r="IV162" s="93">
        <v>88.25</v>
      </c>
      <c r="IW162" s="4">
        <v>0</v>
      </c>
      <c r="IX162" s="4">
        <v>0</v>
      </c>
      <c r="IY162" s="4">
        <v>916134</v>
      </c>
      <c r="IZ162" s="4">
        <v>0</v>
      </c>
      <c r="JA162" s="4">
        <v>0</v>
      </c>
      <c r="JB162" s="4">
        <v>0</v>
      </c>
      <c r="JC162" s="4">
        <v>78054</v>
      </c>
      <c r="JD162" s="4">
        <v>0</v>
      </c>
      <c r="JE162" s="4">
        <v>59185</v>
      </c>
      <c r="JG162" s="4">
        <v>78054</v>
      </c>
      <c r="JI162" s="4">
        <v>845.65530101505465</v>
      </c>
      <c r="JK162" s="93">
        <v>92.3</v>
      </c>
      <c r="JL162" s="4">
        <v>0</v>
      </c>
      <c r="JM162" s="4">
        <v>0</v>
      </c>
      <c r="JN162" s="4">
        <v>1004976</v>
      </c>
      <c r="JO162" s="4">
        <v>0</v>
      </c>
      <c r="JP162" s="4">
        <v>0</v>
      </c>
      <c r="JQ162" s="4">
        <v>0</v>
      </c>
      <c r="JR162" s="4">
        <v>82800</v>
      </c>
      <c r="JS162" s="4">
        <v>0</v>
      </c>
      <c r="JT162" s="4">
        <v>46869</v>
      </c>
      <c r="JV162" s="4">
        <v>82800</v>
      </c>
      <c r="JW162" s="4">
        <v>0</v>
      </c>
      <c r="JX162" s="4">
        <v>88842</v>
      </c>
      <c r="JY162" s="4">
        <v>0</v>
      </c>
      <c r="JZ162" s="93">
        <v>91.68</v>
      </c>
      <c r="KA162" s="4">
        <v>0</v>
      </c>
      <c r="KB162" s="4">
        <v>0</v>
      </c>
      <c r="KC162" s="4">
        <v>1063139</v>
      </c>
      <c r="KD162" s="4">
        <v>0</v>
      </c>
      <c r="KE162" s="4">
        <v>0</v>
      </c>
      <c r="KF162" s="4">
        <v>0</v>
      </c>
      <c r="KG162" s="4">
        <v>85389</v>
      </c>
      <c r="KH162" s="4">
        <v>0</v>
      </c>
      <c r="KI162" s="4">
        <v>8148</v>
      </c>
      <c r="KJ162" s="4">
        <v>0</v>
      </c>
      <c r="KK162" s="4">
        <v>85389</v>
      </c>
      <c r="KM162" s="4">
        <v>111468.2</v>
      </c>
      <c r="KN162" s="4">
        <v>0</v>
      </c>
      <c r="KO162" s="4">
        <v>91.049999999999983</v>
      </c>
      <c r="KP162" s="4">
        <v>0</v>
      </c>
      <c r="KQ162" s="4">
        <v>0</v>
      </c>
      <c r="KR162" s="4">
        <v>1160819</v>
      </c>
      <c r="KS162" s="4">
        <v>0</v>
      </c>
      <c r="KT162" s="4">
        <v>0</v>
      </c>
      <c r="KU162" s="4">
        <v>0</v>
      </c>
      <c r="KV162" s="4">
        <v>96346</v>
      </c>
      <c r="KW162" s="4">
        <v>0</v>
      </c>
      <c r="KX162" s="4">
        <v>32783</v>
      </c>
      <c r="KY162" s="4">
        <v>0</v>
      </c>
      <c r="KZ162" s="4">
        <v>96346</v>
      </c>
      <c r="LA162" s="4">
        <v>0</v>
      </c>
      <c r="LB162" s="4">
        <v>166693.128</v>
      </c>
      <c r="LC162" s="4">
        <v>0</v>
      </c>
      <c r="LD162" s="4">
        <v>86</v>
      </c>
      <c r="LE162" s="4">
        <v>0</v>
      </c>
      <c r="LF162" s="4">
        <v>0</v>
      </c>
      <c r="LG162" s="4">
        <v>1290561</v>
      </c>
      <c r="LH162" s="4">
        <v>0</v>
      </c>
      <c r="LI162" s="4">
        <v>0</v>
      </c>
      <c r="LJ162" s="4">
        <v>0</v>
      </c>
      <c r="LK162" s="4">
        <v>102084</v>
      </c>
      <c r="LL162" s="4">
        <v>0</v>
      </c>
      <c r="LM162" s="4">
        <v>0</v>
      </c>
      <c r="LO162" s="4">
        <v>102084</v>
      </c>
      <c r="LQ162" s="4">
        <v>211615.2</v>
      </c>
      <c r="MI162" s="115">
        <f t="shared" si="2"/>
        <v>-153</v>
      </c>
      <c r="MJ162" s="3"/>
      <c r="MK162" s="3"/>
      <c r="ML162" s="176"/>
      <c r="MM162" s="176"/>
      <c r="MN162" s="176"/>
      <c r="MO162" s="176"/>
      <c r="MP162" s="176"/>
      <c r="MQ162" s="176"/>
      <c r="MR162" s="176"/>
      <c r="MS162" s="176"/>
      <c r="MT162" s="176"/>
    </row>
    <row r="163" spans="1:358" s="4" customFormat="1">
      <c r="A163" s="1">
        <v>154</v>
      </c>
      <c r="B163" t="s">
        <v>194</v>
      </c>
      <c r="C163" s="93"/>
      <c r="E163" s="4">
        <v>0</v>
      </c>
      <c r="F163" s="4">
        <v>0</v>
      </c>
      <c r="I163" s="93"/>
      <c r="J163" s="4">
        <v>0</v>
      </c>
      <c r="K163" s="4">
        <v>0</v>
      </c>
      <c r="L163" s="4">
        <v>0</v>
      </c>
      <c r="O163" s="93"/>
      <c r="Q163" s="4">
        <v>0</v>
      </c>
      <c r="R163" s="4">
        <v>0</v>
      </c>
      <c r="S163" s="4">
        <v>0</v>
      </c>
      <c r="U163" s="4">
        <v>0</v>
      </c>
      <c r="V163" s="4">
        <v>0</v>
      </c>
      <c r="W163" s="93"/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L163" s="4">
        <v>0</v>
      </c>
      <c r="AO163" s="93"/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W163" s="93"/>
      <c r="AZ163" s="4">
        <v>0</v>
      </c>
      <c r="BB163" s="4">
        <v>0</v>
      </c>
      <c r="BC163" s="4">
        <v>0</v>
      </c>
      <c r="BD163" s="4">
        <v>0</v>
      </c>
      <c r="BH163" s="4">
        <v>0</v>
      </c>
      <c r="BL163" s="4">
        <v>0</v>
      </c>
      <c r="BN163" s="4">
        <v>0</v>
      </c>
      <c r="BO163" s="4">
        <v>0</v>
      </c>
      <c r="BP163" s="4">
        <v>0</v>
      </c>
      <c r="BQ163" s="93">
        <v>0</v>
      </c>
      <c r="BR163" s="4">
        <v>0</v>
      </c>
      <c r="BS163" s="4">
        <v>0</v>
      </c>
      <c r="BT163" s="4">
        <v>0</v>
      </c>
      <c r="BU163" s="4">
        <v>0</v>
      </c>
      <c r="BW163" s="4">
        <v>0</v>
      </c>
      <c r="BY163" s="4">
        <v>0</v>
      </c>
      <c r="CA163" s="4">
        <v>0</v>
      </c>
      <c r="CC163" s="93"/>
      <c r="CE163" s="4">
        <v>0</v>
      </c>
      <c r="CF163" s="4">
        <v>0</v>
      </c>
      <c r="CH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v>0</v>
      </c>
      <c r="CO163" s="93"/>
      <c r="CS163" s="4">
        <v>0</v>
      </c>
      <c r="CW163" s="4">
        <v>0</v>
      </c>
      <c r="CY163" s="4">
        <v>0</v>
      </c>
      <c r="DA163" s="93"/>
      <c r="DD163" s="4">
        <v>0</v>
      </c>
      <c r="DF163" s="4">
        <v>0</v>
      </c>
      <c r="DH163" s="4">
        <v>0</v>
      </c>
      <c r="DI163" s="4">
        <v>0</v>
      </c>
      <c r="DJ163" s="4">
        <v>0</v>
      </c>
      <c r="DK163" s="4">
        <v>0</v>
      </c>
      <c r="DL163" s="4">
        <v>0</v>
      </c>
      <c r="DM163" s="93">
        <v>2.7404844290657442</v>
      </c>
      <c r="DN163" s="4">
        <v>0</v>
      </c>
      <c r="DO163" s="4">
        <v>42891</v>
      </c>
      <c r="DQ163" s="4">
        <v>2447</v>
      </c>
      <c r="DS163" s="4">
        <v>0</v>
      </c>
      <c r="DU163" s="4">
        <v>2447</v>
      </c>
      <c r="DW163" s="4">
        <v>42891</v>
      </c>
      <c r="DY163" s="93">
        <v>2</v>
      </c>
      <c r="DZ163" s="4">
        <v>0</v>
      </c>
      <c r="EA163" s="4">
        <v>30478</v>
      </c>
      <c r="EC163" s="4">
        <v>1786</v>
      </c>
      <c r="EE163" s="4">
        <v>0</v>
      </c>
      <c r="EG163" s="4">
        <v>1786</v>
      </c>
      <c r="EI163" s="4">
        <v>25734.6</v>
      </c>
      <c r="EK163" s="93">
        <v>3</v>
      </c>
      <c r="EL163" s="4">
        <v>0</v>
      </c>
      <c r="EM163" s="4">
        <v>41781</v>
      </c>
      <c r="EN163" s="4">
        <v>0</v>
      </c>
      <c r="EO163" s="4">
        <v>2679</v>
      </c>
      <c r="EP163" s="4">
        <v>0</v>
      </c>
      <c r="EQ163" s="4">
        <v>0</v>
      </c>
      <c r="ER163" s="4">
        <v>0</v>
      </c>
      <c r="ES163" s="4">
        <v>2679</v>
      </c>
      <c r="ET163" s="4">
        <v>0</v>
      </c>
      <c r="EU163" s="4">
        <v>28459.4</v>
      </c>
      <c r="EV163" s="4">
        <v>0</v>
      </c>
      <c r="EW163" s="93">
        <v>4</v>
      </c>
      <c r="EX163" s="4">
        <v>0</v>
      </c>
      <c r="EY163" s="4">
        <v>58788</v>
      </c>
      <c r="EZ163" s="4">
        <v>0</v>
      </c>
      <c r="FA163" s="4">
        <v>3572</v>
      </c>
      <c r="FB163" s="4">
        <v>0</v>
      </c>
      <c r="FC163" s="4">
        <v>0</v>
      </c>
      <c r="FD163" s="4">
        <v>0</v>
      </c>
      <c r="FE163" s="4">
        <v>3572</v>
      </c>
      <c r="FF163" s="4">
        <v>0</v>
      </c>
      <c r="FG163" s="4">
        <v>19832.75</v>
      </c>
      <c r="FH163" s="4">
        <v>0</v>
      </c>
      <c r="FI163" s="93">
        <v>2</v>
      </c>
      <c r="FJ163" s="4">
        <v>0</v>
      </c>
      <c r="FK163" s="4">
        <v>33180</v>
      </c>
      <c r="FL163" s="4">
        <v>0</v>
      </c>
      <c r="FM163" s="4">
        <v>1786</v>
      </c>
      <c r="FN163" s="4">
        <v>0</v>
      </c>
      <c r="FO163" s="4">
        <v>0</v>
      </c>
      <c r="FQ163" s="4">
        <v>1786</v>
      </c>
      <c r="FS163" s="4">
        <v>6773.564141494272</v>
      </c>
      <c r="FU163" s="93">
        <v>2</v>
      </c>
      <c r="FV163" s="4">
        <v>0</v>
      </c>
      <c r="FW163" s="4">
        <v>31828</v>
      </c>
      <c r="FX163" s="4">
        <v>0</v>
      </c>
      <c r="FY163" s="4">
        <v>1786</v>
      </c>
      <c r="FZ163" s="4">
        <v>0</v>
      </c>
      <c r="GA163" s="4">
        <v>0</v>
      </c>
      <c r="GB163" s="4">
        <v>0</v>
      </c>
      <c r="GC163" s="4">
        <v>1786</v>
      </c>
      <c r="GE163" s="4">
        <v>6890.5784744404782</v>
      </c>
      <c r="GG163" s="93">
        <v>1</v>
      </c>
      <c r="GH163" s="4">
        <v>0</v>
      </c>
      <c r="GI163" s="4">
        <v>18724</v>
      </c>
      <c r="GJ163" s="4">
        <v>0</v>
      </c>
      <c r="GK163" s="4">
        <v>893</v>
      </c>
      <c r="GL163" s="4">
        <v>0</v>
      </c>
      <c r="GM163" s="4">
        <v>0</v>
      </c>
      <c r="GN163" s="4">
        <v>0</v>
      </c>
      <c r="GO163" s="4">
        <v>893</v>
      </c>
      <c r="GP163" s="4">
        <v>0</v>
      </c>
      <c r="GQ163" s="4">
        <v>0</v>
      </c>
      <c r="GR163" s="4">
        <v>0</v>
      </c>
      <c r="GS163" s="93">
        <v>1</v>
      </c>
      <c r="GT163" s="4">
        <v>0</v>
      </c>
      <c r="GU163" s="4">
        <v>19046</v>
      </c>
      <c r="GV163" s="4">
        <v>0</v>
      </c>
      <c r="GW163" s="4">
        <v>893</v>
      </c>
      <c r="GX163" s="4">
        <v>0</v>
      </c>
      <c r="GY163" s="4">
        <v>0</v>
      </c>
      <c r="GZ163" s="4">
        <v>0</v>
      </c>
      <c r="HA163" s="160">
        <v>893</v>
      </c>
      <c r="HB163" s="160">
        <v>0</v>
      </c>
      <c r="HC163" s="160">
        <v>285.66791084085582</v>
      </c>
      <c r="HD163" s="4">
        <v>0</v>
      </c>
      <c r="HE163" s="93">
        <v>5</v>
      </c>
      <c r="HF163" s="4">
        <v>0</v>
      </c>
      <c r="HG163" s="4">
        <v>0</v>
      </c>
      <c r="HH163" s="4">
        <v>90605</v>
      </c>
      <c r="HI163" s="4">
        <v>0</v>
      </c>
      <c r="HJ163" s="4">
        <v>4465</v>
      </c>
      <c r="HK163" s="4">
        <v>0</v>
      </c>
      <c r="HL163" s="4">
        <v>0</v>
      </c>
      <c r="HM163" s="4">
        <v>0</v>
      </c>
      <c r="HN163" s="4">
        <v>4465</v>
      </c>
      <c r="HO163" s="4">
        <v>0</v>
      </c>
      <c r="HP163" s="4">
        <v>62812</v>
      </c>
      <c r="HQ163" s="4">
        <v>-1091.2989202264725</v>
      </c>
      <c r="HR163" s="93">
        <v>4</v>
      </c>
      <c r="HS163" s="4">
        <v>0</v>
      </c>
      <c r="HT163" s="4">
        <v>0</v>
      </c>
      <c r="HU163" s="4">
        <v>66568</v>
      </c>
      <c r="HV163" s="4">
        <v>0</v>
      </c>
      <c r="HW163" s="4">
        <v>0</v>
      </c>
      <c r="HX163" s="176">
        <v>0</v>
      </c>
      <c r="HY163" s="4">
        <v>3572</v>
      </c>
      <c r="HZ163" s="176">
        <v>0</v>
      </c>
      <c r="IA163" s="4">
        <v>0</v>
      </c>
      <c r="IB163" s="176">
        <v>0</v>
      </c>
      <c r="IC163" s="4">
        <v>3572</v>
      </c>
      <c r="ID163" s="176">
        <v>0</v>
      </c>
      <c r="IE163" s="4">
        <v>-719.16845311972349</v>
      </c>
      <c r="IF163" s="4">
        <v>-3.8791735020338365</v>
      </c>
      <c r="IG163" s="5">
        <v>5.5600000000000005</v>
      </c>
      <c r="IH163" s="3">
        <v>0</v>
      </c>
      <c r="II163" s="3">
        <v>0</v>
      </c>
      <c r="IJ163" s="3">
        <v>109343</v>
      </c>
      <c r="IK163" s="3">
        <v>0</v>
      </c>
      <c r="IL163" s="3">
        <v>0</v>
      </c>
      <c r="IM163" s="3">
        <v>0</v>
      </c>
      <c r="IN163" s="3">
        <v>4965</v>
      </c>
      <c r="IO163" s="3">
        <v>0</v>
      </c>
      <c r="IP163" s="3">
        <v>0</v>
      </c>
      <c r="IQ163" s="3"/>
      <c r="IR163" s="3">
        <v>4965</v>
      </c>
      <c r="IS163" s="3"/>
      <c r="IT163" s="3">
        <v>35090.058121779941</v>
      </c>
      <c r="IU163" s="3"/>
      <c r="IV163" s="93">
        <v>6</v>
      </c>
      <c r="IW163" s="4">
        <v>0</v>
      </c>
      <c r="IX163" s="4">
        <v>0</v>
      </c>
      <c r="IY163" s="4">
        <v>125502</v>
      </c>
      <c r="IZ163" s="4">
        <v>0</v>
      </c>
      <c r="JA163" s="4">
        <v>0</v>
      </c>
      <c r="JB163" s="4">
        <v>0</v>
      </c>
      <c r="JC163" s="4">
        <v>5628</v>
      </c>
      <c r="JD163" s="4">
        <v>0</v>
      </c>
      <c r="JE163" s="4">
        <v>0</v>
      </c>
      <c r="JG163" s="4">
        <v>5628</v>
      </c>
      <c r="JI163" s="4">
        <v>17625.689286706889</v>
      </c>
      <c r="JK163" s="93">
        <v>2.11</v>
      </c>
      <c r="JL163" s="4">
        <v>0</v>
      </c>
      <c r="JM163" s="4">
        <v>0</v>
      </c>
      <c r="JN163" s="4">
        <v>43622</v>
      </c>
      <c r="JO163" s="4">
        <v>0</v>
      </c>
      <c r="JP163" s="4">
        <v>0</v>
      </c>
      <c r="JQ163" s="4">
        <v>0</v>
      </c>
      <c r="JR163" s="4">
        <v>1980</v>
      </c>
      <c r="JS163" s="4">
        <v>0</v>
      </c>
      <c r="JT163" s="4">
        <v>0</v>
      </c>
      <c r="JV163" s="4">
        <v>1980</v>
      </c>
      <c r="JW163" s="4">
        <v>0</v>
      </c>
      <c r="JX163" s="4">
        <v>2490.6300793331857</v>
      </c>
      <c r="JY163" s="4">
        <v>-3.1677818880370978</v>
      </c>
      <c r="JZ163" s="93">
        <v>2</v>
      </c>
      <c r="KA163" s="4">
        <v>0</v>
      </c>
      <c r="KB163" s="4">
        <v>0</v>
      </c>
      <c r="KC163" s="4">
        <v>46188</v>
      </c>
      <c r="KD163" s="4">
        <v>0</v>
      </c>
      <c r="KE163" s="4">
        <v>0</v>
      </c>
      <c r="KF163" s="4">
        <v>0</v>
      </c>
      <c r="KG163" s="4">
        <v>1876</v>
      </c>
      <c r="KH163" s="4">
        <v>0</v>
      </c>
      <c r="KI163" s="4">
        <v>0</v>
      </c>
      <c r="KJ163" s="4">
        <v>0</v>
      </c>
      <c r="KK163" s="4">
        <v>1876</v>
      </c>
      <c r="KM163" s="4">
        <v>4712.9017006898266</v>
      </c>
      <c r="KN163" s="4">
        <v>-17.302725428877238</v>
      </c>
      <c r="KO163" s="4">
        <v>1</v>
      </c>
      <c r="KP163" s="4">
        <v>0</v>
      </c>
      <c r="KQ163" s="4">
        <v>0</v>
      </c>
      <c r="KR163" s="4">
        <v>20668</v>
      </c>
      <c r="KS163" s="4">
        <v>0</v>
      </c>
      <c r="KT163" s="4">
        <v>0</v>
      </c>
      <c r="KU163" s="4">
        <v>0</v>
      </c>
      <c r="KV163" s="4">
        <v>1088</v>
      </c>
      <c r="KW163" s="4">
        <v>0</v>
      </c>
      <c r="KX163" s="4">
        <v>0</v>
      </c>
      <c r="KY163" s="4">
        <v>0</v>
      </c>
      <c r="KZ163" s="4">
        <v>1088</v>
      </c>
      <c r="LA163" s="4">
        <v>0</v>
      </c>
      <c r="LB163" s="4">
        <v>1522.2972745711227</v>
      </c>
      <c r="LC163" s="4">
        <v>0</v>
      </c>
      <c r="LD163" s="4">
        <v>0</v>
      </c>
      <c r="LE163" s="4">
        <v>0</v>
      </c>
      <c r="LF163" s="4">
        <v>0</v>
      </c>
      <c r="LG163" s="4">
        <v>0</v>
      </c>
      <c r="LH163" s="4">
        <v>0</v>
      </c>
      <c r="LI163" s="4">
        <v>0</v>
      </c>
      <c r="LJ163" s="4">
        <v>0</v>
      </c>
      <c r="LK163" s="4">
        <v>0</v>
      </c>
      <c r="LL163" s="4">
        <v>0</v>
      </c>
      <c r="LM163" s="4">
        <v>0</v>
      </c>
      <c r="LO163" s="4">
        <v>0</v>
      </c>
      <c r="LQ163" s="4">
        <v>1026.4000000000001</v>
      </c>
      <c r="MI163" s="115">
        <f t="shared" si="2"/>
        <v>-154</v>
      </c>
      <c r="MJ163" s="3"/>
      <c r="MK163" s="3"/>
      <c r="ML163" s="176"/>
      <c r="MM163" s="176"/>
      <c r="MN163" s="176"/>
      <c r="MO163" s="176"/>
      <c r="MP163" s="176"/>
      <c r="MQ163" s="176"/>
      <c r="MR163" s="176"/>
      <c r="MS163" s="176"/>
      <c r="MT163" s="176"/>
    </row>
    <row r="164" spans="1:358" s="4" customFormat="1">
      <c r="A164" s="1">
        <v>155</v>
      </c>
      <c r="B164" t="s">
        <v>195</v>
      </c>
      <c r="C164" s="93"/>
      <c r="E164" s="4">
        <v>0</v>
      </c>
      <c r="F164" s="4">
        <v>0</v>
      </c>
      <c r="I164" s="93">
        <v>1</v>
      </c>
      <c r="J164" s="4">
        <v>5009</v>
      </c>
      <c r="K164" s="4">
        <v>0</v>
      </c>
      <c r="L164" s="4">
        <v>0</v>
      </c>
      <c r="M164" s="4">
        <v>2505</v>
      </c>
      <c r="O164" s="93">
        <v>3</v>
      </c>
      <c r="P164" s="4">
        <v>0</v>
      </c>
      <c r="Q164" s="4">
        <v>20369</v>
      </c>
      <c r="R164" s="4">
        <v>0</v>
      </c>
      <c r="S164" s="4">
        <v>0</v>
      </c>
      <c r="U164" s="4">
        <v>0</v>
      </c>
      <c r="V164" s="4">
        <v>8147</v>
      </c>
      <c r="W164" s="93">
        <v>3</v>
      </c>
      <c r="X164" s="4">
        <v>0</v>
      </c>
      <c r="Y164" s="4">
        <v>21757</v>
      </c>
      <c r="Z164" s="4">
        <v>0</v>
      </c>
      <c r="AA164" s="4">
        <v>0</v>
      </c>
      <c r="AB164" s="4">
        <v>0</v>
      </c>
      <c r="AC164" s="4">
        <v>1388</v>
      </c>
      <c r="AD164" s="4">
        <v>0</v>
      </c>
      <c r="AE164" s="4">
        <v>8704</v>
      </c>
      <c r="AF164" s="4">
        <v>1</v>
      </c>
      <c r="AG164" s="4">
        <v>0</v>
      </c>
      <c r="AH164" s="4">
        <v>8329</v>
      </c>
      <c r="AJ164" s="4">
        <v>0</v>
      </c>
      <c r="AL164" s="4">
        <v>833</v>
      </c>
      <c r="AN164" s="4">
        <v>0</v>
      </c>
      <c r="AO164" s="93">
        <v>1</v>
      </c>
      <c r="AP164" s="4">
        <v>0</v>
      </c>
      <c r="AQ164" s="4">
        <v>9326</v>
      </c>
      <c r="AR164" s="4">
        <v>0</v>
      </c>
      <c r="AS164" s="4">
        <v>0</v>
      </c>
      <c r="AT164" s="4">
        <v>0</v>
      </c>
      <c r="AU164" s="4">
        <v>1552</v>
      </c>
      <c r="AW164" s="93"/>
      <c r="AZ164" s="4">
        <v>0</v>
      </c>
      <c r="BB164" s="4">
        <v>0</v>
      </c>
      <c r="BC164" s="4">
        <v>533</v>
      </c>
      <c r="BD164" s="4">
        <v>0</v>
      </c>
      <c r="BH164" s="4">
        <v>0</v>
      </c>
      <c r="BL164" s="4">
        <v>0</v>
      </c>
      <c r="BN164" s="4">
        <v>0</v>
      </c>
      <c r="BO164" s="4">
        <v>0</v>
      </c>
      <c r="BP164" s="4">
        <v>0</v>
      </c>
      <c r="BQ164" s="93">
        <v>0</v>
      </c>
      <c r="BR164" s="4">
        <v>0</v>
      </c>
      <c r="BS164" s="4">
        <v>0</v>
      </c>
      <c r="BT164" s="4">
        <v>0</v>
      </c>
      <c r="BU164" s="4">
        <v>0</v>
      </c>
      <c r="BW164" s="4">
        <v>0</v>
      </c>
      <c r="BY164" s="4">
        <v>0</v>
      </c>
      <c r="CA164" s="4">
        <v>0</v>
      </c>
      <c r="CC164" s="93"/>
      <c r="CE164" s="4">
        <v>0</v>
      </c>
      <c r="CF164" s="4">
        <v>0</v>
      </c>
      <c r="CH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93"/>
      <c r="CS164" s="4">
        <v>0</v>
      </c>
      <c r="CW164" s="4">
        <v>0</v>
      </c>
      <c r="CY164" s="4">
        <v>0</v>
      </c>
      <c r="DA164" s="93"/>
      <c r="DD164" s="4">
        <v>0</v>
      </c>
      <c r="DF164" s="4">
        <v>0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93"/>
      <c r="DU164" s="4">
        <v>0</v>
      </c>
      <c r="DW164" s="4">
        <v>0</v>
      </c>
      <c r="DY164" s="93">
        <v>2</v>
      </c>
      <c r="DZ164" s="4">
        <v>0</v>
      </c>
      <c r="EA164" s="4">
        <v>29030</v>
      </c>
      <c r="EC164" s="4">
        <v>1786</v>
      </c>
      <c r="EE164" s="4">
        <v>0</v>
      </c>
      <c r="EG164" s="4">
        <v>1786</v>
      </c>
      <c r="EI164" s="4">
        <v>29030</v>
      </c>
      <c r="EK164" s="93">
        <v>0</v>
      </c>
      <c r="EM164" s="4">
        <v>0</v>
      </c>
      <c r="EN164" s="4">
        <v>0</v>
      </c>
      <c r="EO164" s="4">
        <v>0</v>
      </c>
      <c r="EP164" s="4">
        <v>0</v>
      </c>
      <c r="EQ164" s="4">
        <v>0</v>
      </c>
      <c r="ER164" s="4">
        <v>0</v>
      </c>
      <c r="ES164" s="4">
        <v>0</v>
      </c>
      <c r="ET164" s="4">
        <v>0</v>
      </c>
      <c r="EU164" s="4">
        <v>17418</v>
      </c>
      <c r="EV164" s="4">
        <v>0</v>
      </c>
      <c r="EW164" s="93">
        <v>0.73720136518771329</v>
      </c>
      <c r="EX164" s="4">
        <v>0</v>
      </c>
      <c r="EY164" s="4">
        <v>10960</v>
      </c>
      <c r="EZ164" s="4">
        <v>0</v>
      </c>
      <c r="FA164" s="4">
        <v>650</v>
      </c>
      <c r="FB164" s="4">
        <v>0</v>
      </c>
      <c r="FC164" s="4">
        <v>0</v>
      </c>
      <c r="FD164" s="4">
        <v>0</v>
      </c>
      <c r="FE164" s="4">
        <v>650</v>
      </c>
      <c r="FF164" s="4">
        <v>0</v>
      </c>
      <c r="FG164" s="4">
        <v>22572</v>
      </c>
      <c r="FH164" s="4">
        <v>0</v>
      </c>
      <c r="FI164" s="93">
        <v>2</v>
      </c>
      <c r="FJ164" s="4">
        <v>0</v>
      </c>
      <c r="FK164" s="4">
        <v>30240</v>
      </c>
      <c r="FL164" s="4">
        <v>0</v>
      </c>
      <c r="FM164" s="4">
        <v>1786</v>
      </c>
      <c r="FN164" s="4">
        <v>0</v>
      </c>
      <c r="FO164" s="4">
        <v>0</v>
      </c>
      <c r="FQ164" s="4">
        <v>1786</v>
      </c>
      <c r="FS164" s="4">
        <v>21074.374058029513</v>
      </c>
      <c r="FU164" s="93">
        <v>2</v>
      </c>
      <c r="FV164" s="4">
        <v>0</v>
      </c>
      <c r="FW164" s="4">
        <v>28100</v>
      </c>
      <c r="FX164" s="4">
        <v>0</v>
      </c>
      <c r="FY164" s="4">
        <v>1786</v>
      </c>
      <c r="FZ164" s="4">
        <v>0</v>
      </c>
      <c r="GA164" s="4">
        <v>0</v>
      </c>
      <c r="GB164" s="4">
        <v>0</v>
      </c>
      <c r="GC164" s="4">
        <v>1786</v>
      </c>
      <c r="GE164" s="4">
        <v>7360.3353255768307</v>
      </c>
      <c r="GG164" s="93">
        <v>2</v>
      </c>
      <c r="GH164" s="4">
        <v>0</v>
      </c>
      <c r="GI164" s="4">
        <v>28644</v>
      </c>
      <c r="GJ164" s="4">
        <v>0</v>
      </c>
      <c r="GK164" s="4">
        <v>1786</v>
      </c>
      <c r="GL164" s="4">
        <v>0</v>
      </c>
      <c r="GM164" s="4">
        <v>0</v>
      </c>
      <c r="GN164" s="4">
        <v>0</v>
      </c>
      <c r="GO164" s="4">
        <v>1786</v>
      </c>
      <c r="GP164" s="4">
        <v>0</v>
      </c>
      <c r="GQ164" s="4">
        <v>523.3739609893687</v>
      </c>
      <c r="GR164" s="4">
        <v>-0.45749470766736522</v>
      </c>
      <c r="GS164" s="93">
        <v>2</v>
      </c>
      <c r="GT164" s="4">
        <v>0</v>
      </c>
      <c r="GU164" s="4">
        <v>31299</v>
      </c>
      <c r="GV164" s="4">
        <v>0</v>
      </c>
      <c r="GW164" s="4">
        <v>1786</v>
      </c>
      <c r="GX164" s="4">
        <v>0</v>
      </c>
      <c r="GY164" s="4">
        <v>0</v>
      </c>
      <c r="GZ164" s="4">
        <v>0</v>
      </c>
      <c r="HA164" s="160">
        <v>1786</v>
      </c>
      <c r="HB164" s="160">
        <v>0</v>
      </c>
      <c r="HC164" s="160">
        <v>2354.9720185919359</v>
      </c>
      <c r="HD164" s="4">
        <v>-2</v>
      </c>
      <c r="HE164" s="93">
        <v>1</v>
      </c>
      <c r="HF164" s="4">
        <v>0</v>
      </c>
      <c r="HG164" s="4">
        <v>0</v>
      </c>
      <c r="HH164" s="4">
        <v>24857</v>
      </c>
      <c r="HI164" s="4">
        <v>0</v>
      </c>
      <c r="HJ164" s="4">
        <v>893</v>
      </c>
      <c r="HK164" s="4">
        <v>0</v>
      </c>
      <c r="HL164" s="4">
        <v>0</v>
      </c>
      <c r="HM164" s="4">
        <v>0</v>
      </c>
      <c r="HN164" s="4">
        <v>893</v>
      </c>
      <c r="HO164" s="4">
        <v>0</v>
      </c>
      <c r="HP164" s="4">
        <v>0</v>
      </c>
      <c r="HQ164" s="4">
        <v>0</v>
      </c>
      <c r="HR164" s="93">
        <v>1.75</v>
      </c>
      <c r="HS164" s="4">
        <v>0</v>
      </c>
      <c r="HT164" s="4">
        <v>0</v>
      </c>
      <c r="HU164" s="4">
        <v>30300</v>
      </c>
      <c r="HV164" s="4">
        <v>0</v>
      </c>
      <c r="HW164" s="4">
        <v>0</v>
      </c>
      <c r="HX164" s="176">
        <v>0</v>
      </c>
      <c r="HY164" s="4">
        <v>1563</v>
      </c>
      <c r="HZ164" s="176">
        <v>0</v>
      </c>
      <c r="IA164" s="4">
        <v>0</v>
      </c>
      <c r="IB164" s="176">
        <v>0</v>
      </c>
      <c r="IC164" s="4">
        <v>1563</v>
      </c>
      <c r="ID164" s="176">
        <v>0</v>
      </c>
      <c r="IE164" s="4">
        <v>3586.9492929749345</v>
      </c>
      <c r="IF164" s="4">
        <v>19.347899077173224</v>
      </c>
      <c r="IG164" s="5">
        <v>2</v>
      </c>
      <c r="IH164" s="3">
        <v>0</v>
      </c>
      <c r="II164" s="3">
        <v>0</v>
      </c>
      <c r="IJ164" s="3">
        <v>36066</v>
      </c>
      <c r="IK164" s="3">
        <v>0</v>
      </c>
      <c r="IL164" s="3">
        <v>0</v>
      </c>
      <c r="IM164" s="3">
        <v>0</v>
      </c>
      <c r="IN164" s="3">
        <v>1786</v>
      </c>
      <c r="IO164" s="3">
        <v>0</v>
      </c>
      <c r="IP164" s="3">
        <v>0</v>
      </c>
      <c r="IQ164" s="3"/>
      <c r="IR164" s="3">
        <v>1786</v>
      </c>
      <c r="IS164" s="3"/>
      <c r="IT164" s="3">
        <v>4746.3847126392338</v>
      </c>
      <c r="IU164" s="3"/>
      <c r="IV164" s="93">
        <v>2</v>
      </c>
      <c r="IW164" s="4">
        <v>0</v>
      </c>
      <c r="IX164" s="4">
        <v>0</v>
      </c>
      <c r="IY164" s="4">
        <v>34053</v>
      </c>
      <c r="IZ164" s="4">
        <v>0</v>
      </c>
      <c r="JA164" s="4">
        <v>0</v>
      </c>
      <c r="JB164" s="4">
        <v>0</v>
      </c>
      <c r="JC164" s="4">
        <v>1876</v>
      </c>
      <c r="JD164" s="4">
        <v>0</v>
      </c>
      <c r="JE164" s="4">
        <v>0</v>
      </c>
      <c r="JG164" s="4">
        <v>1876</v>
      </c>
      <c r="JI164" s="4">
        <v>569.63048363387588</v>
      </c>
      <c r="JK164" s="93">
        <v>5.04</v>
      </c>
      <c r="JL164" s="4">
        <v>0</v>
      </c>
      <c r="JM164" s="4">
        <v>0</v>
      </c>
      <c r="JN164" s="4">
        <v>99219</v>
      </c>
      <c r="JO164" s="4">
        <v>0</v>
      </c>
      <c r="JP164" s="4">
        <v>0</v>
      </c>
      <c r="JQ164" s="4">
        <v>0</v>
      </c>
      <c r="JR164" s="4">
        <v>4727</v>
      </c>
      <c r="JS164" s="4">
        <v>0</v>
      </c>
      <c r="JT164" s="4">
        <v>0</v>
      </c>
      <c r="JV164" s="4">
        <v>4727</v>
      </c>
      <c r="JW164" s="4">
        <v>0</v>
      </c>
      <c r="JX164" s="4">
        <v>65166</v>
      </c>
      <c r="JY164" s="4">
        <v>0</v>
      </c>
      <c r="JZ164" s="93">
        <v>7.45</v>
      </c>
      <c r="KA164" s="4">
        <v>0</v>
      </c>
      <c r="KB164" s="4">
        <v>0</v>
      </c>
      <c r="KC164" s="4">
        <v>154782</v>
      </c>
      <c r="KD164" s="4">
        <v>0</v>
      </c>
      <c r="KE164" s="4">
        <v>0</v>
      </c>
      <c r="KF164" s="4">
        <v>0</v>
      </c>
      <c r="KG164" s="4">
        <v>6988</v>
      </c>
      <c r="KH164" s="4">
        <v>0</v>
      </c>
      <c r="KI164" s="4">
        <v>0</v>
      </c>
      <c r="KJ164" s="4">
        <v>0</v>
      </c>
      <c r="KK164" s="4">
        <v>6988</v>
      </c>
      <c r="KM164" s="4">
        <v>94662.6</v>
      </c>
      <c r="KN164" s="4">
        <v>0</v>
      </c>
      <c r="KO164" s="4">
        <v>2.1800000000000002</v>
      </c>
      <c r="KP164" s="4">
        <v>0</v>
      </c>
      <c r="KQ164" s="4">
        <v>0</v>
      </c>
      <c r="KR164" s="4">
        <v>47033</v>
      </c>
      <c r="KS164" s="4">
        <v>0</v>
      </c>
      <c r="KT164" s="4">
        <v>0</v>
      </c>
      <c r="KU164" s="4">
        <v>0</v>
      </c>
      <c r="KV164" s="4">
        <v>2372</v>
      </c>
      <c r="KW164" s="4">
        <v>0</v>
      </c>
      <c r="KX164" s="4">
        <v>0</v>
      </c>
      <c r="KY164" s="4">
        <v>0</v>
      </c>
      <c r="KZ164" s="4">
        <v>2372</v>
      </c>
      <c r="LA164" s="4">
        <v>0</v>
      </c>
      <c r="LB164" s="4">
        <v>58361.543999999994</v>
      </c>
      <c r="LC164" s="4">
        <v>0</v>
      </c>
      <c r="LD164" s="4">
        <v>5</v>
      </c>
      <c r="LE164" s="4">
        <v>0</v>
      </c>
      <c r="LF164" s="4">
        <v>0</v>
      </c>
      <c r="LG164" s="4">
        <v>118800</v>
      </c>
      <c r="LH164" s="4">
        <v>0</v>
      </c>
      <c r="LI164" s="4">
        <v>0</v>
      </c>
      <c r="LJ164" s="4">
        <v>0</v>
      </c>
      <c r="LK164" s="4">
        <v>5940</v>
      </c>
      <c r="LL164" s="4">
        <v>0</v>
      </c>
      <c r="LM164" s="4">
        <v>0</v>
      </c>
      <c r="LO164" s="4">
        <v>5940</v>
      </c>
      <c r="LQ164" s="4">
        <v>93992.2</v>
      </c>
      <c r="MI164" s="115">
        <f t="shared" si="2"/>
        <v>-155</v>
      </c>
      <c r="MJ164" s="3"/>
      <c r="MK164" s="3"/>
      <c r="ML164" s="176"/>
      <c r="MM164" s="176"/>
      <c r="MN164" s="176"/>
      <c r="MO164" s="176"/>
      <c r="MP164" s="176"/>
      <c r="MQ164" s="176"/>
      <c r="MR164" s="176"/>
      <c r="MS164" s="176"/>
      <c r="MT164" s="176"/>
    </row>
    <row r="165" spans="1:358" s="4" customFormat="1">
      <c r="A165" s="1">
        <v>156</v>
      </c>
      <c r="B165" t="s">
        <v>196</v>
      </c>
      <c r="C165" s="93"/>
      <c r="E165" s="4">
        <v>0</v>
      </c>
      <c r="F165" s="4">
        <v>0</v>
      </c>
      <c r="I165" s="93"/>
      <c r="J165" s="4">
        <v>0</v>
      </c>
      <c r="K165" s="4">
        <v>0</v>
      </c>
      <c r="L165" s="4">
        <v>0</v>
      </c>
      <c r="O165" s="93"/>
      <c r="Q165" s="4">
        <v>0</v>
      </c>
      <c r="R165" s="4">
        <v>0</v>
      </c>
      <c r="S165" s="4">
        <v>0</v>
      </c>
      <c r="U165" s="4">
        <v>0</v>
      </c>
      <c r="V165" s="4">
        <v>0</v>
      </c>
      <c r="W165" s="93"/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L165" s="4">
        <v>0</v>
      </c>
      <c r="AO165" s="93"/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W165" s="93"/>
      <c r="AZ165" s="4">
        <v>0</v>
      </c>
      <c r="BB165" s="4">
        <v>0</v>
      </c>
      <c r="BC165" s="4">
        <v>0</v>
      </c>
      <c r="BD165" s="4">
        <v>0</v>
      </c>
      <c r="BH165" s="4">
        <v>0</v>
      </c>
      <c r="BL165" s="4">
        <v>0</v>
      </c>
      <c r="BN165" s="4">
        <v>0</v>
      </c>
      <c r="BO165" s="4">
        <v>0</v>
      </c>
      <c r="BP165" s="4">
        <v>0</v>
      </c>
      <c r="BQ165" s="93">
        <v>0</v>
      </c>
      <c r="BR165" s="4">
        <v>0</v>
      </c>
      <c r="BS165" s="4">
        <v>0</v>
      </c>
      <c r="BT165" s="4">
        <v>0</v>
      </c>
      <c r="BU165" s="4">
        <v>0</v>
      </c>
      <c r="BW165" s="4">
        <v>0</v>
      </c>
      <c r="BY165" s="4">
        <v>0</v>
      </c>
      <c r="CA165" s="4">
        <v>0</v>
      </c>
      <c r="CC165" s="93"/>
      <c r="CE165" s="4">
        <v>0</v>
      </c>
      <c r="CF165" s="4">
        <v>0</v>
      </c>
      <c r="CH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93"/>
      <c r="CS165" s="4">
        <v>0</v>
      </c>
      <c r="CW165" s="4">
        <v>0</v>
      </c>
      <c r="CY165" s="4">
        <v>0</v>
      </c>
      <c r="DA165" s="93"/>
      <c r="DD165" s="4">
        <v>0</v>
      </c>
      <c r="DF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93"/>
      <c r="DU165" s="4">
        <v>0</v>
      </c>
      <c r="DW165" s="4">
        <v>0</v>
      </c>
      <c r="DY165" s="93"/>
      <c r="EG165" s="4">
        <v>0</v>
      </c>
      <c r="EI165" s="4">
        <v>0</v>
      </c>
      <c r="EK165" s="93">
        <v>0</v>
      </c>
      <c r="EM165" s="4">
        <v>0</v>
      </c>
      <c r="EN165" s="4">
        <v>0</v>
      </c>
      <c r="EO165" s="4">
        <v>0</v>
      </c>
      <c r="EP165" s="4">
        <v>0</v>
      </c>
      <c r="EQ165" s="4">
        <v>0</v>
      </c>
      <c r="ER165" s="4">
        <v>0</v>
      </c>
      <c r="ES165" s="4">
        <v>0</v>
      </c>
      <c r="ET165" s="4">
        <v>0</v>
      </c>
      <c r="EU165" s="4">
        <v>0</v>
      </c>
      <c r="EV165" s="4">
        <v>0</v>
      </c>
      <c r="EW165" s="93">
        <v>0</v>
      </c>
      <c r="EX165" s="4">
        <v>0</v>
      </c>
      <c r="EY165" s="4">
        <v>0</v>
      </c>
      <c r="EZ165" s="4">
        <v>0</v>
      </c>
      <c r="FA165" s="4">
        <v>0</v>
      </c>
      <c r="FB165" s="4">
        <v>0</v>
      </c>
      <c r="FC165" s="4">
        <v>0</v>
      </c>
      <c r="FD165" s="4">
        <v>0</v>
      </c>
      <c r="FE165" s="4">
        <v>0</v>
      </c>
      <c r="FF165" s="4">
        <v>0</v>
      </c>
      <c r="FG165" s="4">
        <v>0</v>
      </c>
      <c r="FH165" s="4">
        <v>0</v>
      </c>
      <c r="FI165" s="93">
        <v>0</v>
      </c>
      <c r="FJ165" s="4">
        <v>0</v>
      </c>
      <c r="FK165" s="4">
        <v>0</v>
      </c>
      <c r="FL165" s="4">
        <v>0</v>
      </c>
      <c r="FM165" s="4">
        <v>0</v>
      </c>
      <c r="FN165" s="4">
        <v>0</v>
      </c>
      <c r="FO165" s="4">
        <v>0</v>
      </c>
      <c r="FQ165" s="4">
        <v>0</v>
      </c>
      <c r="FS165" s="4">
        <v>0</v>
      </c>
      <c r="FU165" s="93">
        <v>0</v>
      </c>
      <c r="FV165" s="4">
        <v>0</v>
      </c>
      <c r="FW165" s="4">
        <v>0</v>
      </c>
      <c r="FX165" s="4">
        <v>0</v>
      </c>
      <c r="FY165" s="4">
        <v>0</v>
      </c>
      <c r="FZ165" s="4">
        <v>0</v>
      </c>
      <c r="GA165" s="4">
        <v>0</v>
      </c>
      <c r="GB165" s="4">
        <v>0</v>
      </c>
      <c r="GC165" s="4">
        <v>0</v>
      </c>
      <c r="GE165" s="4">
        <v>0</v>
      </c>
      <c r="GG165" s="93">
        <v>0</v>
      </c>
      <c r="GH165" s="4">
        <v>0</v>
      </c>
      <c r="GI165" s="4">
        <v>0</v>
      </c>
      <c r="GJ165" s="4">
        <v>0</v>
      </c>
      <c r="GK165" s="4">
        <v>0</v>
      </c>
      <c r="GL165" s="4">
        <v>0</v>
      </c>
      <c r="GM165" s="4">
        <v>0</v>
      </c>
      <c r="GN165" s="4">
        <v>0</v>
      </c>
      <c r="GO165" s="4">
        <v>0</v>
      </c>
      <c r="GP165" s="4">
        <v>0</v>
      </c>
      <c r="GQ165" s="4">
        <v>0</v>
      </c>
      <c r="GR165" s="4">
        <v>0</v>
      </c>
      <c r="GS165" s="93">
        <v>0</v>
      </c>
      <c r="GT165" s="4">
        <v>0</v>
      </c>
      <c r="GU165" s="4">
        <v>0</v>
      </c>
      <c r="GV165" s="4">
        <v>0</v>
      </c>
      <c r="GW165" s="4">
        <v>0</v>
      </c>
      <c r="GX165" s="4">
        <v>0</v>
      </c>
      <c r="GY165" s="4">
        <v>0</v>
      </c>
      <c r="GZ165" s="4">
        <v>0</v>
      </c>
      <c r="HA165" s="160">
        <v>0</v>
      </c>
      <c r="HB165" s="160">
        <v>0</v>
      </c>
      <c r="HC165" s="160">
        <v>0</v>
      </c>
      <c r="HD165" s="4">
        <v>0</v>
      </c>
      <c r="HE165" s="93">
        <v>0</v>
      </c>
      <c r="HF165" s="4">
        <v>0</v>
      </c>
      <c r="HG165" s="4">
        <v>0</v>
      </c>
      <c r="HH165" s="4">
        <v>0</v>
      </c>
      <c r="HI165" s="4">
        <v>0</v>
      </c>
      <c r="HJ165" s="4">
        <v>0</v>
      </c>
      <c r="HK165" s="4">
        <v>0</v>
      </c>
      <c r="HL165" s="4">
        <v>0</v>
      </c>
      <c r="HM165" s="4">
        <v>0</v>
      </c>
      <c r="HN165" s="4">
        <v>0</v>
      </c>
      <c r="HO165" s="4">
        <v>0</v>
      </c>
      <c r="HP165" s="4">
        <v>0</v>
      </c>
      <c r="HQ165" s="4">
        <v>0</v>
      </c>
      <c r="HR165" s="93">
        <v>0</v>
      </c>
      <c r="HS165" s="4">
        <v>0</v>
      </c>
      <c r="HT165" s="4">
        <v>0</v>
      </c>
      <c r="HU165" s="4">
        <v>0</v>
      </c>
      <c r="HV165" s="4">
        <v>0</v>
      </c>
      <c r="HW165" s="4">
        <v>0</v>
      </c>
      <c r="HX165" s="176">
        <v>0</v>
      </c>
      <c r="HY165" s="4">
        <v>0</v>
      </c>
      <c r="HZ165" s="176">
        <v>0</v>
      </c>
      <c r="IA165" s="4">
        <v>0</v>
      </c>
      <c r="IB165" s="176">
        <v>0</v>
      </c>
      <c r="IC165" s="4">
        <v>0</v>
      </c>
      <c r="ID165" s="176">
        <v>0</v>
      </c>
      <c r="IE165" s="4">
        <v>0</v>
      </c>
      <c r="IF165" s="4">
        <v>0</v>
      </c>
      <c r="IG165" s="5">
        <v>0</v>
      </c>
      <c r="IH165" s="3">
        <v>0</v>
      </c>
      <c r="II165" s="3">
        <v>0</v>
      </c>
      <c r="IJ165" s="3">
        <v>0</v>
      </c>
      <c r="IK165" s="3">
        <v>0</v>
      </c>
      <c r="IL165" s="3">
        <v>0</v>
      </c>
      <c r="IM165" s="3">
        <v>0</v>
      </c>
      <c r="IN165" s="3">
        <v>0</v>
      </c>
      <c r="IO165" s="3">
        <v>0</v>
      </c>
      <c r="IP165" s="3">
        <v>0</v>
      </c>
      <c r="IQ165" s="3"/>
      <c r="IR165" s="3">
        <v>0</v>
      </c>
      <c r="IS165" s="3"/>
      <c r="IT165" s="3">
        <v>0</v>
      </c>
      <c r="IU165" s="3"/>
      <c r="IV165" s="93">
        <v>0</v>
      </c>
      <c r="IW165" s="4">
        <v>0</v>
      </c>
      <c r="IX165" s="4">
        <v>0</v>
      </c>
      <c r="IY165" s="4">
        <v>0</v>
      </c>
      <c r="IZ165" s="4">
        <v>0</v>
      </c>
      <c r="JA165" s="4">
        <v>0</v>
      </c>
      <c r="JB165" s="4">
        <v>0</v>
      </c>
      <c r="JC165" s="4">
        <v>0</v>
      </c>
      <c r="JD165" s="4">
        <v>0</v>
      </c>
      <c r="JE165" s="4">
        <v>0</v>
      </c>
      <c r="JG165" s="4">
        <v>0</v>
      </c>
      <c r="JI165" s="4">
        <v>0</v>
      </c>
      <c r="JK165" s="93">
        <v>0</v>
      </c>
      <c r="JL165" s="4">
        <v>0</v>
      </c>
      <c r="JM165" s="4">
        <v>0</v>
      </c>
      <c r="JN165" s="4">
        <v>0</v>
      </c>
      <c r="JO165" s="4">
        <v>0</v>
      </c>
      <c r="JP165" s="4">
        <v>0</v>
      </c>
      <c r="JQ165" s="4">
        <v>0</v>
      </c>
      <c r="JR165" s="4">
        <v>0</v>
      </c>
      <c r="JS165" s="4">
        <v>0</v>
      </c>
      <c r="JT165" s="4">
        <v>0</v>
      </c>
      <c r="JV165" s="4">
        <v>0</v>
      </c>
      <c r="JW165" s="4">
        <v>0</v>
      </c>
      <c r="JX165" s="4">
        <v>0</v>
      </c>
      <c r="JY165" s="4">
        <v>0</v>
      </c>
      <c r="JZ165" s="93">
        <v>0</v>
      </c>
      <c r="KA165" s="4">
        <v>0</v>
      </c>
      <c r="KB165" s="4">
        <v>0</v>
      </c>
      <c r="KC165" s="4">
        <v>0</v>
      </c>
      <c r="KD165" s="4">
        <v>0</v>
      </c>
      <c r="KE165" s="4">
        <v>0</v>
      </c>
      <c r="KF165" s="4">
        <v>0</v>
      </c>
      <c r="KG165" s="4">
        <v>0</v>
      </c>
      <c r="KH165" s="4">
        <v>0</v>
      </c>
      <c r="KI165" s="4">
        <v>0</v>
      </c>
      <c r="KJ165" s="4">
        <v>0</v>
      </c>
      <c r="KK165" s="4">
        <v>0</v>
      </c>
      <c r="KM165" s="4">
        <v>0</v>
      </c>
      <c r="KN165" s="4">
        <v>0</v>
      </c>
      <c r="KO165" s="4">
        <v>0</v>
      </c>
      <c r="KP165" s="4">
        <v>0</v>
      </c>
      <c r="KQ165" s="4">
        <v>0</v>
      </c>
      <c r="KR165" s="4">
        <v>0</v>
      </c>
      <c r="KS165" s="4">
        <v>0</v>
      </c>
      <c r="KT165" s="4">
        <v>0</v>
      </c>
      <c r="KU165" s="4">
        <v>0</v>
      </c>
      <c r="KV165" s="4">
        <v>0</v>
      </c>
      <c r="KW165" s="4">
        <v>0</v>
      </c>
      <c r="KX165" s="4">
        <v>0</v>
      </c>
      <c r="KY165" s="4">
        <v>0</v>
      </c>
      <c r="KZ165" s="4">
        <v>0</v>
      </c>
      <c r="LA165" s="4">
        <v>0</v>
      </c>
      <c r="LB165" s="4">
        <v>0</v>
      </c>
      <c r="LC165" s="4">
        <v>0</v>
      </c>
      <c r="LD165" s="4">
        <v>0</v>
      </c>
      <c r="LE165" s="4">
        <v>0</v>
      </c>
      <c r="LF165" s="4">
        <v>0</v>
      </c>
      <c r="LG165" s="4">
        <v>0</v>
      </c>
      <c r="LH165" s="4">
        <v>0</v>
      </c>
      <c r="LI165" s="4">
        <v>0</v>
      </c>
      <c r="LJ165" s="4">
        <v>0</v>
      </c>
      <c r="LK165" s="4">
        <v>0</v>
      </c>
      <c r="LL165" s="4">
        <v>0</v>
      </c>
      <c r="LM165" s="4">
        <v>0</v>
      </c>
      <c r="LO165" s="4">
        <v>0</v>
      </c>
      <c r="LQ165" s="4">
        <v>0</v>
      </c>
      <c r="MI165" s="115">
        <f t="shared" si="2"/>
        <v>-156</v>
      </c>
      <c r="MJ165" s="3"/>
      <c r="MK165" s="3"/>
      <c r="ML165" s="176"/>
      <c r="MM165" s="176"/>
      <c r="MN165" s="176"/>
      <c r="MO165" s="176"/>
      <c r="MP165" s="176"/>
      <c r="MQ165" s="176"/>
      <c r="MR165" s="176"/>
      <c r="MS165" s="176"/>
      <c r="MT165" s="176"/>
    </row>
    <row r="166" spans="1:358" s="4" customFormat="1">
      <c r="A166" s="1">
        <v>157</v>
      </c>
      <c r="B166" t="s">
        <v>197</v>
      </c>
      <c r="C166" s="93"/>
      <c r="E166" s="4">
        <v>0</v>
      </c>
      <c r="F166" s="4">
        <v>0</v>
      </c>
      <c r="I166" s="93"/>
      <c r="J166" s="4">
        <v>0</v>
      </c>
      <c r="K166" s="4">
        <v>0</v>
      </c>
      <c r="L166" s="4">
        <v>0</v>
      </c>
      <c r="O166" s="93"/>
      <c r="Q166" s="4">
        <v>0</v>
      </c>
      <c r="R166" s="4">
        <v>0</v>
      </c>
      <c r="S166" s="4">
        <v>0</v>
      </c>
      <c r="U166" s="4">
        <v>0</v>
      </c>
      <c r="V166" s="4">
        <v>0</v>
      </c>
      <c r="W166" s="93"/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L166" s="4">
        <v>0</v>
      </c>
      <c r="AO166" s="93"/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W166" s="93"/>
      <c r="AZ166" s="4">
        <v>0</v>
      </c>
      <c r="BB166" s="4">
        <v>0</v>
      </c>
      <c r="BC166" s="4">
        <v>0</v>
      </c>
      <c r="BD166" s="4">
        <v>0</v>
      </c>
      <c r="BH166" s="4">
        <v>0</v>
      </c>
      <c r="BL166" s="4">
        <v>0</v>
      </c>
      <c r="BN166" s="4">
        <v>0</v>
      </c>
      <c r="BO166" s="4">
        <v>0</v>
      </c>
      <c r="BP166" s="4">
        <v>0</v>
      </c>
      <c r="BQ166" s="93">
        <v>0.17006802721088435</v>
      </c>
      <c r="BR166" s="4">
        <v>0</v>
      </c>
      <c r="BS166" s="4">
        <v>2039.7959183673472</v>
      </c>
      <c r="BT166" s="4">
        <v>0</v>
      </c>
      <c r="BU166" s="4">
        <v>127.21088435374149</v>
      </c>
      <c r="BW166" s="4">
        <v>0</v>
      </c>
      <c r="BY166" s="4">
        <v>127.21088435374149</v>
      </c>
      <c r="CA166" s="4">
        <v>2039.7959183673472</v>
      </c>
      <c r="CC166" s="93">
        <v>0.69283276450511944</v>
      </c>
      <c r="CD166" s="4">
        <v>0</v>
      </c>
      <c r="CE166" s="4">
        <v>9148.8566552901029</v>
      </c>
      <c r="CF166" s="4">
        <v>0</v>
      </c>
      <c r="CG166" s="4">
        <v>537.63822525597266</v>
      </c>
      <c r="CH166" s="4">
        <v>0</v>
      </c>
      <c r="CI166" s="4">
        <v>0</v>
      </c>
      <c r="CJ166" s="4">
        <v>0</v>
      </c>
      <c r="CK166" s="4">
        <v>537.63822525597266</v>
      </c>
      <c r="CL166" s="4">
        <v>0</v>
      </c>
      <c r="CM166" s="4">
        <v>8333.0607369227546</v>
      </c>
      <c r="CN166" s="4">
        <v>0</v>
      </c>
      <c r="CO166" s="93">
        <v>2</v>
      </c>
      <c r="CP166" s="4">
        <v>0</v>
      </c>
      <c r="CQ166" s="4">
        <v>28499.729546403505</v>
      </c>
      <c r="CS166" s="4">
        <v>1622</v>
      </c>
      <c r="CU166" s="4">
        <v>0</v>
      </c>
      <c r="CW166" s="4">
        <v>1622</v>
      </c>
      <c r="CY166" s="4">
        <v>24431.872891113402</v>
      </c>
      <c r="DA166" s="93">
        <v>1</v>
      </c>
      <c r="DB166" s="4">
        <v>0</v>
      </c>
      <c r="DC166" s="4">
        <v>0</v>
      </c>
      <c r="DD166" s="4">
        <v>0</v>
      </c>
      <c r="DE166" s="4">
        <v>0</v>
      </c>
      <c r="DF166" s="4">
        <v>0</v>
      </c>
      <c r="DG166" s="4">
        <v>14763</v>
      </c>
      <c r="DH166" s="4">
        <v>0</v>
      </c>
      <c r="DI166" s="4">
        <v>0</v>
      </c>
      <c r="DJ166" s="4">
        <v>0</v>
      </c>
      <c r="DK166" s="4">
        <v>14454</v>
      </c>
      <c r="DL166" s="4">
        <v>0</v>
      </c>
      <c r="DM166" s="93"/>
      <c r="DU166" s="4">
        <v>0</v>
      </c>
      <c r="DW166" s="4">
        <v>7740.3491564453616</v>
      </c>
      <c r="DY166" s="93"/>
      <c r="EG166" s="4">
        <v>0</v>
      </c>
      <c r="EI166" s="4">
        <v>0</v>
      </c>
      <c r="EK166" s="93">
        <v>0</v>
      </c>
      <c r="EM166" s="4">
        <v>0</v>
      </c>
      <c r="EN166" s="4">
        <v>0</v>
      </c>
      <c r="EO166" s="4">
        <v>0</v>
      </c>
      <c r="EP166" s="4">
        <v>0</v>
      </c>
      <c r="EQ166" s="4">
        <v>0</v>
      </c>
      <c r="ER166" s="4">
        <v>0</v>
      </c>
      <c r="ES166" s="4">
        <v>0</v>
      </c>
      <c r="ET166" s="4">
        <v>0</v>
      </c>
      <c r="EU166" s="4">
        <v>0</v>
      </c>
      <c r="EV166" s="4">
        <v>0</v>
      </c>
      <c r="EW166" s="93">
        <v>0</v>
      </c>
      <c r="EX166" s="4">
        <v>0</v>
      </c>
      <c r="EY166" s="4">
        <v>0</v>
      </c>
      <c r="EZ166" s="4">
        <v>0</v>
      </c>
      <c r="FA166" s="4">
        <v>0</v>
      </c>
      <c r="FB166" s="4">
        <v>0</v>
      </c>
      <c r="FC166" s="4">
        <v>0</v>
      </c>
      <c r="FD166" s="4">
        <v>0</v>
      </c>
      <c r="FE166" s="4">
        <v>0</v>
      </c>
      <c r="FF166" s="4">
        <v>0</v>
      </c>
      <c r="FG166" s="4">
        <v>0</v>
      </c>
      <c r="FH166" s="4">
        <v>0</v>
      </c>
      <c r="FI166" s="93">
        <v>1.3367346938775511</v>
      </c>
      <c r="FJ166" s="4">
        <v>0</v>
      </c>
      <c r="FK166" s="4">
        <v>25032</v>
      </c>
      <c r="FL166" s="4">
        <v>0</v>
      </c>
      <c r="FM166" s="4">
        <v>1185</v>
      </c>
      <c r="FN166" s="4">
        <v>0</v>
      </c>
      <c r="FO166" s="4">
        <v>0</v>
      </c>
      <c r="FQ166" s="4">
        <v>1185</v>
      </c>
      <c r="FS166" s="4">
        <v>23957.026858337635</v>
      </c>
      <c r="FU166" s="93">
        <v>0</v>
      </c>
      <c r="FV166" s="4">
        <v>0</v>
      </c>
      <c r="FW166" s="4">
        <v>0</v>
      </c>
      <c r="FX166" s="4">
        <v>0</v>
      </c>
      <c r="FY166" s="4">
        <v>0</v>
      </c>
      <c r="FZ166" s="4">
        <v>0</v>
      </c>
      <c r="GA166" s="4">
        <v>0</v>
      </c>
      <c r="GB166" s="4">
        <v>0</v>
      </c>
      <c r="GC166" s="4">
        <v>0</v>
      </c>
      <c r="GE166" s="4">
        <v>6092.7220195052651</v>
      </c>
      <c r="GG166" s="93">
        <v>0</v>
      </c>
      <c r="GH166" s="4">
        <v>0</v>
      </c>
      <c r="GI166" s="4">
        <v>0</v>
      </c>
      <c r="GJ166" s="4">
        <v>0</v>
      </c>
      <c r="GK166" s="4">
        <v>0</v>
      </c>
      <c r="GL166" s="4">
        <v>0</v>
      </c>
      <c r="GM166" s="4">
        <v>0</v>
      </c>
      <c r="GN166" s="4">
        <v>0</v>
      </c>
      <c r="GO166" s="4">
        <v>0</v>
      </c>
      <c r="GP166" s="4">
        <v>0</v>
      </c>
      <c r="GQ166" s="4">
        <v>0</v>
      </c>
      <c r="GR166" s="4">
        <v>0</v>
      </c>
      <c r="GS166" s="93">
        <v>0</v>
      </c>
      <c r="GT166" s="4">
        <v>0</v>
      </c>
      <c r="GU166" s="4">
        <v>0</v>
      </c>
      <c r="GV166" s="4">
        <v>0</v>
      </c>
      <c r="GW166" s="4">
        <v>0</v>
      </c>
      <c r="GX166" s="4">
        <v>0</v>
      </c>
      <c r="GY166" s="4">
        <v>0</v>
      </c>
      <c r="GZ166" s="4">
        <v>0</v>
      </c>
      <c r="HA166" s="160">
        <v>0</v>
      </c>
      <c r="HB166" s="160">
        <v>0</v>
      </c>
      <c r="HC166" s="160">
        <v>0</v>
      </c>
      <c r="HD166" s="4">
        <v>0</v>
      </c>
      <c r="HE166" s="93">
        <v>0</v>
      </c>
      <c r="HF166" s="4">
        <v>0</v>
      </c>
      <c r="HG166" s="4">
        <v>0</v>
      </c>
      <c r="HH166" s="4">
        <v>0</v>
      </c>
      <c r="HI166" s="4">
        <v>0</v>
      </c>
      <c r="HJ166" s="4">
        <v>0</v>
      </c>
      <c r="HK166" s="4">
        <v>0</v>
      </c>
      <c r="HL166" s="4">
        <v>0</v>
      </c>
      <c r="HM166" s="4">
        <v>0</v>
      </c>
      <c r="HN166" s="4">
        <v>0</v>
      </c>
      <c r="HO166" s="4">
        <v>0</v>
      </c>
      <c r="HP166" s="4">
        <v>0</v>
      </c>
      <c r="HQ166" s="4">
        <v>0</v>
      </c>
      <c r="HR166" s="93">
        <v>0</v>
      </c>
      <c r="HS166" s="4">
        <v>0</v>
      </c>
      <c r="HT166" s="4">
        <v>0</v>
      </c>
      <c r="HU166" s="4">
        <v>0</v>
      </c>
      <c r="HV166" s="4">
        <v>0</v>
      </c>
      <c r="HW166" s="4">
        <v>0</v>
      </c>
      <c r="HX166" s="176">
        <v>0</v>
      </c>
      <c r="HY166" s="4">
        <v>0</v>
      </c>
      <c r="HZ166" s="176">
        <v>0</v>
      </c>
      <c r="IA166" s="4">
        <v>0</v>
      </c>
      <c r="IB166" s="176">
        <v>0</v>
      </c>
      <c r="IC166" s="4">
        <v>0</v>
      </c>
      <c r="ID166" s="176">
        <v>0</v>
      </c>
      <c r="IE166" s="4">
        <v>0</v>
      </c>
      <c r="IF166" s="4">
        <v>0</v>
      </c>
      <c r="IG166" s="5">
        <v>0</v>
      </c>
      <c r="IH166" s="3">
        <v>0</v>
      </c>
      <c r="II166" s="3">
        <v>0</v>
      </c>
      <c r="IJ166" s="3">
        <v>0</v>
      </c>
      <c r="IK166" s="3">
        <v>0</v>
      </c>
      <c r="IL166" s="3">
        <v>0</v>
      </c>
      <c r="IM166" s="3">
        <v>0</v>
      </c>
      <c r="IN166" s="3">
        <v>0</v>
      </c>
      <c r="IO166" s="3">
        <v>0</v>
      </c>
      <c r="IP166" s="3">
        <v>0</v>
      </c>
      <c r="IQ166" s="3"/>
      <c r="IR166" s="3">
        <v>0</v>
      </c>
      <c r="IS166" s="3"/>
      <c r="IT166" s="3">
        <v>0</v>
      </c>
      <c r="IU166" s="3"/>
      <c r="IV166" s="93">
        <v>0</v>
      </c>
      <c r="IW166" s="4">
        <v>0</v>
      </c>
      <c r="IX166" s="4">
        <v>0</v>
      </c>
      <c r="IY166" s="4">
        <v>0</v>
      </c>
      <c r="IZ166" s="4">
        <v>0</v>
      </c>
      <c r="JA166" s="4">
        <v>0</v>
      </c>
      <c r="JB166" s="4">
        <v>0</v>
      </c>
      <c r="JC166" s="4">
        <v>0</v>
      </c>
      <c r="JD166" s="4">
        <v>0</v>
      </c>
      <c r="JE166" s="4">
        <v>0</v>
      </c>
      <c r="JG166" s="4">
        <v>0</v>
      </c>
      <c r="JI166" s="4">
        <v>0</v>
      </c>
      <c r="JK166" s="93">
        <v>0</v>
      </c>
      <c r="JL166" s="4">
        <v>0</v>
      </c>
      <c r="JM166" s="4">
        <v>0</v>
      </c>
      <c r="JN166" s="4">
        <v>0</v>
      </c>
      <c r="JO166" s="4">
        <v>0</v>
      </c>
      <c r="JP166" s="4">
        <v>0</v>
      </c>
      <c r="JQ166" s="4">
        <v>0</v>
      </c>
      <c r="JR166" s="4">
        <v>0</v>
      </c>
      <c r="JS166" s="4">
        <v>0</v>
      </c>
      <c r="JT166" s="4">
        <v>0</v>
      </c>
      <c r="JV166" s="4">
        <v>0</v>
      </c>
      <c r="JW166" s="4">
        <v>0</v>
      </c>
      <c r="JX166" s="4">
        <v>0</v>
      </c>
      <c r="JY166" s="4">
        <v>0</v>
      </c>
      <c r="JZ166" s="93">
        <v>0</v>
      </c>
      <c r="KA166" s="4">
        <v>0</v>
      </c>
      <c r="KB166" s="4">
        <v>0</v>
      </c>
      <c r="KC166" s="4">
        <v>0</v>
      </c>
      <c r="KD166" s="4">
        <v>0</v>
      </c>
      <c r="KE166" s="4">
        <v>0</v>
      </c>
      <c r="KF166" s="4">
        <v>0</v>
      </c>
      <c r="KG166" s="4">
        <v>0</v>
      </c>
      <c r="KH166" s="4">
        <v>0</v>
      </c>
      <c r="KI166" s="4">
        <v>0</v>
      </c>
      <c r="KJ166" s="4">
        <v>0</v>
      </c>
      <c r="KK166" s="4">
        <v>0</v>
      </c>
      <c r="KM166" s="4">
        <v>0</v>
      </c>
      <c r="KN166" s="4">
        <v>0</v>
      </c>
      <c r="KO166" s="4">
        <v>0</v>
      </c>
      <c r="KP166" s="4">
        <v>0</v>
      </c>
      <c r="KQ166" s="4">
        <v>0</v>
      </c>
      <c r="KR166" s="4">
        <v>0</v>
      </c>
      <c r="KS166" s="4">
        <v>0</v>
      </c>
      <c r="KT166" s="4">
        <v>0</v>
      </c>
      <c r="KU166" s="4">
        <v>0</v>
      </c>
      <c r="KV166" s="4">
        <v>0</v>
      </c>
      <c r="KW166" s="4">
        <v>0</v>
      </c>
      <c r="KX166" s="4">
        <v>0</v>
      </c>
      <c r="KY166" s="4">
        <v>0</v>
      </c>
      <c r="KZ166" s="4">
        <v>0</v>
      </c>
      <c r="LA166" s="4">
        <v>0</v>
      </c>
      <c r="LB166" s="4">
        <v>0</v>
      </c>
      <c r="LC166" s="4">
        <v>0</v>
      </c>
      <c r="LD166" s="4">
        <v>0</v>
      </c>
      <c r="LE166" s="4">
        <v>0</v>
      </c>
      <c r="LF166" s="4">
        <v>0</v>
      </c>
      <c r="LG166" s="4">
        <v>0</v>
      </c>
      <c r="LH166" s="4">
        <v>0</v>
      </c>
      <c r="LI166" s="4">
        <v>0</v>
      </c>
      <c r="LJ166" s="4">
        <v>0</v>
      </c>
      <c r="LK166" s="4">
        <v>0</v>
      </c>
      <c r="LL166" s="4">
        <v>0</v>
      </c>
      <c r="LM166" s="4">
        <v>0</v>
      </c>
      <c r="LO166" s="4">
        <v>0</v>
      </c>
      <c r="LQ166" s="4">
        <v>0</v>
      </c>
      <c r="MI166" s="115">
        <f t="shared" si="2"/>
        <v>-157</v>
      </c>
      <c r="MJ166" s="3"/>
      <c r="MK166" s="3"/>
      <c r="ML166" s="176"/>
      <c r="MM166" s="176"/>
      <c r="MN166" s="176"/>
      <c r="MO166" s="176"/>
      <c r="MP166" s="176"/>
      <c r="MQ166" s="176"/>
      <c r="MR166" s="176"/>
      <c r="MS166" s="176"/>
      <c r="MT166" s="176"/>
    </row>
    <row r="167" spans="1:358" s="4" customFormat="1">
      <c r="A167" s="1">
        <v>158</v>
      </c>
      <c r="B167" t="s">
        <v>198</v>
      </c>
      <c r="C167" s="93">
        <v>16</v>
      </c>
      <c r="D167" s="4">
        <v>92845</v>
      </c>
      <c r="E167" s="4">
        <v>0</v>
      </c>
      <c r="F167" s="4">
        <v>0</v>
      </c>
      <c r="G167" s="4">
        <v>46423</v>
      </c>
      <c r="I167" s="93">
        <v>21</v>
      </c>
      <c r="J167" s="4">
        <v>134127</v>
      </c>
      <c r="K167" s="4">
        <v>0</v>
      </c>
      <c r="L167" s="4">
        <v>0</v>
      </c>
      <c r="M167" s="4">
        <v>53655</v>
      </c>
      <c r="O167" s="93">
        <v>26</v>
      </c>
      <c r="P167" s="4">
        <v>0</v>
      </c>
      <c r="Q167" s="4">
        <v>152975</v>
      </c>
      <c r="R167" s="4">
        <v>0</v>
      </c>
      <c r="S167" s="4">
        <v>6119</v>
      </c>
      <c r="U167" s="4">
        <v>25548</v>
      </c>
      <c r="V167" s="4">
        <v>0</v>
      </c>
      <c r="W167" s="93">
        <v>28.2</v>
      </c>
      <c r="X167" s="4">
        <v>0</v>
      </c>
      <c r="Y167" s="4">
        <v>162235</v>
      </c>
      <c r="Z167" s="4">
        <v>0</v>
      </c>
      <c r="AA167" s="4">
        <v>0</v>
      </c>
      <c r="AB167" s="4">
        <v>0</v>
      </c>
      <c r="AC167" s="4">
        <v>9260</v>
      </c>
      <c r="AD167" s="4">
        <v>0</v>
      </c>
      <c r="AE167" s="4">
        <v>0</v>
      </c>
      <c r="AF167" s="4">
        <v>36.200000000000003</v>
      </c>
      <c r="AG167" s="4">
        <v>0</v>
      </c>
      <c r="AH167" s="4">
        <v>215668</v>
      </c>
      <c r="AJ167" s="4">
        <v>6040</v>
      </c>
      <c r="AL167" s="4">
        <v>58989</v>
      </c>
      <c r="AN167" s="4">
        <v>0</v>
      </c>
      <c r="AO167" s="93">
        <v>28.12</v>
      </c>
      <c r="AP167" s="4">
        <v>0</v>
      </c>
      <c r="AQ167" s="4">
        <v>200394</v>
      </c>
      <c r="AR167" s="4">
        <v>0</v>
      </c>
      <c r="AS167" s="4">
        <v>0</v>
      </c>
      <c r="AT167" s="4">
        <v>0</v>
      </c>
      <c r="AU167" s="4">
        <v>35764</v>
      </c>
      <c r="AW167" s="93">
        <v>38.630000000000003</v>
      </c>
      <c r="AY167" s="4">
        <v>307067</v>
      </c>
      <c r="AZ167" s="4">
        <v>0</v>
      </c>
      <c r="BA167" s="4">
        <v>0</v>
      </c>
      <c r="BB167" s="4">
        <v>0</v>
      </c>
      <c r="BC167" s="4">
        <v>113990</v>
      </c>
      <c r="BD167" s="4">
        <v>167</v>
      </c>
      <c r="BE167" s="4">
        <v>50.72</v>
      </c>
      <c r="BF167" s="4">
        <v>0</v>
      </c>
      <c r="BG167" s="4">
        <v>413344</v>
      </c>
      <c r="BH167" s="4">
        <v>0</v>
      </c>
      <c r="BI167" s="4">
        <v>48.73</v>
      </c>
      <c r="BJ167" s="4">
        <v>0</v>
      </c>
      <c r="BK167" s="4">
        <v>443380</v>
      </c>
      <c r="BL167" s="4">
        <v>0</v>
      </c>
      <c r="BM167" s="4">
        <v>0</v>
      </c>
      <c r="BN167" s="4">
        <v>0</v>
      </c>
      <c r="BO167" s="4">
        <v>41742.575241843384</v>
      </c>
      <c r="BP167" s="4">
        <v>27.187399464353803</v>
      </c>
      <c r="BQ167" s="93">
        <v>60.799811698246444</v>
      </c>
      <c r="BR167" s="4">
        <v>0</v>
      </c>
      <c r="BS167" s="4">
        <v>528755.42516466661</v>
      </c>
      <c r="BT167" s="4">
        <v>0</v>
      </c>
      <c r="BU167" s="4">
        <v>45478.259150288344</v>
      </c>
      <c r="BW167" s="4">
        <v>0</v>
      </c>
      <c r="BY167" s="4">
        <v>45478.259150288344</v>
      </c>
      <c r="CA167" s="4">
        <v>145907.8251646666</v>
      </c>
      <c r="CC167" s="93">
        <v>55</v>
      </c>
      <c r="CD167" s="4">
        <v>0</v>
      </c>
      <c r="CE167" s="4">
        <v>489237</v>
      </c>
      <c r="CF167" s="4">
        <v>0</v>
      </c>
      <c r="CG167" s="4">
        <v>42680</v>
      </c>
      <c r="CH167" s="4">
        <v>0</v>
      </c>
      <c r="CI167" s="4">
        <v>0</v>
      </c>
      <c r="CJ167" s="4">
        <v>0</v>
      </c>
      <c r="CK167" s="4">
        <v>42680</v>
      </c>
      <c r="CL167" s="4">
        <v>0</v>
      </c>
      <c r="CM167" s="4">
        <v>63239</v>
      </c>
      <c r="CN167" s="4">
        <v>0</v>
      </c>
      <c r="CO167" s="93">
        <v>55</v>
      </c>
      <c r="CP167" s="4">
        <v>0</v>
      </c>
      <c r="CQ167" s="4">
        <v>495150</v>
      </c>
      <c r="CS167" s="4">
        <v>43794</v>
      </c>
      <c r="CU167" s="4">
        <v>10144</v>
      </c>
      <c r="CW167" s="4">
        <v>43794</v>
      </c>
      <c r="CY167" s="4">
        <v>40063</v>
      </c>
      <c r="DA167" s="93">
        <v>58</v>
      </c>
      <c r="DB167" s="4">
        <v>0</v>
      </c>
      <c r="DC167" s="4">
        <v>573697</v>
      </c>
      <c r="DD167" s="4">
        <v>0</v>
      </c>
      <c r="DE167" s="4">
        <v>48948</v>
      </c>
      <c r="DF167" s="4">
        <v>0</v>
      </c>
      <c r="DG167" s="4">
        <v>0</v>
      </c>
      <c r="DH167" s="4">
        <v>0</v>
      </c>
      <c r="DI167" s="4">
        <v>48948</v>
      </c>
      <c r="DJ167" s="4">
        <v>0</v>
      </c>
      <c r="DK167" s="4">
        <v>82095</v>
      </c>
      <c r="DL167" s="4">
        <v>0</v>
      </c>
      <c r="DM167" s="93">
        <v>56.789766173849216</v>
      </c>
      <c r="DN167" s="4">
        <v>0</v>
      </c>
      <c r="DO167" s="4">
        <v>591876</v>
      </c>
      <c r="DQ167" s="4">
        <v>49820</v>
      </c>
      <c r="DS167" s="4">
        <v>11675</v>
      </c>
      <c r="DU167" s="4">
        <v>49820</v>
      </c>
      <c r="DW167" s="4">
        <v>67672.399999999994</v>
      </c>
      <c r="DY167" s="93">
        <v>65</v>
      </c>
      <c r="DZ167" s="4">
        <v>0</v>
      </c>
      <c r="EA167" s="4">
        <v>656948</v>
      </c>
      <c r="EC167" s="4">
        <v>56259</v>
      </c>
      <c r="EE167" s="4">
        <v>21829</v>
      </c>
      <c r="EG167" s="4">
        <v>56259</v>
      </c>
      <c r="EI167" s="4">
        <v>107398.2</v>
      </c>
      <c r="EK167" s="93">
        <v>55.793706293706293</v>
      </c>
      <c r="EL167" s="4">
        <v>0</v>
      </c>
      <c r="EM167" s="4">
        <v>597430</v>
      </c>
      <c r="EN167" s="4">
        <v>0</v>
      </c>
      <c r="EO167" s="4">
        <v>49824</v>
      </c>
      <c r="EP167" s="4">
        <v>0</v>
      </c>
      <c r="EQ167" s="4">
        <v>0</v>
      </c>
      <c r="ER167" s="4">
        <v>0</v>
      </c>
      <c r="ES167" s="4">
        <v>49824</v>
      </c>
      <c r="ET167" s="4">
        <v>0</v>
      </c>
      <c r="EU167" s="4">
        <v>46314.799999999996</v>
      </c>
      <c r="EV167" s="4">
        <v>0</v>
      </c>
      <c r="EW167" s="93">
        <v>58.433098591549296</v>
      </c>
      <c r="EX167" s="4">
        <v>0</v>
      </c>
      <c r="EY167" s="4">
        <v>631612</v>
      </c>
      <c r="EZ167" s="4">
        <v>0</v>
      </c>
      <c r="FA167" s="4">
        <v>49469</v>
      </c>
      <c r="FB167" s="4">
        <v>0</v>
      </c>
      <c r="FC167" s="4">
        <v>37026</v>
      </c>
      <c r="FD167" s="4">
        <v>0</v>
      </c>
      <c r="FE167" s="4">
        <v>49469</v>
      </c>
      <c r="FF167" s="4">
        <v>0</v>
      </c>
      <c r="FG167" s="4">
        <v>60210.8</v>
      </c>
      <c r="FH167" s="4">
        <v>0</v>
      </c>
      <c r="FI167" s="93">
        <v>53.808873720136525</v>
      </c>
      <c r="FJ167" s="4">
        <v>0</v>
      </c>
      <c r="FK167" s="4">
        <v>613468</v>
      </c>
      <c r="FL167" s="4">
        <v>0</v>
      </c>
      <c r="FM167" s="4">
        <v>47150</v>
      </c>
      <c r="FN167" s="4">
        <v>0</v>
      </c>
      <c r="FO167" s="4">
        <v>12563</v>
      </c>
      <c r="FQ167" s="4">
        <v>47150</v>
      </c>
      <c r="FS167" s="4">
        <v>8178.5224120295725</v>
      </c>
      <c r="FU167" s="93">
        <v>51</v>
      </c>
      <c r="FV167" s="4">
        <v>0</v>
      </c>
      <c r="FW167" s="4">
        <v>617467</v>
      </c>
      <c r="FX167" s="4">
        <v>0</v>
      </c>
      <c r="FY167" s="4">
        <v>44530</v>
      </c>
      <c r="FZ167" s="4">
        <v>0</v>
      </c>
      <c r="GA167" s="4">
        <v>13210</v>
      </c>
      <c r="GB167" s="4">
        <v>0</v>
      </c>
      <c r="GC167" s="4">
        <v>44530</v>
      </c>
      <c r="GE167" s="4">
        <v>12213.191334880761</v>
      </c>
      <c r="GG167" s="93">
        <v>62.814685314685313</v>
      </c>
      <c r="GH167" s="4">
        <v>0</v>
      </c>
      <c r="GI167" s="4">
        <v>757116</v>
      </c>
      <c r="GJ167" s="4">
        <v>0</v>
      </c>
      <c r="GK167" s="4">
        <v>54196</v>
      </c>
      <c r="GL167" s="4">
        <v>0</v>
      </c>
      <c r="GM167" s="4">
        <v>26870</v>
      </c>
      <c r="GN167" s="4">
        <v>0</v>
      </c>
      <c r="GO167" s="4">
        <v>54196</v>
      </c>
      <c r="GP167" s="4">
        <v>0</v>
      </c>
      <c r="GQ167" s="4">
        <v>134354.13654081681</v>
      </c>
      <c r="GR167" s="4">
        <v>-117.4424235864426</v>
      </c>
      <c r="GS167" s="93">
        <v>65.493055555555557</v>
      </c>
      <c r="GT167" s="4">
        <v>0</v>
      </c>
      <c r="GU167" s="4">
        <v>780849</v>
      </c>
      <c r="GV167" s="4">
        <v>0</v>
      </c>
      <c r="GW167" s="4">
        <v>57502</v>
      </c>
      <c r="GX167" s="4">
        <v>0</v>
      </c>
      <c r="GY167" s="4">
        <v>13011</v>
      </c>
      <c r="GZ167" s="4">
        <v>0</v>
      </c>
      <c r="HA167" s="160">
        <v>57502</v>
      </c>
      <c r="HB167" s="160">
        <v>0</v>
      </c>
      <c r="HC167" s="160">
        <v>20937.702073264587</v>
      </c>
      <c r="HD167" s="4">
        <v>-15</v>
      </c>
      <c r="HE167" s="93">
        <v>63</v>
      </c>
      <c r="HF167" s="4">
        <v>0</v>
      </c>
      <c r="HG167" s="4">
        <v>0</v>
      </c>
      <c r="HH167" s="4">
        <v>767831</v>
      </c>
      <c r="HI167" s="4">
        <v>0</v>
      </c>
      <c r="HJ167" s="4">
        <v>53801</v>
      </c>
      <c r="HK167" s="4">
        <v>0</v>
      </c>
      <c r="HL167" s="4">
        <v>40857</v>
      </c>
      <c r="HM167" s="4">
        <v>0</v>
      </c>
      <c r="HN167" s="4">
        <v>53801</v>
      </c>
      <c r="HO167" s="4">
        <v>0</v>
      </c>
      <c r="HP167" s="4">
        <v>0</v>
      </c>
      <c r="HQ167" s="4">
        <v>0</v>
      </c>
      <c r="HR167" s="93">
        <v>56.96</v>
      </c>
      <c r="HS167" s="4">
        <v>0</v>
      </c>
      <c r="HT167" s="4">
        <v>0</v>
      </c>
      <c r="HU167" s="4">
        <v>791267</v>
      </c>
      <c r="HV167" s="4">
        <v>0</v>
      </c>
      <c r="HW167" s="4">
        <v>0</v>
      </c>
      <c r="HX167" s="176">
        <v>0</v>
      </c>
      <c r="HY167" s="4">
        <v>49929</v>
      </c>
      <c r="HZ167" s="176">
        <v>0</v>
      </c>
      <c r="IA167" s="4">
        <v>15053</v>
      </c>
      <c r="IB167" s="176">
        <v>0</v>
      </c>
      <c r="IC167" s="4">
        <v>49929</v>
      </c>
      <c r="ID167" s="176">
        <v>0</v>
      </c>
      <c r="IE167" s="4">
        <v>15444.376930031336</v>
      </c>
      <c r="IF167" s="4">
        <v>83.306515299031162</v>
      </c>
      <c r="IG167" s="5">
        <v>58.780000000000008</v>
      </c>
      <c r="IH167" s="3">
        <v>0</v>
      </c>
      <c r="II167" s="3">
        <v>0</v>
      </c>
      <c r="IJ167" s="3">
        <v>854801</v>
      </c>
      <c r="IK167" s="3">
        <v>0</v>
      </c>
      <c r="IL167" s="3">
        <v>0</v>
      </c>
      <c r="IM167" s="3">
        <v>0</v>
      </c>
      <c r="IN167" s="3">
        <v>51585</v>
      </c>
      <c r="IO167" s="3">
        <v>0</v>
      </c>
      <c r="IP167" s="3">
        <v>15697</v>
      </c>
      <c r="IQ167" s="3"/>
      <c r="IR167" s="3">
        <v>52478</v>
      </c>
      <c r="IS167" s="3"/>
      <c r="IT167" s="3">
        <v>52192.576206465361</v>
      </c>
      <c r="IU167" s="3"/>
      <c r="IV167" s="93">
        <v>52.25</v>
      </c>
      <c r="IW167" s="4">
        <v>0</v>
      </c>
      <c r="IX167" s="4">
        <v>0</v>
      </c>
      <c r="IY167" s="4">
        <v>814318</v>
      </c>
      <c r="IZ167" s="4">
        <v>0</v>
      </c>
      <c r="JA167" s="4">
        <v>0</v>
      </c>
      <c r="JB167" s="4">
        <v>0</v>
      </c>
      <c r="JC167" s="4">
        <v>49010</v>
      </c>
      <c r="JD167" s="4">
        <v>0</v>
      </c>
      <c r="JE167" s="4">
        <v>0</v>
      </c>
      <c r="JG167" s="4">
        <v>49010</v>
      </c>
      <c r="JI167" s="4">
        <v>6263.8164048137478</v>
      </c>
      <c r="JK167" s="93">
        <v>48.99</v>
      </c>
      <c r="JL167" s="4">
        <v>0</v>
      </c>
      <c r="JM167" s="4">
        <v>0</v>
      </c>
      <c r="JN167" s="4">
        <v>795893</v>
      </c>
      <c r="JO167" s="4">
        <v>0</v>
      </c>
      <c r="JP167" s="4">
        <v>0</v>
      </c>
      <c r="JQ167" s="4">
        <v>0</v>
      </c>
      <c r="JR167" s="4">
        <v>45953</v>
      </c>
      <c r="JS167" s="4">
        <v>0</v>
      </c>
      <c r="JT167" s="4">
        <v>0</v>
      </c>
      <c r="JV167" s="4">
        <v>45953</v>
      </c>
      <c r="JW167" s="4">
        <v>0</v>
      </c>
      <c r="JX167" s="4">
        <v>0</v>
      </c>
      <c r="JY167" s="4">
        <v>0</v>
      </c>
      <c r="JZ167" s="93">
        <v>49.98</v>
      </c>
      <c r="KA167" s="4">
        <v>0</v>
      </c>
      <c r="KB167" s="4">
        <v>0</v>
      </c>
      <c r="KC167" s="4">
        <v>878071</v>
      </c>
      <c r="KD167" s="4">
        <v>0</v>
      </c>
      <c r="KE167" s="4">
        <v>0</v>
      </c>
      <c r="KF167" s="4">
        <v>0</v>
      </c>
      <c r="KG167" s="4">
        <v>46787</v>
      </c>
      <c r="KH167" s="4">
        <v>0</v>
      </c>
      <c r="KI167" s="4">
        <v>1854</v>
      </c>
      <c r="KJ167" s="4">
        <v>0</v>
      </c>
      <c r="KK167" s="4">
        <v>46787</v>
      </c>
      <c r="KM167" s="4">
        <v>82178</v>
      </c>
      <c r="KN167" s="4">
        <v>0</v>
      </c>
      <c r="KO167" s="4">
        <v>49.830000000000005</v>
      </c>
      <c r="KP167" s="4">
        <v>0</v>
      </c>
      <c r="KQ167" s="4">
        <v>0</v>
      </c>
      <c r="KR167" s="4">
        <v>848769</v>
      </c>
      <c r="KS167" s="4">
        <v>0</v>
      </c>
      <c r="KT167" s="4">
        <v>0</v>
      </c>
      <c r="KU167" s="4">
        <v>0</v>
      </c>
      <c r="KV167" s="4">
        <v>51669</v>
      </c>
      <c r="KW167" s="4">
        <v>0</v>
      </c>
      <c r="KX167" s="4">
        <v>44369</v>
      </c>
      <c r="KY167" s="4">
        <v>0</v>
      </c>
      <c r="KZ167" s="4">
        <v>51669</v>
      </c>
      <c r="LA167" s="4">
        <v>0</v>
      </c>
      <c r="LB167" s="4">
        <v>49306.799999999996</v>
      </c>
      <c r="LC167" s="4">
        <v>0</v>
      </c>
      <c r="LD167" s="4">
        <v>46</v>
      </c>
      <c r="LE167" s="4">
        <v>0</v>
      </c>
      <c r="LF167" s="4">
        <v>0</v>
      </c>
      <c r="LG167" s="4">
        <v>827494</v>
      </c>
      <c r="LH167" s="4">
        <v>0</v>
      </c>
      <c r="LI167" s="4">
        <v>0</v>
      </c>
      <c r="LJ167" s="4">
        <v>0</v>
      </c>
      <c r="LK167" s="4">
        <v>54648</v>
      </c>
      <c r="LL167" s="4">
        <v>0</v>
      </c>
      <c r="LM167" s="4">
        <v>0</v>
      </c>
      <c r="LO167" s="4">
        <v>54648</v>
      </c>
      <c r="LQ167" s="4">
        <v>32871.200000000004</v>
      </c>
      <c r="MI167" s="115">
        <f t="shared" si="2"/>
        <v>-158</v>
      </c>
      <c r="MJ167" s="3"/>
      <c r="MK167" s="3"/>
      <c r="ML167" s="176"/>
      <c r="MM167" s="176"/>
      <c r="MN167" s="176"/>
      <c r="MO167" s="176"/>
      <c r="MP167" s="176"/>
      <c r="MQ167" s="176"/>
      <c r="MR167" s="176"/>
      <c r="MS167" s="176"/>
      <c r="MT167" s="176"/>
    </row>
    <row r="168" spans="1:358" s="4" customFormat="1">
      <c r="A168" s="1">
        <v>159</v>
      </c>
      <c r="B168" t="s">
        <v>199</v>
      </c>
      <c r="C168" s="93"/>
      <c r="E168" s="4">
        <v>0</v>
      </c>
      <c r="F168" s="4">
        <v>0</v>
      </c>
      <c r="I168" s="93"/>
      <c r="J168" s="4">
        <v>0</v>
      </c>
      <c r="K168" s="4">
        <v>0</v>
      </c>
      <c r="L168" s="4">
        <v>0</v>
      </c>
      <c r="O168" s="93"/>
      <c r="Q168" s="4">
        <v>0</v>
      </c>
      <c r="R168" s="4">
        <v>0</v>
      </c>
      <c r="S168" s="4">
        <v>0</v>
      </c>
      <c r="U168" s="4">
        <v>0</v>
      </c>
      <c r="V168" s="4">
        <v>0</v>
      </c>
      <c r="W168" s="93">
        <v>0.46</v>
      </c>
      <c r="X168" s="4">
        <v>0</v>
      </c>
      <c r="Y168" s="4">
        <v>2645</v>
      </c>
      <c r="Z168" s="4">
        <v>0</v>
      </c>
      <c r="AA168" s="4">
        <v>0</v>
      </c>
      <c r="AB168" s="4">
        <v>0</v>
      </c>
      <c r="AC168" s="4">
        <v>2645</v>
      </c>
      <c r="AD168" s="4">
        <v>0</v>
      </c>
      <c r="AE168" s="4">
        <v>1058</v>
      </c>
      <c r="AF168" s="4">
        <v>1.1000000000000001</v>
      </c>
      <c r="AG168" s="4">
        <v>0</v>
      </c>
      <c r="AH168" s="4">
        <v>7095</v>
      </c>
      <c r="AJ168" s="4">
        <v>0</v>
      </c>
      <c r="AL168" s="4">
        <v>6037</v>
      </c>
      <c r="AN168" s="4">
        <v>0</v>
      </c>
      <c r="AO168" s="93">
        <v>2</v>
      </c>
      <c r="AP168" s="4">
        <v>0</v>
      </c>
      <c r="AQ168" s="4">
        <v>14702</v>
      </c>
      <c r="AR168" s="4">
        <v>0</v>
      </c>
      <c r="AS168" s="4">
        <v>0</v>
      </c>
      <c r="AT168" s="4">
        <v>0</v>
      </c>
      <c r="AU168" s="4">
        <v>11335</v>
      </c>
      <c r="AW168" s="93">
        <v>3.71</v>
      </c>
      <c r="AY168" s="4">
        <v>18829</v>
      </c>
      <c r="AZ168" s="4">
        <v>0</v>
      </c>
      <c r="BA168" s="4">
        <v>6948</v>
      </c>
      <c r="BB168" s="4">
        <v>0</v>
      </c>
      <c r="BC168" s="4">
        <v>9322</v>
      </c>
      <c r="BD168" s="4">
        <v>13</v>
      </c>
      <c r="BE168" s="4">
        <v>2</v>
      </c>
      <c r="BF168" s="4">
        <v>0</v>
      </c>
      <c r="BG168" s="4">
        <v>14874</v>
      </c>
      <c r="BH168" s="4">
        <v>0</v>
      </c>
      <c r="BI168" s="4">
        <v>2</v>
      </c>
      <c r="BJ168" s="4">
        <v>0</v>
      </c>
      <c r="BK168" s="4">
        <v>14786</v>
      </c>
      <c r="BL168" s="4">
        <v>0</v>
      </c>
      <c r="BM168" s="4">
        <v>0</v>
      </c>
      <c r="BN168" s="4">
        <v>0</v>
      </c>
      <c r="BO168" s="4">
        <v>504.93102004694794</v>
      </c>
      <c r="BP168" s="4">
        <v>0.32886714019025476</v>
      </c>
      <c r="BQ168" s="93">
        <v>4</v>
      </c>
      <c r="BR168" s="4">
        <v>0</v>
      </c>
      <c r="BS168" s="4">
        <v>31361.202032524641</v>
      </c>
      <c r="BT168" s="4">
        <v>0</v>
      </c>
      <c r="BU168" s="4">
        <v>2969.351122873376</v>
      </c>
      <c r="BW168" s="4">
        <v>0</v>
      </c>
      <c r="BY168" s="4">
        <v>2969.351122873376</v>
      </c>
      <c r="CA168" s="4">
        <v>16575.202032524641</v>
      </c>
      <c r="CC168" s="93">
        <v>2</v>
      </c>
      <c r="CD168" s="4">
        <v>0</v>
      </c>
      <c r="CE168" s="4">
        <v>16159.379168182368</v>
      </c>
      <c r="CF168" s="4">
        <v>0</v>
      </c>
      <c r="CG168" s="4">
        <v>1543.1550866981931</v>
      </c>
      <c r="CH168" s="4">
        <v>0</v>
      </c>
      <c r="CI168" s="4">
        <v>0</v>
      </c>
      <c r="CJ168" s="4">
        <v>0</v>
      </c>
      <c r="CK168" s="4">
        <v>1543.1550866981931</v>
      </c>
      <c r="CL168" s="4">
        <v>0</v>
      </c>
      <c r="CM168" s="4">
        <v>9945</v>
      </c>
      <c r="CN168" s="4">
        <v>0</v>
      </c>
      <c r="CO168" s="93">
        <v>2.4382046524903669</v>
      </c>
      <c r="CP168" s="4">
        <v>0</v>
      </c>
      <c r="CQ168" s="4">
        <v>21340.463856996943</v>
      </c>
      <c r="CS168" s="4">
        <v>1974.4028184848562</v>
      </c>
      <c r="CU168" s="4">
        <v>0</v>
      </c>
      <c r="CW168" s="4">
        <v>1974.4028184848562</v>
      </c>
      <c r="CY168" s="4">
        <v>11811.084688814575</v>
      </c>
      <c r="DA168" s="93">
        <v>3.488294314381271</v>
      </c>
      <c r="DB168" s="4">
        <v>0</v>
      </c>
      <c r="DC168" s="4">
        <v>34413</v>
      </c>
      <c r="DD168" s="4">
        <v>0</v>
      </c>
      <c r="DE168" s="4">
        <v>2922</v>
      </c>
      <c r="DF168" s="4">
        <v>0</v>
      </c>
      <c r="DG168" s="4">
        <v>0</v>
      </c>
      <c r="DH168" s="4">
        <v>0</v>
      </c>
      <c r="DI168" s="4">
        <v>2922</v>
      </c>
      <c r="DJ168" s="4">
        <v>0</v>
      </c>
      <c r="DK168" s="4">
        <v>16181</v>
      </c>
      <c r="DL168" s="4">
        <v>0</v>
      </c>
      <c r="DM168" s="93">
        <v>3</v>
      </c>
      <c r="DN168" s="4">
        <v>0</v>
      </c>
      <c r="DO168" s="4">
        <v>33975</v>
      </c>
      <c r="DQ168" s="4">
        <v>2634</v>
      </c>
      <c r="DS168" s="4">
        <v>0</v>
      </c>
      <c r="DU168" s="4">
        <v>2634</v>
      </c>
      <c r="DW168" s="4">
        <v>9915.9555613276643</v>
      </c>
      <c r="DY168" s="93">
        <v>4</v>
      </c>
      <c r="DZ168" s="4">
        <v>0</v>
      </c>
      <c r="EA168" s="4">
        <v>43036</v>
      </c>
      <c r="EC168" s="4">
        <v>3528</v>
      </c>
      <c r="EE168" s="4">
        <v>0</v>
      </c>
      <c r="EG168" s="4">
        <v>3528</v>
      </c>
      <c r="EI168" s="4">
        <v>14290.014457201223</v>
      </c>
      <c r="EK168" s="93">
        <v>6.7654964083535507</v>
      </c>
      <c r="EL168" s="4">
        <v>0</v>
      </c>
      <c r="EM168" s="4">
        <v>74790</v>
      </c>
      <c r="EN168" s="4">
        <v>0</v>
      </c>
      <c r="EO168" s="4">
        <v>5954</v>
      </c>
      <c r="EP168" s="4">
        <v>0</v>
      </c>
      <c r="EQ168" s="4">
        <v>0</v>
      </c>
      <c r="ER168" s="4">
        <v>0</v>
      </c>
      <c r="ES168" s="4">
        <v>5954</v>
      </c>
      <c r="ET168" s="4">
        <v>0</v>
      </c>
      <c r="EU168" s="4">
        <v>37190.6</v>
      </c>
      <c r="EV168" s="4">
        <v>0</v>
      </c>
      <c r="EW168" s="93">
        <v>9.0034129692832767</v>
      </c>
      <c r="EX168" s="4">
        <v>0</v>
      </c>
      <c r="EY168" s="4">
        <v>105724</v>
      </c>
      <c r="EZ168" s="4">
        <v>0</v>
      </c>
      <c r="FA168" s="4">
        <v>8040</v>
      </c>
      <c r="FB168" s="4">
        <v>0</v>
      </c>
      <c r="FC168" s="4">
        <v>0</v>
      </c>
      <c r="FD168" s="4">
        <v>0</v>
      </c>
      <c r="FE168" s="4">
        <v>8040</v>
      </c>
      <c r="FF168" s="4">
        <v>0</v>
      </c>
      <c r="FG168" s="4">
        <v>42496.9</v>
      </c>
      <c r="FH168" s="4">
        <v>0</v>
      </c>
      <c r="FI168" s="93">
        <v>10</v>
      </c>
      <c r="FJ168" s="4">
        <v>0</v>
      </c>
      <c r="FK168" s="4">
        <v>113426</v>
      </c>
      <c r="FL168" s="4">
        <v>0</v>
      </c>
      <c r="FM168" s="4">
        <v>8852</v>
      </c>
      <c r="FN168" s="4">
        <v>0</v>
      </c>
      <c r="FO168" s="4">
        <v>0</v>
      </c>
      <c r="FQ168" s="4">
        <v>8852</v>
      </c>
      <c r="FS168" s="4">
        <v>22370.227939708529</v>
      </c>
      <c r="FU168" s="93">
        <v>7</v>
      </c>
      <c r="FV168" s="4">
        <v>0</v>
      </c>
      <c r="FW168" s="4">
        <v>87066</v>
      </c>
      <c r="FX168" s="4">
        <v>0</v>
      </c>
      <c r="FY168" s="4">
        <v>6230</v>
      </c>
      <c r="FZ168" s="4">
        <v>0</v>
      </c>
      <c r="GA168" s="4">
        <v>0</v>
      </c>
      <c r="GB168" s="4">
        <v>0</v>
      </c>
      <c r="GC168" s="4">
        <v>6230</v>
      </c>
      <c r="GE168" s="4">
        <v>17132.738213206121</v>
      </c>
      <c r="GG168" s="93">
        <v>7.2377622377622375</v>
      </c>
      <c r="GH168" s="4">
        <v>0</v>
      </c>
      <c r="GI168" s="4">
        <v>93166</v>
      </c>
      <c r="GJ168" s="4">
        <v>0</v>
      </c>
      <c r="GK168" s="4">
        <v>6449</v>
      </c>
      <c r="GL168" s="4">
        <v>0</v>
      </c>
      <c r="GM168" s="4">
        <v>0</v>
      </c>
      <c r="GN168" s="4">
        <v>0</v>
      </c>
      <c r="GO168" s="4">
        <v>6449</v>
      </c>
      <c r="GP168" s="4">
        <v>0</v>
      </c>
      <c r="GQ168" s="4">
        <v>5868.7153713881407</v>
      </c>
      <c r="GR168" s="4">
        <v>-5.1299958028866968</v>
      </c>
      <c r="GS168" s="93">
        <v>8.7474048442906565</v>
      </c>
      <c r="GT168" s="4">
        <v>0</v>
      </c>
      <c r="GU168" s="4">
        <v>118789</v>
      </c>
      <c r="GV168" s="4">
        <v>0</v>
      </c>
      <c r="GW168" s="4">
        <v>7783</v>
      </c>
      <c r="GX168" s="4">
        <v>0</v>
      </c>
      <c r="GY168" s="4">
        <v>0</v>
      </c>
      <c r="GZ168" s="4">
        <v>0</v>
      </c>
      <c r="HA168" s="160">
        <v>7783</v>
      </c>
      <c r="HB168" s="160">
        <v>0</v>
      </c>
      <c r="HC168" s="160">
        <v>22726.76093424447</v>
      </c>
      <c r="HD168" s="4">
        <v>-17</v>
      </c>
      <c r="HE168" s="93">
        <v>8</v>
      </c>
      <c r="HF168" s="4">
        <v>0</v>
      </c>
      <c r="HG168" s="4">
        <v>0</v>
      </c>
      <c r="HH168" s="4">
        <v>96624</v>
      </c>
      <c r="HI168" s="4">
        <v>0</v>
      </c>
      <c r="HJ168" s="4">
        <v>6243</v>
      </c>
      <c r="HK168" s="4">
        <v>0</v>
      </c>
      <c r="HL168" s="4">
        <v>14089</v>
      </c>
      <c r="HM168" s="4">
        <v>0</v>
      </c>
      <c r="HN168" s="4">
        <v>6243</v>
      </c>
      <c r="HO168" s="4">
        <v>0</v>
      </c>
      <c r="HP168" s="4">
        <v>0</v>
      </c>
      <c r="HQ168" s="4">
        <v>0</v>
      </c>
      <c r="HR168" s="93">
        <v>12.09</v>
      </c>
      <c r="HS168" s="4">
        <v>0</v>
      </c>
      <c r="HT168" s="4">
        <v>0</v>
      </c>
      <c r="HU168" s="4">
        <v>144123</v>
      </c>
      <c r="HV168" s="4">
        <v>0</v>
      </c>
      <c r="HW168" s="4">
        <v>0</v>
      </c>
      <c r="HX168" s="176">
        <v>0</v>
      </c>
      <c r="HY168" s="4">
        <v>8998</v>
      </c>
      <c r="HZ168" s="176">
        <v>0</v>
      </c>
      <c r="IA168" s="4">
        <v>28866</v>
      </c>
      <c r="IB168" s="176">
        <v>0</v>
      </c>
      <c r="IC168" s="4">
        <v>8998</v>
      </c>
      <c r="ID168" s="176">
        <v>0</v>
      </c>
      <c r="IE168" s="4">
        <v>31301.9482761375</v>
      </c>
      <c r="IF168" s="4">
        <v>168.84178913588767</v>
      </c>
      <c r="IG168" s="5">
        <v>12.96</v>
      </c>
      <c r="IH168" s="3">
        <v>0</v>
      </c>
      <c r="II168" s="3">
        <v>0</v>
      </c>
      <c r="IJ168" s="3">
        <v>198781</v>
      </c>
      <c r="IK168" s="3">
        <v>0</v>
      </c>
      <c r="IL168" s="3">
        <v>0</v>
      </c>
      <c r="IM168" s="3">
        <v>0</v>
      </c>
      <c r="IN168" s="3">
        <v>11573</v>
      </c>
      <c r="IO168" s="3">
        <v>0</v>
      </c>
      <c r="IP168" s="3">
        <v>0</v>
      </c>
      <c r="IQ168" s="3"/>
      <c r="IR168" s="3">
        <v>11573</v>
      </c>
      <c r="IS168" s="3"/>
      <c r="IT168" s="3">
        <v>44980.749342965857</v>
      </c>
      <c r="IU168" s="3"/>
      <c r="IV168" s="93">
        <v>10.5</v>
      </c>
      <c r="IW168" s="4">
        <v>0</v>
      </c>
      <c r="IX168" s="4">
        <v>0</v>
      </c>
      <c r="IY168" s="4">
        <v>154638</v>
      </c>
      <c r="IZ168" s="4">
        <v>0</v>
      </c>
      <c r="JA168" s="4">
        <v>0</v>
      </c>
      <c r="JB168" s="4">
        <v>0</v>
      </c>
      <c r="JC168" s="4">
        <v>9849</v>
      </c>
      <c r="JD168" s="4">
        <v>0</v>
      </c>
      <c r="JE168" s="4">
        <v>0</v>
      </c>
      <c r="JG168" s="4">
        <v>9849</v>
      </c>
      <c r="JI168" s="4">
        <v>5398.2994539438441</v>
      </c>
      <c r="JK168" s="93">
        <v>8.99</v>
      </c>
      <c r="JL168" s="4">
        <v>0</v>
      </c>
      <c r="JM168" s="4">
        <v>0</v>
      </c>
      <c r="JN168" s="4">
        <v>130861</v>
      </c>
      <c r="JO168" s="4">
        <v>0</v>
      </c>
      <c r="JP168" s="4">
        <v>0</v>
      </c>
      <c r="JQ168" s="4">
        <v>0</v>
      </c>
      <c r="JR168" s="4">
        <v>8428</v>
      </c>
      <c r="JS168" s="4">
        <v>0</v>
      </c>
      <c r="JT168" s="4">
        <v>0</v>
      </c>
      <c r="JV168" s="4">
        <v>8428</v>
      </c>
      <c r="JW168" s="4">
        <v>0</v>
      </c>
      <c r="JX168" s="4">
        <v>0</v>
      </c>
      <c r="JY168" s="4">
        <v>0</v>
      </c>
      <c r="JZ168" s="93">
        <v>5.85</v>
      </c>
      <c r="KA168" s="4">
        <v>0</v>
      </c>
      <c r="KB168" s="4">
        <v>0</v>
      </c>
      <c r="KC168" s="4">
        <v>86240</v>
      </c>
      <c r="KD168" s="4">
        <v>0</v>
      </c>
      <c r="KE168" s="4">
        <v>0</v>
      </c>
      <c r="KF168" s="4">
        <v>0</v>
      </c>
      <c r="KG168" s="4">
        <v>5488</v>
      </c>
      <c r="KH168" s="4">
        <v>0</v>
      </c>
      <c r="KI168" s="4">
        <v>0</v>
      </c>
      <c r="KJ168" s="4">
        <v>0</v>
      </c>
      <c r="KK168" s="4">
        <v>5488</v>
      </c>
      <c r="KM168" s="4">
        <v>0</v>
      </c>
      <c r="KN168" s="4">
        <v>0</v>
      </c>
      <c r="KO168" s="4">
        <v>6.66</v>
      </c>
      <c r="KP168" s="4">
        <v>0</v>
      </c>
      <c r="KQ168" s="4">
        <v>0</v>
      </c>
      <c r="KR168" s="4">
        <v>100742</v>
      </c>
      <c r="KS168" s="4">
        <v>0</v>
      </c>
      <c r="KT168" s="4">
        <v>0</v>
      </c>
      <c r="KU168" s="4">
        <v>0</v>
      </c>
      <c r="KV168" s="4">
        <v>7246</v>
      </c>
      <c r="KW168" s="4">
        <v>0</v>
      </c>
      <c r="KX168" s="4">
        <v>0</v>
      </c>
      <c r="KY168" s="4">
        <v>0</v>
      </c>
      <c r="KZ168" s="4">
        <v>7246</v>
      </c>
      <c r="LA168" s="4">
        <v>0</v>
      </c>
      <c r="LB168" s="4">
        <v>14502</v>
      </c>
      <c r="LC168" s="4">
        <v>0</v>
      </c>
      <c r="LD168" s="4">
        <v>11</v>
      </c>
      <c r="LE168" s="4">
        <v>0</v>
      </c>
      <c r="LF168" s="4">
        <v>0</v>
      </c>
      <c r="LG168" s="4">
        <v>174899</v>
      </c>
      <c r="LH168" s="4">
        <v>0</v>
      </c>
      <c r="LI168" s="4">
        <v>0</v>
      </c>
      <c r="LJ168" s="4">
        <v>0</v>
      </c>
      <c r="LK168" s="4">
        <v>13068</v>
      </c>
      <c r="LL168" s="4">
        <v>0</v>
      </c>
      <c r="LM168" s="4">
        <v>0</v>
      </c>
      <c r="LO168" s="4">
        <v>13068</v>
      </c>
      <c r="LQ168" s="4">
        <v>82858.2</v>
      </c>
      <c r="MI168" s="115">
        <f t="shared" si="2"/>
        <v>-159</v>
      </c>
      <c r="MJ168" s="3"/>
      <c r="MK168" s="3"/>
      <c r="ML168" s="176"/>
      <c r="MM168" s="176"/>
      <c r="MN168" s="176"/>
      <c r="MO168" s="176"/>
      <c r="MP168" s="176"/>
      <c r="MQ168" s="176"/>
      <c r="MR168" s="176"/>
      <c r="MS168" s="176"/>
      <c r="MT168" s="176"/>
    </row>
    <row r="169" spans="1:358" s="4" customFormat="1">
      <c r="A169" s="1">
        <v>160</v>
      </c>
      <c r="B169" t="s">
        <v>200</v>
      </c>
      <c r="C169" s="93">
        <v>91</v>
      </c>
      <c r="D169" s="4">
        <v>509418</v>
      </c>
      <c r="E169" s="4">
        <v>0</v>
      </c>
      <c r="F169" s="4">
        <v>465660</v>
      </c>
      <c r="G169" s="4">
        <v>0</v>
      </c>
      <c r="I169" s="93">
        <v>94.67</v>
      </c>
      <c r="J169" s="4">
        <v>580422</v>
      </c>
      <c r="K169" s="4">
        <v>0</v>
      </c>
      <c r="L169" s="4">
        <v>176254</v>
      </c>
      <c r="M169" s="4">
        <v>0</v>
      </c>
      <c r="O169" s="93">
        <v>102.16</v>
      </c>
      <c r="P169" s="4">
        <v>0</v>
      </c>
      <c r="Q169" s="4">
        <v>649754</v>
      </c>
      <c r="R169" s="4">
        <v>0</v>
      </c>
      <c r="S169" s="4">
        <v>29628</v>
      </c>
      <c r="U169" s="4">
        <v>21346</v>
      </c>
      <c r="V169" s="4">
        <v>0</v>
      </c>
      <c r="W169" s="93">
        <v>126.79</v>
      </c>
      <c r="X169" s="4">
        <v>0</v>
      </c>
      <c r="Y169" s="4">
        <v>850595</v>
      </c>
      <c r="Z169" s="4">
        <v>2731</v>
      </c>
      <c r="AA169" s="4">
        <v>60506</v>
      </c>
      <c r="AB169" s="4">
        <v>0</v>
      </c>
      <c r="AC169" s="4">
        <v>200841</v>
      </c>
      <c r="AD169" s="4">
        <v>2731</v>
      </c>
      <c r="AE169" s="4">
        <v>0</v>
      </c>
      <c r="AF169" s="4">
        <v>144.66</v>
      </c>
      <c r="AG169" s="4">
        <v>0</v>
      </c>
      <c r="AH169" s="4">
        <v>1003741</v>
      </c>
      <c r="AJ169" s="4">
        <v>81064</v>
      </c>
      <c r="AL169" s="4">
        <v>276382</v>
      </c>
      <c r="AN169" s="4">
        <v>0</v>
      </c>
      <c r="AO169" s="93">
        <v>427.9</v>
      </c>
      <c r="AP169" s="4">
        <v>0</v>
      </c>
      <c r="AQ169" s="4">
        <v>3390010</v>
      </c>
      <c r="AR169" s="4">
        <v>0</v>
      </c>
      <c r="AS169" s="4">
        <v>27635</v>
      </c>
      <c r="AT169" s="4">
        <v>0</v>
      </c>
      <c r="AU169" s="4">
        <v>2557401</v>
      </c>
      <c r="AW169" s="93">
        <v>492.52</v>
      </c>
      <c r="AY169" s="4">
        <v>4013001</v>
      </c>
      <c r="AZ169" s="4">
        <v>-7443</v>
      </c>
      <c r="BA169" s="4">
        <v>46391</v>
      </c>
      <c r="BB169" s="4">
        <v>0</v>
      </c>
      <c r="BC169" s="4">
        <v>1883238</v>
      </c>
      <c r="BD169" s="4">
        <v>-3882</v>
      </c>
      <c r="BE169" s="4">
        <v>602.780000000001</v>
      </c>
      <c r="BF169" s="4">
        <v>0</v>
      </c>
      <c r="BG169" s="4">
        <v>4941310</v>
      </c>
      <c r="BH169" s="4">
        <v>26696</v>
      </c>
      <c r="BI169" s="4">
        <v>656.97</v>
      </c>
      <c r="BJ169" s="4">
        <v>0</v>
      </c>
      <c r="BK169" s="4">
        <v>5473660</v>
      </c>
      <c r="BL169" s="4">
        <v>0</v>
      </c>
      <c r="BM169" s="4">
        <v>34634</v>
      </c>
      <c r="BN169" s="4">
        <v>0</v>
      </c>
      <c r="BO169" s="4">
        <v>418493.54633107246</v>
      </c>
      <c r="BP169" s="4">
        <v>272.56946059124311</v>
      </c>
      <c r="BQ169" s="93">
        <v>734.59783014228503</v>
      </c>
      <c r="BR169" s="4">
        <v>0</v>
      </c>
      <c r="BS169" s="4">
        <v>5530790.6554077454</v>
      </c>
      <c r="BT169" s="4">
        <v>0</v>
      </c>
      <c r="BU169" s="4">
        <v>475150.61942649243</v>
      </c>
      <c r="BW169" s="4">
        <v>958459.26334385551</v>
      </c>
      <c r="BY169" s="4">
        <v>475150.61942649243</v>
      </c>
      <c r="CA169" s="4">
        <v>738674.45540774544</v>
      </c>
      <c r="CC169" s="93">
        <v>824.54084499809142</v>
      </c>
      <c r="CD169" s="4">
        <v>0</v>
      </c>
      <c r="CE169" s="4">
        <v>7811290.3801335813</v>
      </c>
      <c r="CF169" s="4">
        <v>571.88513513468206</v>
      </c>
      <c r="CG169" s="4">
        <v>635709.82112568722</v>
      </c>
      <c r="CH169" s="4">
        <v>47.189189189113677</v>
      </c>
      <c r="CI169" s="4">
        <v>50209.998167752441</v>
      </c>
      <c r="CJ169" s="4">
        <v>0</v>
      </c>
      <c r="CK169" s="4">
        <v>635709.82112568722</v>
      </c>
      <c r="CL169" s="4">
        <v>47.189189189113677</v>
      </c>
      <c r="CM169" s="4">
        <v>2525356.724725836</v>
      </c>
      <c r="CN169" s="4">
        <v>0.11486486531794071</v>
      </c>
      <c r="CO169" s="93">
        <v>933.97507259392978</v>
      </c>
      <c r="CP169" s="4">
        <v>0</v>
      </c>
      <c r="CQ169" s="4">
        <v>8974520.1919873711</v>
      </c>
      <c r="CS169" s="4">
        <v>749456.81523256248</v>
      </c>
      <c r="CU169" s="4">
        <v>94304.668989547034</v>
      </c>
      <c r="CW169" s="4">
        <v>749504.0044217516</v>
      </c>
      <c r="CY169" s="4">
        <v>2544275.6969889244</v>
      </c>
      <c r="DA169" s="93">
        <v>991.0796983036546</v>
      </c>
      <c r="DB169" s="4">
        <v>0</v>
      </c>
      <c r="DC169" s="4">
        <v>9781364</v>
      </c>
      <c r="DD169" s="4">
        <v>0</v>
      </c>
      <c r="DE169" s="4">
        <v>824624</v>
      </c>
      <c r="DF169" s="4">
        <v>0</v>
      </c>
      <c r="DG169" s="4">
        <v>45184</v>
      </c>
      <c r="DH169" s="4">
        <v>0</v>
      </c>
      <c r="DI169" s="4">
        <v>824624</v>
      </c>
      <c r="DJ169" s="4">
        <v>0</v>
      </c>
      <c r="DK169" s="4">
        <v>2416753</v>
      </c>
      <c r="DL169" s="4">
        <v>0</v>
      </c>
      <c r="DM169" s="93">
        <v>1002.5777146319818</v>
      </c>
      <c r="DN169" s="4">
        <v>0</v>
      </c>
      <c r="DO169" s="4">
        <v>10232387</v>
      </c>
      <c r="DQ169" s="4">
        <v>879681</v>
      </c>
      <c r="DS169" s="4">
        <v>104211</v>
      </c>
      <c r="DU169" s="4">
        <v>879681</v>
      </c>
      <c r="DW169" s="4">
        <v>1400306.8325220663</v>
      </c>
      <c r="DY169" s="93">
        <v>1044.1248385021579</v>
      </c>
      <c r="DZ169" s="4">
        <v>0</v>
      </c>
      <c r="EA169" s="4">
        <v>10527905</v>
      </c>
      <c r="EC169" s="4">
        <v>890076</v>
      </c>
      <c r="EE169" s="4">
        <v>161465</v>
      </c>
      <c r="EG169" s="4">
        <v>890076</v>
      </c>
      <c r="EI169" s="4">
        <v>888640.56915099779</v>
      </c>
      <c r="EK169" s="93">
        <v>943.77203814629513</v>
      </c>
      <c r="EL169" s="4">
        <v>0</v>
      </c>
      <c r="EM169" s="4">
        <v>9837063</v>
      </c>
      <c r="EN169" s="4">
        <v>0</v>
      </c>
      <c r="EO169" s="4">
        <v>832317</v>
      </c>
      <c r="EP169" s="4">
        <v>0</v>
      </c>
      <c r="EQ169" s="4">
        <v>122809</v>
      </c>
      <c r="ER169" s="4">
        <v>0</v>
      </c>
      <c r="ES169" s="4">
        <v>832317</v>
      </c>
      <c r="ET169" s="4">
        <v>0</v>
      </c>
      <c r="EU169" s="4">
        <v>357720</v>
      </c>
      <c r="EV169" s="4">
        <v>0</v>
      </c>
      <c r="EW169" s="93">
        <v>848.54155091674079</v>
      </c>
      <c r="EX169" s="4">
        <v>0</v>
      </c>
      <c r="EY169" s="4">
        <v>8884920</v>
      </c>
      <c r="EZ169" s="4">
        <v>0</v>
      </c>
      <c r="FA169" s="4">
        <v>747838</v>
      </c>
      <c r="FB169" s="4">
        <v>0</v>
      </c>
      <c r="FC169" s="4">
        <v>28629</v>
      </c>
      <c r="FD169" s="4">
        <v>0</v>
      </c>
      <c r="FE169" s="4">
        <v>747838</v>
      </c>
      <c r="FF169" s="4">
        <v>0</v>
      </c>
      <c r="FG169" s="4">
        <v>118207.2</v>
      </c>
      <c r="FH169" s="4">
        <v>0</v>
      </c>
      <c r="FI169" s="93">
        <v>837.21317299393093</v>
      </c>
      <c r="FJ169" s="4">
        <v>0</v>
      </c>
      <c r="FK169" s="4">
        <v>9032568</v>
      </c>
      <c r="FL169" s="4">
        <v>0</v>
      </c>
      <c r="FM169" s="4">
        <v>714405</v>
      </c>
      <c r="FN169" s="4">
        <v>0</v>
      </c>
      <c r="FO169" s="4">
        <v>121125</v>
      </c>
      <c r="FQ169" s="4">
        <v>714405</v>
      </c>
      <c r="FS169" s="4">
        <v>141307.41057765402</v>
      </c>
      <c r="FU169" s="93">
        <v>1134.3842146807081</v>
      </c>
      <c r="FV169" s="4">
        <v>0</v>
      </c>
      <c r="FW169" s="4">
        <v>12474550</v>
      </c>
      <c r="FX169" s="4">
        <v>0</v>
      </c>
      <c r="FY169" s="4">
        <v>975187</v>
      </c>
      <c r="FZ169" s="4">
        <v>0</v>
      </c>
      <c r="GA169" s="4">
        <v>369454</v>
      </c>
      <c r="GB169" s="4">
        <v>0</v>
      </c>
      <c r="GC169" s="4">
        <v>975187</v>
      </c>
      <c r="GE169" s="4">
        <v>3387014.0743567832</v>
      </c>
      <c r="GG169" s="93">
        <v>1301.3401290467439</v>
      </c>
      <c r="GH169" s="4">
        <v>0</v>
      </c>
      <c r="GI169" s="4">
        <v>14583985</v>
      </c>
      <c r="GJ169" s="4">
        <v>0</v>
      </c>
      <c r="GK169" s="4">
        <v>1127853</v>
      </c>
      <c r="GL169" s="4">
        <v>0</v>
      </c>
      <c r="GM169" s="4">
        <v>305072</v>
      </c>
      <c r="GN169" s="4">
        <v>0</v>
      </c>
      <c r="GO169" s="4">
        <v>1127853</v>
      </c>
      <c r="GP169" s="4">
        <v>0</v>
      </c>
      <c r="GQ169" s="4">
        <v>2029454.6900728105</v>
      </c>
      <c r="GR169" s="4">
        <v>-1773.9988026989158</v>
      </c>
      <c r="GS169" s="93">
        <v>1489.976993847152</v>
      </c>
      <c r="GT169" s="4">
        <v>0</v>
      </c>
      <c r="GU169" s="4">
        <v>17007305</v>
      </c>
      <c r="GV169" s="4">
        <v>0</v>
      </c>
      <c r="GW169" s="4">
        <v>1306099</v>
      </c>
      <c r="GX169" s="4">
        <v>0</v>
      </c>
      <c r="GY169" s="4">
        <v>144456</v>
      </c>
      <c r="GZ169" s="4">
        <v>0</v>
      </c>
      <c r="HA169" s="160">
        <v>1306099</v>
      </c>
      <c r="HB169" s="160">
        <v>0</v>
      </c>
      <c r="HC169" s="160">
        <v>2148116.5654794835</v>
      </c>
      <c r="HD169" s="4">
        <v>-1578</v>
      </c>
      <c r="HE169" s="93">
        <v>1641</v>
      </c>
      <c r="HF169" s="4">
        <v>0</v>
      </c>
      <c r="HG169" s="4">
        <v>0</v>
      </c>
      <c r="HH169" s="4">
        <v>18464166</v>
      </c>
      <c r="HI169" s="4">
        <v>300351</v>
      </c>
      <c r="HJ169" s="4">
        <v>1437608</v>
      </c>
      <c r="HK169" s="4">
        <v>-2</v>
      </c>
      <c r="HL169" s="4">
        <v>252615</v>
      </c>
      <c r="HM169" s="4">
        <v>3905</v>
      </c>
      <c r="HN169" s="4">
        <v>1437608</v>
      </c>
      <c r="HO169" s="4">
        <v>-2</v>
      </c>
      <c r="HP169" s="4">
        <v>1278786</v>
      </c>
      <c r="HQ169" s="4">
        <v>236840.40413148771</v>
      </c>
      <c r="HR169" s="93">
        <v>1738.7499999999993</v>
      </c>
      <c r="HS169" s="4">
        <v>0</v>
      </c>
      <c r="HT169" s="4">
        <v>0</v>
      </c>
      <c r="HU169" s="4">
        <v>19694126</v>
      </c>
      <c r="HV169" s="4">
        <v>0</v>
      </c>
      <c r="HW169" s="4">
        <v>419079</v>
      </c>
      <c r="HX169" s="176">
        <v>0</v>
      </c>
      <c r="HY169" s="4">
        <v>1525074</v>
      </c>
      <c r="HZ169" s="176">
        <v>0</v>
      </c>
      <c r="IA169" s="4">
        <v>303319</v>
      </c>
      <c r="IB169" s="176">
        <v>0</v>
      </c>
      <c r="IC169" s="4">
        <v>1525072</v>
      </c>
      <c r="ID169" s="176">
        <v>0</v>
      </c>
      <c r="IE169" s="4">
        <v>1164556.7664209264</v>
      </c>
      <c r="IF169" s="4">
        <v>6281.5849754218943</v>
      </c>
      <c r="IG169" s="5">
        <v>1830.9900000000011</v>
      </c>
      <c r="IH169" s="3">
        <v>0</v>
      </c>
      <c r="II169" s="3">
        <v>0</v>
      </c>
      <c r="IJ169" s="3">
        <v>21067925</v>
      </c>
      <c r="IK169" s="3">
        <v>0</v>
      </c>
      <c r="IL169" s="3">
        <v>0</v>
      </c>
      <c r="IM169" s="3">
        <v>0</v>
      </c>
      <c r="IN169" s="3">
        <v>1606780</v>
      </c>
      <c r="IO169" s="3">
        <v>0</v>
      </c>
      <c r="IP169" s="3">
        <v>258890</v>
      </c>
      <c r="IQ169" s="3"/>
      <c r="IR169" s="3">
        <v>1626836</v>
      </c>
      <c r="IS169" s="3"/>
      <c r="IT169" s="3">
        <v>885826.0704994268</v>
      </c>
      <c r="IU169" s="3"/>
      <c r="IV169" s="93">
        <v>1979.6900000000028</v>
      </c>
      <c r="IW169" s="4">
        <v>0</v>
      </c>
      <c r="IX169" s="4">
        <v>0</v>
      </c>
      <c r="IY169" s="4">
        <v>23696495</v>
      </c>
      <c r="IZ169" s="4">
        <v>0</v>
      </c>
      <c r="JA169" s="4">
        <v>0</v>
      </c>
      <c r="JB169" s="4">
        <v>0</v>
      </c>
      <c r="JC169" s="4">
        <v>1818853</v>
      </c>
      <c r="JD169" s="4">
        <v>0</v>
      </c>
      <c r="JE169" s="4">
        <v>337097</v>
      </c>
      <c r="JG169" s="4">
        <v>1818853</v>
      </c>
      <c r="JI169" s="4">
        <v>2770573.1255906466</v>
      </c>
      <c r="JK169" s="93">
        <v>2002.3200000000015</v>
      </c>
      <c r="JL169" s="4">
        <v>0</v>
      </c>
      <c r="JM169" s="4">
        <v>0</v>
      </c>
      <c r="JN169" s="4">
        <v>25468542</v>
      </c>
      <c r="JO169" s="4">
        <v>0</v>
      </c>
      <c r="JP169" s="4">
        <v>0</v>
      </c>
      <c r="JQ169" s="4">
        <v>0</v>
      </c>
      <c r="JR169" s="4">
        <v>1865009</v>
      </c>
      <c r="JS169" s="4">
        <v>0</v>
      </c>
      <c r="JT169" s="4">
        <v>141198</v>
      </c>
      <c r="JV169" s="4">
        <v>1865009</v>
      </c>
      <c r="JW169" s="4">
        <v>0</v>
      </c>
      <c r="JX169" s="4">
        <v>2177195.5554571962</v>
      </c>
      <c r="JY169" s="4">
        <v>-515.30023129144683</v>
      </c>
      <c r="JZ169" s="93">
        <v>2102.61</v>
      </c>
      <c r="KA169" s="4">
        <v>0</v>
      </c>
      <c r="KB169" s="4">
        <v>0</v>
      </c>
      <c r="KC169" s="4">
        <v>29236438</v>
      </c>
      <c r="KD169" s="4">
        <v>13526</v>
      </c>
      <c r="KE169" s="4">
        <v>0</v>
      </c>
      <c r="KF169" s="4">
        <v>0</v>
      </c>
      <c r="KG169" s="4">
        <v>1949212</v>
      </c>
      <c r="KH169" s="4">
        <v>938</v>
      </c>
      <c r="KI169" s="4">
        <v>321664</v>
      </c>
      <c r="KJ169" s="4">
        <v>0</v>
      </c>
      <c r="KK169" s="4">
        <v>1949212</v>
      </c>
      <c r="KM169" s="4">
        <v>5180358.7691801628</v>
      </c>
      <c r="KN169" s="4">
        <v>0</v>
      </c>
      <c r="KO169" s="4">
        <v>2232.4499999999966</v>
      </c>
      <c r="KP169" s="4">
        <v>0</v>
      </c>
      <c r="KQ169" s="4">
        <v>0</v>
      </c>
      <c r="KR169" s="4">
        <v>33964013</v>
      </c>
      <c r="KS169" s="4">
        <v>0</v>
      </c>
      <c r="KT169" s="4">
        <v>0</v>
      </c>
      <c r="KU169" s="4">
        <v>0</v>
      </c>
      <c r="KV169" s="4">
        <v>2412898</v>
      </c>
      <c r="KW169" s="4">
        <v>0</v>
      </c>
      <c r="KX169" s="4">
        <v>236072</v>
      </c>
      <c r="KY169" s="4">
        <v>0</v>
      </c>
      <c r="KZ169" s="4">
        <v>2413836</v>
      </c>
      <c r="LA169" s="4">
        <v>0</v>
      </c>
      <c r="LB169" s="4">
        <v>7682304.648</v>
      </c>
      <c r="LC169" s="4">
        <v>0</v>
      </c>
      <c r="LD169" s="4">
        <v>2315</v>
      </c>
      <c r="LE169" s="4">
        <v>0</v>
      </c>
      <c r="LF169" s="4">
        <v>0</v>
      </c>
      <c r="LG169" s="4">
        <v>39264455</v>
      </c>
      <c r="LH169" s="4">
        <v>0</v>
      </c>
      <c r="LI169" s="4">
        <v>0</v>
      </c>
      <c r="LJ169" s="4">
        <v>0</v>
      </c>
      <c r="LK169" s="4">
        <v>2735486</v>
      </c>
      <c r="LL169" s="4">
        <v>0</v>
      </c>
      <c r="LM169" s="4">
        <v>0</v>
      </c>
      <c r="LO169" s="4">
        <v>2735486</v>
      </c>
      <c r="LQ169" s="4">
        <v>9638735</v>
      </c>
      <c r="MI169" s="115">
        <f t="shared" si="2"/>
        <v>-160</v>
      </c>
      <c r="MJ169" s="3"/>
      <c r="MK169" s="3"/>
      <c r="ML169" s="176"/>
      <c r="MM169" s="176"/>
      <c r="MN169" s="176"/>
      <c r="MO169" s="176"/>
      <c r="MP169" s="176"/>
      <c r="MQ169" s="176"/>
      <c r="MR169" s="176"/>
      <c r="MS169" s="176"/>
      <c r="MT169" s="176"/>
    </row>
    <row r="170" spans="1:358" s="4" customFormat="1">
      <c r="A170" s="1">
        <v>161</v>
      </c>
      <c r="B170" t="s">
        <v>201</v>
      </c>
      <c r="C170" s="93"/>
      <c r="E170" s="4">
        <v>0</v>
      </c>
      <c r="F170" s="4">
        <v>0</v>
      </c>
      <c r="I170" s="93"/>
      <c r="J170" s="4">
        <v>0</v>
      </c>
      <c r="K170" s="4">
        <v>0</v>
      </c>
      <c r="L170" s="4">
        <v>0</v>
      </c>
      <c r="O170" s="93"/>
      <c r="Q170" s="4">
        <v>0</v>
      </c>
      <c r="R170" s="4">
        <v>0</v>
      </c>
      <c r="S170" s="4">
        <v>0</v>
      </c>
      <c r="U170" s="4">
        <v>0</v>
      </c>
      <c r="V170" s="4">
        <v>0</v>
      </c>
      <c r="W170" s="93">
        <v>1</v>
      </c>
      <c r="X170" s="4">
        <v>0</v>
      </c>
      <c r="Y170" s="4">
        <v>5778</v>
      </c>
      <c r="Z170" s="4">
        <v>0</v>
      </c>
      <c r="AA170" s="4">
        <v>0</v>
      </c>
      <c r="AB170" s="4">
        <v>0</v>
      </c>
      <c r="AC170" s="4">
        <v>5778</v>
      </c>
      <c r="AD170" s="4">
        <v>0</v>
      </c>
      <c r="AE170" s="4">
        <v>0</v>
      </c>
      <c r="AF170" s="4">
        <v>1</v>
      </c>
      <c r="AG170" s="4">
        <v>0</v>
      </c>
      <c r="AH170" s="4">
        <v>6450</v>
      </c>
      <c r="AJ170" s="4">
        <v>0</v>
      </c>
      <c r="AL170" s="4">
        <v>4139</v>
      </c>
      <c r="AN170" s="4">
        <v>0</v>
      </c>
      <c r="AO170" s="93">
        <v>2</v>
      </c>
      <c r="AP170" s="4">
        <v>0</v>
      </c>
      <c r="AQ170" s="4">
        <v>13978</v>
      </c>
      <c r="AR170" s="4">
        <v>0</v>
      </c>
      <c r="AS170" s="4">
        <v>0</v>
      </c>
      <c r="AT170" s="4">
        <v>0</v>
      </c>
      <c r="AU170" s="4">
        <v>10242</v>
      </c>
      <c r="AW170" s="93">
        <v>1</v>
      </c>
      <c r="AY170" s="4">
        <v>7348</v>
      </c>
      <c r="AZ170" s="4">
        <v>0</v>
      </c>
      <c r="BA170" s="4">
        <v>0</v>
      </c>
      <c r="BB170" s="4">
        <v>0</v>
      </c>
      <c r="BC170" s="4">
        <v>4260</v>
      </c>
      <c r="BD170" s="4">
        <v>6</v>
      </c>
      <c r="BE170" s="4">
        <v>2.94</v>
      </c>
      <c r="BF170" s="4">
        <v>0</v>
      </c>
      <c r="BG170" s="4">
        <v>19998</v>
      </c>
      <c r="BH170" s="4">
        <v>0</v>
      </c>
      <c r="BI170" s="4">
        <v>1</v>
      </c>
      <c r="BJ170" s="4">
        <v>0</v>
      </c>
      <c r="BK170" s="4">
        <v>7057</v>
      </c>
      <c r="BL170" s="4">
        <v>0</v>
      </c>
      <c r="BM170" s="4">
        <v>0</v>
      </c>
      <c r="BN170" s="4">
        <v>0</v>
      </c>
      <c r="BO170" s="4">
        <v>2321.5570887789768</v>
      </c>
      <c r="BP170" s="4">
        <v>1.5120557269469828</v>
      </c>
      <c r="BQ170" s="93">
        <v>3.5408163265306123</v>
      </c>
      <c r="BR170" s="4">
        <v>0</v>
      </c>
      <c r="BS170" s="4">
        <v>26600.270859900982</v>
      </c>
      <c r="BT170" s="4">
        <v>0</v>
      </c>
      <c r="BU170" s="4">
        <v>2628.4817337680142</v>
      </c>
      <c r="BW170" s="4">
        <v>0</v>
      </c>
      <c r="BY170" s="4">
        <v>2628.4817337680142</v>
      </c>
      <c r="CA170" s="4">
        <v>24603.270859900982</v>
      </c>
      <c r="CC170" s="93">
        <v>4</v>
      </c>
      <c r="CD170" s="4">
        <v>0</v>
      </c>
      <c r="CE170" s="4">
        <v>31809.676245907602</v>
      </c>
      <c r="CF170" s="4">
        <v>0</v>
      </c>
      <c r="CG170" s="4">
        <v>3086.3101733963863</v>
      </c>
      <c r="CH170" s="4">
        <v>0</v>
      </c>
      <c r="CI170" s="4">
        <v>0</v>
      </c>
      <c r="CJ170" s="4">
        <v>0</v>
      </c>
      <c r="CK170" s="4">
        <v>3086.3101733963863</v>
      </c>
      <c r="CL170" s="4">
        <v>0</v>
      </c>
      <c r="CM170" s="4">
        <v>16935.40538600662</v>
      </c>
      <c r="CN170" s="4">
        <v>0</v>
      </c>
      <c r="CO170" s="93">
        <v>3.9863945578231292</v>
      </c>
      <c r="CP170" s="4">
        <v>0</v>
      </c>
      <c r="CQ170" s="4">
        <v>31049.695437553994</v>
      </c>
      <c r="CS170" s="4">
        <v>2968.9271143455735</v>
      </c>
      <c r="CU170" s="4">
        <v>2932.0962903861541</v>
      </c>
      <c r="CW170" s="4">
        <v>2968.9271143455735</v>
      </c>
      <c r="CY170" s="4">
        <v>10943</v>
      </c>
      <c r="DA170" s="93">
        <v>6</v>
      </c>
      <c r="DB170" s="4">
        <v>0</v>
      </c>
      <c r="DC170" s="4">
        <v>57278</v>
      </c>
      <c r="DD170" s="4">
        <v>0</v>
      </c>
      <c r="DE170" s="4">
        <v>5014</v>
      </c>
      <c r="DF170" s="4">
        <v>0</v>
      </c>
      <c r="DG170" s="4">
        <v>0</v>
      </c>
      <c r="DH170" s="4">
        <v>0</v>
      </c>
      <c r="DI170" s="4">
        <v>5014</v>
      </c>
      <c r="DJ170" s="4">
        <v>0</v>
      </c>
      <c r="DK170" s="4">
        <v>28312</v>
      </c>
      <c r="DL170" s="4">
        <v>0</v>
      </c>
      <c r="DM170" s="93">
        <v>5.8741496598639458</v>
      </c>
      <c r="DN170" s="4">
        <v>0</v>
      </c>
      <c r="DO170" s="4">
        <v>58902</v>
      </c>
      <c r="DQ170" s="4">
        <v>5186</v>
      </c>
      <c r="DS170" s="4">
        <v>0</v>
      </c>
      <c r="DU170" s="4">
        <v>5186</v>
      </c>
      <c r="DW170" s="4">
        <v>17360.982737467602</v>
      </c>
      <c r="DY170" s="93">
        <v>9.0241379310344829</v>
      </c>
      <c r="DZ170" s="4">
        <v>0</v>
      </c>
      <c r="EA170" s="4">
        <v>90856</v>
      </c>
      <c r="EC170" s="4">
        <v>8037</v>
      </c>
      <c r="EE170" s="4">
        <v>0</v>
      </c>
      <c r="EG170" s="4">
        <v>8037</v>
      </c>
      <c r="EI170" s="4">
        <v>43419.721824978405</v>
      </c>
      <c r="EK170" s="93">
        <v>9.9376692786475544</v>
      </c>
      <c r="EL170" s="4">
        <v>0</v>
      </c>
      <c r="EM170" s="4">
        <v>96475</v>
      </c>
      <c r="EN170" s="4">
        <v>0</v>
      </c>
      <c r="EO170" s="4">
        <v>7956</v>
      </c>
      <c r="EP170" s="4">
        <v>0</v>
      </c>
      <c r="EQ170" s="4">
        <v>11837</v>
      </c>
      <c r="ER170" s="4">
        <v>0</v>
      </c>
      <c r="ES170" s="4">
        <v>7956</v>
      </c>
      <c r="ET170" s="4">
        <v>0</v>
      </c>
      <c r="EU170" s="4">
        <v>25441</v>
      </c>
      <c r="EV170" s="4">
        <v>0</v>
      </c>
      <c r="EW170" s="93">
        <v>18.094271425862722</v>
      </c>
      <c r="EX170" s="4">
        <v>0</v>
      </c>
      <c r="EY170" s="4">
        <v>212291</v>
      </c>
      <c r="EZ170" s="4">
        <v>0</v>
      </c>
      <c r="FA170" s="4">
        <v>16158</v>
      </c>
      <c r="FB170" s="4">
        <v>0</v>
      </c>
      <c r="FC170" s="4">
        <v>0</v>
      </c>
      <c r="FD170" s="4">
        <v>0</v>
      </c>
      <c r="FE170" s="4">
        <v>16158</v>
      </c>
      <c r="FF170" s="4">
        <v>0</v>
      </c>
      <c r="FG170" s="4">
        <v>130002.35</v>
      </c>
      <c r="FH170" s="4">
        <v>0</v>
      </c>
      <c r="FI170" s="93">
        <v>20.052447552447553</v>
      </c>
      <c r="FJ170" s="4">
        <v>0</v>
      </c>
      <c r="FK170" s="4">
        <v>255735</v>
      </c>
      <c r="FL170" s="4">
        <v>0</v>
      </c>
      <c r="FM170" s="4">
        <v>17894</v>
      </c>
      <c r="FN170" s="4">
        <v>0</v>
      </c>
      <c r="FO170" s="4">
        <v>0</v>
      </c>
      <c r="FQ170" s="4">
        <v>17894</v>
      </c>
      <c r="FS170" s="4">
        <v>70633.367847921778</v>
      </c>
      <c r="FU170" s="93">
        <v>18.607746661318089</v>
      </c>
      <c r="FV170" s="4">
        <v>0</v>
      </c>
      <c r="FW170" s="4">
        <v>237943</v>
      </c>
      <c r="FX170" s="4">
        <v>0</v>
      </c>
      <c r="FY170" s="4">
        <v>15707</v>
      </c>
      <c r="FZ170" s="4">
        <v>0</v>
      </c>
      <c r="GA170" s="4">
        <v>11713</v>
      </c>
      <c r="GB170" s="4">
        <v>0</v>
      </c>
      <c r="GC170" s="4">
        <v>15707</v>
      </c>
      <c r="GE170" s="4">
        <v>40131.108734979571</v>
      </c>
      <c r="GG170" s="93">
        <v>21.688156735136602</v>
      </c>
      <c r="GH170" s="4">
        <v>0</v>
      </c>
      <c r="GI170" s="4">
        <v>292232</v>
      </c>
      <c r="GJ170" s="4">
        <v>0</v>
      </c>
      <c r="GK170" s="4">
        <v>18233</v>
      </c>
      <c r="GL170" s="4">
        <v>0</v>
      </c>
      <c r="GM170" s="4">
        <v>10400</v>
      </c>
      <c r="GN170" s="4">
        <v>0</v>
      </c>
      <c r="GO170" s="4">
        <v>18233</v>
      </c>
      <c r="GP170" s="4">
        <v>0</v>
      </c>
      <c r="GQ170" s="4">
        <v>52230.604720867341</v>
      </c>
      <c r="GR170" s="4">
        <v>-45.65612166277424</v>
      </c>
      <c r="GS170" s="93">
        <v>29.044407694185253</v>
      </c>
      <c r="GT170" s="4">
        <v>0</v>
      </c>
      <c r="GU170" s="4">
        <v>450778</v>
      </c>
      <c r="GV170" s="4">
        <v>0</v>
      </c>
      <c r="GW170" s="4">
        <v>25918</v>
      </c>
      <c r="GX170" s="4">
        <v>0</v>
      </c>
      <c r="GY170" s="4">
        <v>0</v>
      </c>
      <c r="GZ170" s="4">
        <v>0</v>
      </c>
      <c r="HA170" s="160">
        <v>25918</v>
      </c>
      <c r="HB170" s="160">
        <v>0</v>
      </c>
      <c r="HC170" s="160">
        <v>140611.19043788483</v>
      </c>
      <c r="HD170" s="4">
        <v>-103</v>
      </c>
      <c r="HE170" s="93">
        <v>22</v>
      </c>
      <c r="HF170" s="4">
        <v>0</v>
      </c>
      <c r="HG170" s="4">
        <v>0</v>
      </c>
      <c r="HH170" s="4">
        <v>344982</v>
      </c>
      <c r="HI170" s="4">
        <v>0</v>
      </c>
      <c r="HJ170" s="4">
        <v>18560</v>
      </c>
      <c r="HK170" s="4">
        <v>0</v>
      </c>
      <c r="HL170" s="4">
        <v>13192</v>
      </c>
      <c r="HM170" s="4">
        <v>0</v>
      </c>
      <c r="HN170" s="4">
        <v>18560</v>
      </c>
      <c r="HO170" s="4">
        <v>0</v>
      </c>
      <c r="HP170" s="4">
        <v>0</v>
      </c>
      <c r="HQ170" s="4">
        <v>0</v>
      </c>
      <c r="HR170" s="93">
        <v>20</v>
      </c>
      <c r="HS170" s="4">
        <v>0</v>
      </c>
      <c r="HT170" s="4">
        <v>0</v>
      </c>
      <c r="HU170" s="4">
        <v>302998</v>
      </c>
      <c r="HV170" s="4">
        <v>0</v>
      </c>
      <c r="HW170" s="4">
        <v>0</v>
      </c>
      <c r="HX170" s="176">
        <v>0</v>
      </c>
      <c r="HY170" s="4">
        <v>16952</v>
      </c>
      <c r="HZ170" s="176">
        <v>0</v>
      </c>
      <c r="IA170" s="4">
        <v>17738</v>
      </c>
      <c r="IB170" s="176">
        <v>0</v>
      </c>
      <c r="IC170" s="4">
        <v>16952</v>
      </c>
      <c r="ID170" s="176">
        <v>0</v>
      </c>
      <c r="IE170" s="4">
        <v>0</v>
      </c>
      <c r="IF170" s="4">
        <v>0</v>
      </c>
      <c r="IG170" s="5">
        <v>22.13</v>
      </c>
      <c r="IH170" s="3">
        <v>0</v>
      </c>
      <c r="II170" s="3">
        <v>0</v>
      </c>
      <c r="IJ170" s="3">
        <v>332369</v>
      </c>
      <c r="IK170" s="3">
        <v>0</v>
      </c>
      <c r="IL170" s="3">
        <v>0</v>
      </c>
      <c r="IM170" s="3">
        <v>0</v>
      </c>
      <c r="IN170" s="3">
        <v>19761</v>
      </c>
      <c r="IO170" s="3">
        <v>0</v>
      </c>
      <c r="IP170" s="3">
        <v>0</v>
      </c>
      <c r="IQ170" s="3"/>
      <c r="IR170" s="3">
        <v>19761</v>
      </c>
      <c r="IS170" s="3"/>
      <c r="IT170" s="3">
        <v>24096.40143113325</v>
      </c>
      <c r="IU170" s="3"/>
      <c r="IV170" s="93">
        <v>28.82</v>
      </c>
      <c r="IW170" s="4">
        <v>0</v>
      </c>
      <c r="IX170" s="4">
        <v>0</v>
      </c>
      <c r="IY170" s="4">
        <v>445740</v>
      </c>
      <c r="IZ170" s="4">
        <v>0</v>
      </c>
      <c r="JA170" s="4">
        <v>0</v>
      </c>
      <c r="JB170" s="4">
        <v>0</v>
      </c>
      <c r="JC170" s="4">
        <v>27032</v>
      </c>
      <c r="JD170" s="4">
        <v>0</v>
      </c>
      <c r="JE170" s="4">
        <v>0</v>
      </c>
      <c r="JG170" s="4">
        <v>27032</v>
      </c>
      <c r="JI170" s="4">
        <v>97006.921262600779</v>
      </c>
      <c r="JK170" s="93">
        <v>26.400000000000002</v>
      </c>
      <c r="JL170" s="4">
        <v>0</v>
      </c>
      <c r="JM170" s="4">
        <v>0</v>
      </c>
      <c r="JN170" s="4">
        <v>444533</v>
      </c>
      <c r="JO170" s="4">
        <v>0</v>
      </c>
      <c r="JP170" s="4">
        <v>0</v>
      </c>
      <c r="JQ170" s="4">
        <v>0</v>
      </c>
      <c r="JR170" s="4">
        <v>24763</v>
      </c>
      <c r="JS170" s="4">
        <v>0</v>
      </c>
      <c r="JT170" s="4">
        <v>0</v>
      </c>
      <c r="JV170" s="4">
        <v>24763</v>
      </c>
      <c r="JW170" s="4">
        <v>0</v>
      </c>
      <c r="JX170" s="4">
        <v>17474.176788420235</v>
      </c>
      <c r="JY170" s="4">
        <v>-22.225051081666606</v>
      </c>
      <c r="JZ170" s="93">
        <v>18.84</v>
      </c>
      <c r="KA170" s="4">
        <v>0</v>
      </c>
      <c r="KB170" s="4">
        <v>0</v>
      </c>
      <c r="KC170" s="4">
        <v>342863</v>
      </c>
      <c r="KD170" s="4">
        <v>0</v>
      </c>
      <c r="KE170" s="4">
        <v>0</v>
      </c>
      <c r="KF170" s="4">
        <v>0</v>
      </c>
      <c r="KG170" s="4">
        <v>17670</v>
      </c>
      <c r="KH170" s="4">
        <v>0</v>
      </c>
      <c r="KI170" s="4">
        <v>0</v>
      </c>
      <c r="KJ170" s="4">
        <v>0</v>
      </c>
      <c r="KK170" s="4">
        <v>17670</v>
      </c>
      <c r="KM170" s="4">
        <v>15062.590055628838</v>
      </c>
      <c r="KN170" s="4">
        <v>-121.39533910497084</v>
      </c>
      <c r="KO170" s="4">
        <v>24.47</v>
      </c>
      <c r="KP170" s="4">
        <v>0</v>
      </c>
      <c r="KQ170" s="4">
        <v>0</v>
      </c>
      <c r="KR170" s="4">
        <v>448722</v>
      </c>
      <c r="KS170" s="4">
        <v>0</v>
      </c>
      <c r="KT170" s="4">
        <v>0</v>
      </c>
      <c r="KU170" s="4">
        <v>0</v>
      </c>
      <c r="KV170" s="4">
        <v>26623</v>
      </c>
      <c r="KW170" s="4">
        <v>0</v>
      </c>
      <c r="KX170" s="4">
        <v>0</v>
      </c>
      <c r="KY170" s="4">
        <v>0</v>
      </c>
      <c r="KZ170" s="4">
        <v>26623</v>
      </c>
      <c r="LA170" s="4">
        <v>0</v>
      </c>
      <c r="LB170" s="4">
        <v>105737.60466089503</v>
      </c>
      <c r="LC170" s="4">
        <v>0</v>
      </c>
      <c r="LD170" s="4">
        <v>21</v>
      </c>
      <c r="LE170" s="4">
        <v>0</v>
      </c>
      <c r="LF170" s="4">
        <v>0</v>
      </c>
      <c r="LG170" s="4">
        <v>402205</v>
      </c>
      <c r="LH170" s="4">
        <v>0</v>
      </c>
      <c r="LI170" s="4">
        <v>0</v>
      </c>
      <c r="LJ170" s="4">
        <v>0</v>
      </c>
      <c r="LK170" s="4">
        <v>24948</v>
      </c>
      <c r="LL170" s="4">
        <v>0</v>
      </c>
      <c r="LM170" s="4">
        <v>0</v>
      </c>
      <c r="LO170" s="4">
        <v>24948</v>
      </c>
      <c r="LQ170" s="4">
        <v>63515.399999999994</v>
      </c>
      <c r="MI170" s="115">
        <f t="shared" si="2"/>
        <v>-161</v>
      </c>
      <c r="MJ170" s="3"/>
      <c r="MK170" s="3"/>
      <c r="ML170" s="176"/>
      <c r="MM170" s="176"/>
      <c r="MN170" s="176"/>
      <c r="MO170" s="176"/>
      <c r="MP170" s="176"/>
      <c r="MQ170" s="176"/>
      <c r="MR170" s="176"/>
      <c r="MS170" s="176"/>
      <c r="MT170" s="176"/>
    </row>
    <row r="171" spans="1:358" s="4" customFormat="1">
      <c r="A171" s="1">
        <v>162</v>
      </c>
      <c r="B171" t="s">
        <v>202</v>
      </c>
      <c r="C171" s="93">
        <v>8.8059999999999992</v>
      </c>
      <c r="D171" s="4">
        <v>41573</v>
      </c>
      <c r="E171" s="4">
        <v>0</v>
      </c>
      <c r="F171" s="4">
        <v>37764</v>
      </c>
      <c r="G171" s="4">
        <v>0</v>
      </c>
      <c r="I171" s="93">
        <v>11</v>
      </c>
      <c r="J171" s="4">
        <v>52140</v>
      </c>
      <c r="K171" s="4">
        <v>0</v>
      </c>
      <c r="L171" s="4">
        <v>65118</v>
      </c>
      <c r="M171" s="4">
        <v>0</v>
      </c>
      <c r="O171" s="93">
        <v>16</v>
      </c>
      <c r="P171" s="4">
        <v>0</v>
      </c>
      <c r="Q171" s="4">
        <v>87120</v>
      </c>
      <c r="R171" s="4">
        <v>0</v>
      </c>
      <c r="S171" s="4">
        <v>0</v>
      </c>
      <c r="U171" s="4">
        <v>14220</v>
      </c>
      <c r="V171" s="4">
        <v>0</v>
      </c>
      <c r="W171" s="93">
        <v>21</v>
      </c>
      <c r="X171" s="4">
        <v>0</v>
      </c>
      <c r="Y171" s="4">
        <v>111321</v>
      </c>
      <c r="Z171" s="4">
        <v>0</v>
      </c>
      <c r="AA171" s="4">
        <v>0</v>
      </c>
      <c r="AB171" s="4">
        <v>0</v>
      </c>
      <c r="AC171" s="4">
        <v>24201</v>
      </c>
      <c r="AD171" s="4">
        <v>0</v>
      </c>
      <c r="AE171" s="4">
        <v>0</v>
      </c>
      <c r="AF171" s="4">
        <v>33</v>
      </c>
      <c r="AG171" s="4">
        <v>0</v>
      </c>
      <c r="AH171" s="4">
        <v>182457</v>
      </c>
      <c r="AJ171" s="4">
        <v>0</v>
      </c>
      <c r="AL171" s="4">
        <v>85657</v>
      </c>
      <c r="AN171" s="4">
        <v>0</v>
      </c>
      <c r="AO171" s="93">
        <v>41</v>
      </c>
      <c r="AP171" s="4">
        <v>0</v>
      </c>
      <c r="AQ171" s="4">
        <v>247640</v>
      </c>
      <c r="AR171" s="4">
        <v>0</v>
      </c>
      <c r="AS171" s="4">
        <v>6191</v>
      </c>
      <c r="AT171" s="4">
        <v>0</v>
      </c>
      <c r="AU171" s="4">
        <v>117546</v>
      </c>
      <c r="AW171" s="93">
        <v>30</v>
      </c>
      <c r="AY171" s="4">
        <v>193024</v>
      </c>
      <c r="AZ171" s="4">
        <v>0</v>
      </c>
      <c r="BA171" s="4">
        <v>6656</v>
      </c>
      <c r="BB171" s="4">
        <v>0</v>
      </c>
      <c r="BC171" s="4">
        <v>60147</v>
      </c>
      <c r="BD171" s="4">
        <v>88</v>
      </c>
      <c r="BE171" s="4">
        <v>44.95</v>
      </c>
      <c r="BF171" s="4">
        <v>0</v>
      </c>
      <c r="BG171" s="4">
        <v>310831</v>
      </c>
      <c r="BH171" s="4">
        <v>0</v>
      </c>
      <c r="BI171" s="4">
        <v>39.81</v>
      </c>
      <c r="BJ171" s="4">
        <v>0</v>
      </c>
      <c r="BK171" s="4">
        <v>278541</v>
      </c>
      <c r="BL171" s="4">
        <v>0</v>
      </c>
      <c r="BM171" s="4">
        <v>22701</v>
      </c>
      <c r="BN171" s="4">
        <v>0</v>
      </c>
      <c r="BO171" s="4">
        <v>21620.211538164818</v>
      </c>
      <c r="BP171" s="4">
        <v>14.081482136316481</v>
      </c>
      <c r="BQ171" s="93">
        <v>44.442319227351277</v>
      </c>
      <c r="BR171" s="4">
        <v>0</v>
      </c>
      <c r="BS171" s="4">
        <v>326274.93992676173</v>
      </c>
      <c r="BT171" s="4">
        <v>0</v>
      </c>
      <c r="BU171" s="4">
        <v>33242.854782058756</v>
      </c>
      <c r="BW171" s="4">
        <v>0</v>
      </c>
      <c r="BY171" s="4">
        <v>33242.854782058756</v>
      </c>
      <c r="CA171" s="4">
        <v>94856.739926761729</v>
      </c>
      <c r="CC171" s="93">
        <v>37.359322033898309</v>
      </c>
      <c r="CD171" s="4">
        <v>0</v>
      </c>
      <c r="CE171" s="4">
        <v>313540.02372881357</v>
      </c>
      <c r="CF171" s="4">
        <v>0</v>
      </c>
      <c r="CG171" s="4">
        <v>28990.833898305082</v>
      </c>
      <c r="CH171" s="4">
        <v>0</v>
      </c>
      <c r="CI171" s="4">
        <v>0</v>
      </c>
      <c r="CJ171" s="4">
        <v>0</v>
      </c>
      <c r="CK171" s="4">
        <v>28990.833898305082</v>
      </c>
      <c r="CL171" s="4">
        <v>0</v>
      </c>
      <c r="CM171" s="4">
        <v>28640</v>
      </c>
      <c r="CN171" s="4">
        <v>0</v>
      </c>
      <c r="CO171" s="93">
        <v>32.73301554979637</v>
      </c>
      <c r="CP171" s="4">
        <v>0</v>
      </c>
      <c r="CQ171" s="4">
        <v>302928.6330988523</v>
      </c>
      <c r="CS171" s="4">
        <v>26546.475610884856</v>
      </c>
      <c r="CU171" s="4">
        <v>0</v>
      </c>
      <c r="CW171" s="4">
        <v>26546.475610884856</v>
      </c>
      <c r="CY171" s="4">
        <v>19094</v>
      </c>
      <c r="DA171" s="93">
        <v>28.035904052548236</v>
      </c>
      <c r="DB171" s="4">
        <v>0</v>
      </c>
      <c r="DC171" s="4">
        <v>255621</v>
      </c>
      <c r="DD171" s="4">
        <v>0</v>
      </c>
      <c r="DE171" s="4">
        <v>23698</v>
      </c>
      <c r="DF171" s="4">
        <v>0</v>
      </c>
      <c r="DG171" s="4">
        <v>0</v>
      </c>
      <c r="DH171" s="4">
        <v>0</v>
      </c>
      <c r="DI171" s="4">
        <v>23698</v>
      </c>
      <c r="DJ171" s="4">
        <v>0</v>
      </c>
      <c r="DK171" s="4">
        <v>0</v>
      </c>
      <c r="DL171" s="4">
        <v>0</v>
      </c>
      <c r="DM171" s="93">
        <v>27.79881287097782</v>
      </c>
      <c r="DN171" s="4">
        <v>0</v>
      </c>
      <c r="DO171" s="4">
        <v>256790</v>
      </c>
      <c r="DQ171" s="4">
        <v>23931</v>
      </c>
      <c r="DS171" s="4">
        <v>10598</v>
      </c>
      <c r="DU171" s="4">
        <v>23931</v>
      </c>
      <c r="DW171" s="4">
        <v>1169</v>
      </c>
      <c r="DY171" s="93">
        <v>27.554255268540985</v>
      </c>
      <c r="DZ171" s="4">
        <v>0</v>
      </c>
      <c r="EA171" s="4">
        <v>261448</v>
      </c>
      <c r="EC171" s="4">
        <v>24606</v>
      </c>
      <c r="EE171" s="4">
        <v>0</v>
      </c>
      <c r="EG171" s="4">
        <v>24606</v>
      </c>
      <c r="EI171" s="4">
        <v>5359.4</v>
      </c>
      <c r="EK171" s="93">
        <v>25.41958041958042</v>
      </c>
      <c r="EL171" s="4">
        <v>0</v>
      </c>
      <c r="EM171" s="4">
        <v>237628</v>
      </c>
      <c r="EN171" s="4">
        <v>0</v>
      </c>
      <c r="EO171" s="4">
        <v>21806</v>
      </c>
      <c r="EP171" s="4">
        <v>0</v>
      </c>
      <c r="EQ171" s="4">
        <v>11250</v>
      </c>
      <c r="ER171" s="4">
        <v>0</v>
      </c>
      <c r="ES171" s="4">
        <v>21806</v>
      </c>
      <c r="ET171" s="4">
        <v>0</v>
      </c>
      <c r="EU171" s="4">
        <v>3262.4</v>
      </c>
      <c r="EV171" s="4">
        <v>0</v>
      </c>
      <c r="EW171" s="93">
        <v>31.704225352112676</v>
      </c>
      <c r="EX171" s="4">
        <v>0</v>
      </c>
      <c r="EY171" s="4">
        <v>299724</v>
      </c>
      <c r="EZ171" s="4">
        <v>0</v>
      </c>
      <c r="FA171" s="4">
        <v>26161</v>
      </c>
      <c r="FB171" s="4">
        <v>0</v>
      </c>
      <c r="FC171" s="4">
        <v>25908</v>
      </c>
      <c r="FD171" s="4">
        <v>0</v>
      </c>
      <c r="FE171" s="4">
        <v>26161</v>
      </c>
      <c r="FF171" s="4">
        <v>0</v>
      </c>
      <c r="FG171" s="4">
        <v>63959.199999999997</v>
      </c>
      <c r="FH171" s="4">
        <v>0</v>
      </c>
      <c r="FI171" s="93">
        <v>38.433776627044836</v>
      </c>
      <c r="FJ171" s="4">
        <v>0</v>
      </c>
      <c r="FK171" s="4">
        <v>406863</v>
      </c>
      <c r="FL171" s="4">
        <v>0</v>
      </c>
      <c r="FM171" s="4">
        <v>34320</v>
      </c>
      <c r="FN171" s="4">
        <v>0</v>
      </c>
      <c r="FO171" s="4">
        <v>0</v>
      </c>
      <c r="FQ171" s="4">
        <v>34320</v>
      </c>
      <c r="FS171" s="4">
        <v>117395.36535331853</v>
      </c>
      <c r="FU171" s="93">
        <v>43.833333333333336</v>
      </c>
      <c r="FV171" s="4">
        <v>0</v>
      </c>
      <c r="FW171" s="4">
        <v>471131</v>
      </c>
      <c r="FX171" s="4">
        <v>0</v>
      </c>
      <c r="FY171" s="4">
        <v>38250</v>
      </c>
      <c r="FZ171" s="4">
        <v>0</v>
      </c>
      <c r="GA171" s="4">
        <v>11767</v>
      </c>
      <c r="GB171" s="4">
        <v>0</v>
      </c>
      <c r="GC171" s="4">
        <v>38250</v>
      </c>
      <c r="GE171" s="4">
        <v>103761.98649605431</v>
      </c>
      <c r="GG171" s="93">
        <v>42.996503496503493</v>
      </c>
      <c r="GH171" s="4">
        <v>0</v>
      </c>
      <c r="GI171" s="4">
        <v>479956</v>
      </c>
      <c r="GJ171" s="4">
        <v>0</v>
      </c>
      <c r="GK171" s="4">
        <v>37503</v>
      </c>
      <c r="GL171" s="4">
        <v>0</v>
      </c>
      <c r="GM171" s="4">
        <v>12321</v>
      </c>
      <c r="GN171" s="4">
        <v>0</v>
      </c>
      <c r="GO171" s="4">
        <v>37503</v>
      </c>
      <c r="GP171" s="4">
        <v>0</v>
      </c>
      <c r="GQ171" s="4">
        <v>8490.3955987705485</v>
      </c>
      <c r="GR171" s="4">
        <v>-7.4216742558164697</v>
      </c>
      <c r="GS171" s="93">
        <v>38.219251145475369</v>
      </c>
      <c r="GT171" s="4">
        <v>0</v>
      </c>
      <c r="GU171" s="4">
        <v>447942</v>
      </c>
      <c r="GV171" s="4">
        <v>0</v>
      </c>
      <c r="GW171" s="4">
        <v>33889</v>
      </c>
      <c r="GX171" s="4">
        <v>0</v>
      </c>
      <c r="GY171" s="4">
        <v>3385</v>
      </c>
      <c r="GZ171" s="4">
        <v>0</v>
      </c>
      <c r="HA171" s="160">
        <v>33889</v>
      </c>
      <c r="HB171" s="160">
        <v>0</v>
      </c>
      <c r="HC171" s="160">
        <v>-7.4216742558164697</v>
      </c>
      <c r="HD171" s="4">
        <v>0</v>
      </c>
      <c r="HE171" s="93">
        <v>40</v>
      </c>
      <c r="HF171" s="4">
        <v>0</v>
      </c>
      <c r="HG171" s="4">
        <v>0</v>
      </c>
      <c r="HH171" s="4">
        <v>500911</v>
      </c>
      <c r="HI171" s="4">
        <v>0</v>
      </c>
      <c r="HJ171" s="4">
        <v>36004</v>
      </c>
      <c r="HK171" s="4">
        <v>0</v>
      </c>
      <c r="HL171" s="4">
        <v>0</v>
      </c>
      <c r="HM171" s="4">
        <v>0</v>
      </c>
      <c r="HN171" s="4">
        <v>36004</v>
      </c>
      <c r="HO171" s="4">
        <v>0</v>
      </c>
      <c r="HP171" s="4">
        <v>46494</v>
      </c>
      <c r="HQ171" s="4">
        <v>-807.79514114892663</v>
      </c>
      <c r="HR171" s="93">
        <v>27.009999999999998</v>
      </c>
      <c r="HS171" s="4">
        <v>0</v>
      </c>
      <c r="HT171" s="4">
        <v>0</v>
      </c>
      <c r="HU171" s="4">
        <v>306645</v>
      </c>
      <c r="HV171" s="4">
        <v>0</v>
      </c>
      <c r="HW171" s="4">
        <v>0</v>
      </c>
      <c r="HX171" s="176">
        <v>0</v>
      </c>
      <c r="HY171" s="4">
        <v>22334</v>
      </c>
      <c r="HZ171" s="176">
        <v>0</v>
      </c>
      <c r="IA171" s="4">
        <v>26272</v>
      </c>
      <c r="IB171" s="176">
        <v>0</v>
      </c>
      <c r="IC171" s="4">
        <v>22334</v>
      </c>
      <c r="ID171" s="176">
        <v>0</v>
      </c>
      <c r="IE171" s="4">
        <v>-532.33882241644858</v>
      </c>
      <c r="IF171" s="4">
        <v>-2.8714199643543452</v>
      </c>
      <c r="IG171" s="5">
        <v>27.04</v>
      </c>
      <c r="IH171" s="3">
        <v>0</v>
      </c>
      <c r="II171" s="3">
        <v>0</v>
      </c>
      <c r="IJ171" s="3">
        <v>332657</v>
      </c>
      <c r="IK171" s="3">
        <v>0</v>
      </c>
      <c r="IL171" s="3">
        <v>0</v>
      </c>
      <c r="IM171" s="3">
        <v>0</v>
      </c>
      <c r="IN171" s="3">
        <v>24148</v>
      </c>
      <c r="IO171" s="3">
        <v>0</v>
      </c>
      <c r="IP171" s="3">
        <v>0</v>
      </c>
      <c r="IQ171" s="3"/>
      <c r="IR171" s="3">
        <v>24148</v>
      </c>
      <c r="IS171" s="3"/>
      <c r="IT171" s="3">
        <v>21338.272552466708</v>
      </c>
      <c r="IU171" s="3"/>
      <c r="IV171" s="93">
        <v>29.110000000000003</v>
      </c>
      <c r="IW171" s="4">
        <v>0</v>
      </c>
      <c r="IX171" s="4">
        <v>0</v>
      </c>
      <c r="IY171" s="4">
        <v>351527</v>
      </c>
      <c r="IZ171" s="4">
        <v>0</v>
      </c>
      <c r="JA171" s="4">
        <v>0</v>
      </c>
      <c r="JB171" s="4">
        <v>0</v>
      </c>
      <c r="JC171" s="4">
        <v>25427</v>
      </c>
      <c r="JD171" s="4">
        <v>0</v>
      </c>
      <c r="JE171" s="4">
        <v>27814</v>
      </c>
      <c r="JG171" s="4">
        <v>25427</v>
      </c>
      <c r="JI171" s="4">
        <v>18225.827492282755</v>
      </c>
      <c r="JK171" s="93">
        <v>33.86</v>
      </c>
      <c r="JL171" s="4">
        <v>0</v>
      </c>
      <c r="JM171" s="4">
        <v>0</v>
      </c>
      <c r="JN171" s="4">
        <v>421789</v>
      </c>
      <c r="JO171" s="4">
        <v>0</v>
      </c>
      <c r="JP171" s="4">
        <v>0</v>
      </c>
      <c r="JQ171" s="4">
        <v>0</v>
      </c>
      <c r="JR171" s="4">
        <v>30823</v>
      </c>
      <c r="JS171" s="4">
        <v>0</v>
      </c>
      <c r="JT171" s="4">
        <v>13817</v>
      </c>
      <c r="JV171" s="4">
        <v>30823</v>
      </c>
      <c r="JW171" s="4">
        <v>0</v>
      </c>
      <c r="JX171" s="4">
        <v>73170.483792129293</v>
      </c>
      <c r="JY171" s="4">
        <v>-3.6992415512941079</v>
      </c>
      <c r="JZ171" s="93">
        <v>29</v>
      </c>
      <c r="KA171" s="4">
        <v>0</v>
      </c>
      <c r="KB171" s="4">
        <v>0</v>
      </c>
      <c r="KC171" s="4">
        <v>369833</v>
      </c>
      <c r="KD171" s="4">
        <v>0</v>
      </c>
      <c r="KE171" s="4">
        <v>0</v>
      </c>
      <c r="KF171" s="4">
        <v>0</v>
      </c>
      <c r="KG171" s="4">
        <v>26264</v>
      </c>
      <c r="KH171" s="4">
        <v>0</v>
      </c>
      <c r="KI171" s="4">
        <v>13708</v>
      </c>
      <c r="KJ171" s="4">
        <v>0</v>
      </c>
      <c r="KK171" s="4">
        <v>26264</v>
      </c>
      <c r="KM171" s="4">
        <v>44664.288006189548</v>
      </c>
      <c r="KN171" s="4">
        <v>-20.205608567543095</v>
      </c>
      <c r="KO171" s="4">
        <v>30.16</v>
      </c>
      <c r="KP171" s="4">
        <v>0</v>
      </c>
      <c r="KQ171" s="4">
        <v>0</v>
      </c>
      <c r="KR171" s="4">
        <v>437758</v>
      </c>
      <c r="KS171" s="4">
        <v>0</v>
      </c>
      <c r="KT171" s="4">
        <v>0</v>
      </c>
      <c r="KU171" s="4">
        <v>0</v>
      </c>
      <c r="KV171" s="4">
        <v>32815</v>
      </c>
      <c r="KW171" s="4">
        <v>0</v>
      </c>
      <c r="KX171" s="4">
        <v>0</v>
      </c>
      <c r="KY171" s="4">
        <v>0</v>
      </c>
      <c r="KZ171" s="4">
        <v>32815</v>
      </c>
      <c r="LA171" s="4">
        <v>0</v>
      </c>
      <c r="LB171" s="4">
        <v>94885.402391432464</v>
      </c>
      <c r="LC171" s="4">
        <v>0</v>
      </c>
      <c r="LD171" s="4">
        <v>26</v>
      </c>
      <c r="LE171" s="4">
        <v>0</v>
      </c>
      <c r="LF171" s="4">
        <v>0</v>
      </c>
      <c r="LG171" s="4">
        <v>381085</v>
      </c>
      <c r="LH171" s="4">
        <v>0</v>
      </c>
      <c r="LI171" s="4">
        <v>0</v>
      </c>
      <c r="LJ171" s="4">
        <v>0</v>
      </c>
      <c r="LK171" s="4">
        <v>30888</v>
      </c>
      <c r="LL171" s="4">
        <v>0</v>
      </c>
      <c r="LM171" s="4">
        <v>0</v>
      </c>
      <c r="LO171" s="4">
        <v>30888</v>
      </c>
      <c r="LQ171" s="4">
        <v>40755</v>
      </c>
      <c r="MI171" s="115">
        <f t="shared" si="2"/>
        <v>-162</v>
      </c>
      <c r="MJ171" s="3"/>
      <c r="MK171" s="3"/>
      <c r="ML171" s="176"/>
      <c r="MM171" s="176"/>
      <c r="MN171" s="176"/>
      <c r="MO171" s="176"/>
      <c r="MP171" s="176"/>
      <c r="MQ171" s="176"/>
      <c r="MR171" s="176"/>
      <c r="MS171" s="176"/>
      <c r="MT171" s="176"/>
    </row>
    <row r="172" spans="1:358" s="4" customFormat="1">
      <c r="A172" s="1">
        <v>163</v>
      </c>
      <c r="B172" t="s">
        <v>203</v>
      </c>
      <c r="C172" s="93">
        <v>24</v>
      </c>
      <c r="D172" s="4">
        <v>127344</v>
      </c>
      <c r="E172" s="4">
        <v>0</v>
      </c>
      <c r="F172" s="4">
        <v>35098</v>
      </c>
      <c r="G172" s="4">
        <v>0</v>
      </c>
      <c r="I172" s="93">
        <v>35.53</v>
      </c>
      <c r="J172" s="4">
        <v>202699</v>
      </c>
      <c r="K172" s="4">
        <v>0</v>
      </c>
      <c r="L172" s="4">
        <v>160217</v>
      </c>
      <c r="M172" s="4">
        <v>0</v>
      </c>
      <c r="O172" s="93">
        <v>181.55</v>
      </c>
      <c r="P172" s="4">
        <v>0</v>
      </c>
      <c r="Q172" s="4">
        <v>1101070</v>
      </c>
      <c r="R172" s="4">
        <v>0</v>
      </c>
      <c r="S172" s="4">
        <v>31660</v>
      </c>
      <c r="U172" s="4">
        <v>813410</v>
      </c>
      <c r="V172" s="4">
        <v>0</v>
      </c>
      <c r="W172" s="93">
        <v>236.2</v>
      </c>
      <c r="X172" s="4">
        <v>0</v>
      </c>
      <c r="Y172" s="4">
        <v>1558237</v>
      </c>
      <c r="Z172" s="4">
        <v>0</v>
      </c>
      <c r="AA172" s="4">
        <v>21468</v>
      </c>
      <c r="AB172" s="4">
        <v>0</v>
      </c>
      <c r="AC172" s="4">
        <v>457167</v>
      </c>
      <c r="AD172" s="4">
        <v>0</v>
      </c>
      <c r="AE172" s="4">
        <v>0</v>
      </c>
      <c r="AF172" s="4">
        <v>236.36</v>
      </c>
      <c r="AG172" s="4">
        <v>0</v>
      </c>
      <c r="AH172" s="4">
        <v>1512494</v>
      </c>
      <c r="AJ172" s="4">
        <v>50317</v>
      </c>
      <c r="AL172" s="4">
        <v>274300</v>
      </c>
      <c r="AN172" s="4">
        <v>0</v>
      </c>
      <c r="AO172" s="93">
        <v>266.76</v>
      </c>
      <c r="AP172" s="4">
        <v>0</v>
      </c>
      <c r="AQ172" s="4">
        <v>1909257</v>
      </c>
      <c r="AR172" s="4">
        <v>0</v>
      </c>
      <c r="AS172" s="4">
        <v>37288</v>
      </c>
      <c r="AT172" s="4">
        <v>0</v>
      </c>
      <c r="AU172" s="4">
        <v>579630</v>
      </c>
      <c r="AW172" s="93">
        <v>264.94</v>
      </c>
      <c r="AY172" s="4">
        <v>2153438</v>
      </c>
      <c r="AZ172" s="4">
        <v>0</v>
      </c>
      <c r="BA172" s="4">
        <v>4483</v>
      </c>
      <c r="BB172" s="4">
        <v>0</v>
      </c>
      <c r="BC172" s="4">
        <v>429301</v>
      </c>
      <c r="BD172" s="4">
        <v>627</v>
      </c>
      <c r="BE172" s="4">
        <v>17.579999999999998</v>
      </c>
      <c r="BF172" s="4">
        <v>0</v>
      </c>
      <c r="BG172" s="4">
        <v>154312</v>
      </c>
      <c r="BH172" s="4">
        <v>0</v>
      </c>
      <c r="BI172" s="4">
        <v>20.71</v>
      </c>
      <c r="BJ172" s="4">
        <v>0</v>
      </c>
      <c r="BK172" s="4">
        <v>176377</v>
      </c>
      <c r="BL172" s="4">
        <v>0</v>
      </c>
      <c r="BM172" s="4">
        <v>0</v>
      </c>
      <c r="BN172" s="4">
        <v>0</v>
      </c>
      <c r="BO172" s="4">
        <v>36624.138308559144</v>
      </c>
      <c r="BP172" s="4">
        <v>23.853705059242202</v>
      </c>
      <c r="BQ172" s="93">
        <v>108.28536124982969</v>
      </c>
      <c r="BR172" s="4">
        <v>0</v>
      </c>
      <c r="BS172" s="4">
        <v>921848.97227499646</v>
      </c>
      <c r="BT172" s="4">
        <v>0</v>
      </c>
      <c r="BU172" s="4">
        <v>78753.450214872617</v>
      </c>
      <c r="BW172" s="4">
        <v>29385</v>
      </c>
      <c r="BY172" s="4">
        <v>78753.450214872617</v>
      </c>
      <c r="CA172" s="4">
        <v>758710.97227499646</v>
      </c>
      <c r="CC172" s="93">
        <v>200.83675532184523</v>
      </c>
      <c r="CD172" s="4">
        <v>0</v>
      </c>
      <c r="CE172" s="4">
        <v>2007032.7451758715</v>
      </c>
      <c r="CF172" s="4">
        <v>2679.1649580611847</v>
      </c>
      <c r="CG172" s="4">
        <v>155073.32212975173</v>
      </c>
      <c r="CH172" s="4">
        <v>226.88779123954009</v>
      </c>
      <c r="CI172" s="4">
        <v>10193</v>
      </c>
      <c r="CJ172" s="4">
        <v>0</v>
      </c>
      <c r="CK172" s="4">
        <v>155073.32212975173</v>
      </c>
      <c r="CL172" s="4">
        <v>226.88779123954009</v>
      </c>
      <c r="CM172" s="4">
        <v>1541292.7729008752</v>
      </c>
      <c r="CN172" s="4">
        <v>0</v>
      </c>
      <c r="CO172" s="93">
        <v>292.14061724669978</v>
      </c>
      <c r="CP172" s="4">
        <v>0</v>
      </c>
      <c r="CQ172" s="4">
        <v>2778673.2020069268</v>
      </c>
      <c r="CS172" s="4">
        <v>229678.69663802892</v>
      </c>
      <c r="CU172" s="4">
        <v>91959.738853503179</v>
      </c>
      <c r="CW172" s="4">
        <v>229905.58442926846</v>
      </c>
      <c r="CY172" s="4">
        <v>1723618.6217891164</v>
      </c>
      <c r="DA172" s="93">
        <v>412.97784391349791</v>
      </c>
      <c r="DB172" s="4">
        <v>0</v>
      </c>
      <c r="DC172" s="4">
        <v>3994076</v>
      </c>
      <c r="DD172" s="4">
        <v>-58788</v>
      </c>
      <c r="DE172" s="4">
        <v>338157</v>
      </c>
      <c r="DF172" s="4">
        <v>-1796</v>
      </c>
      <c r="DG172" s="4">
        <v>132405</v>
      </c>
      <c r="DH172" s="4">
        <v>333</v>
      </c>
      <c r="DI172" s="4">
        <v>338157</v>
      </c>
      <c r="DJ172" s="4">
        <v>0</v>
      </c>
      <c r="DK172" s="4">
        <v>2111389</v>
      </c>
      <c r="DL172" s="4">
        <v>0</v>
      </c>
      <c r="DM172" s="93">
        <v>446.37278416446827</v>
      </c>
      <c r="DN172" s="4">
        <v>0</v>
      </c>
      <c r="DO172" s="4">
        <v>4580828</v>
      </c>
      <c r="DQ172" s="4">
        <v>388436</v>
      </c>
      <c r="DS172" s="4">
        <v>98889</v>
      </c>
      <c r="DU172" s="4">
        <v>388436</v>
      </c>
      <c r="DW172" s="4">
        <v>1565326.0285366538</v>
      </c>
      <c r="DY172" s="93">
        <v>459.29500252749835</v>
      </c>
      <c r="DZ172" s="4">
        <v>0</v>
      </c>
      <c r="EA172" s="4">
        <v>4434636</v>
      </c>
      <c r="EC172" s="4">
        <v>375725</v>
      </c>
      <c r="EE172" s="4">
        <v>89568</v>
      </c>
      <c r="EG172" s="4">
        <v>375725</v>
      </c>
      <c r="EI172" s="4">
        <v>801867.85321400489</v>
      </c>
      <c r="EK172" s="93">
        <v>493.70702542030375</v>
      </c>
      <c r="EL172" s="4">
        <v>0</v>
      </c>
      <c r="EM172" s="4">
        <v>4920476</v>
      </c>
      <c r="EN172" s="4">
        <v>0</v>
      </c>
      <c r="EO172" s="4">
        <v>426645</v>
      </c>
      <c r="EP172" s="4">
        <v>0</v>
      </c>
      <c r="EQ172" s="4">
        <v>128916</v>
      </c>
      <c r="ER172" s="4">
        <v>0</v>
      </c>
      <c r="ES172" s="4">
        <v>426645</v>
      </c>
      <c r="ET172" s="4">
        <v>0</v>
      </c>
      <c r="EU172" s="4">
        <v>697025.6</v>
      </c>
      <c r="EV172" s="4">
        <v>0</v>
      </c>
      <c r="EW172" s="93">
        <v>602.62363989754658</v>
      </c>
      <c r="EX172" s="4">
        <v>0</v>
      </c>
      <c r="EY172" s="4">
        <v>6013601</v>
      </c>
      <c r="EZ172" s="4">
        <v>30204</v>
      </c>
      <c r="FA172" s="4">
        <v>521907</v>
      </c>
      <c r="FB172" s="4">
        <v>2679</v>
      </c>
      <c r="FC172" s="4">
        <v>194179</v>
      </c>
      <c r="FD172" s="4">
        <v>0</v>
      </c>
      <c r="FE172" s="4">
        <v>521907</v>
      </c>
      <c r="FF172" s="4">
        <v>2679</v>
      </c>
      <c r="FG172" s="4">
        <v>1214585</v>
      </c>
      <c r="FH172" s="4">
        <v>0</v>
      </c>
      <c r="FI172" s="93">
        <v>708.83150316176625</v>
      </c>
      <c r="FJ172" s="4">
        <v>0</v>
      </c>
      <c r="FK172" s="4">
        <v>7407865</v>
      </c>
      <c r="FL172" s="4">
        <v>0</v>
      </c>
      <c r="FM172" s="4">
        <v>610250</v>
      </c>
      <c r="FN172" s="4">
        <v>0</v>
      </c>
      <c r="FO172" s="4">
        <v>208661</v>
      </c>
      <c r="FQ172" s="4">
        <v>610250</v>
      </c>
      <c r="FS172" s="4">
        <v>1741085.205464456</v>
      </c>
      <c r="FU172" s="93">
        <v>910.96115952275306</v>
      </c>
      <c r="FV172" s="4">
        <v>0</v>
      </c>
      <c r="FW172" s="4">
        <v>10019015</v>
      </c>
      <c r="FX172" s="4">
        <v>0</v>
      </c>
      <c r="FY172" s="4">
        <v>793509</v>
      </c>
      <c r="FZ172" s="4">
        <v>0</v>
      </c>
      <c r="GA172" s="4">
        <v>272789</v>
      </c>
      <c r="GB172" s="4">
        <v>0</v>
      </c>
      <c r="GC172" s="4">
        <v>793509</v>
      </c>
      <c r="GE172" s="4">
        <v>3243809.0633838647</v>
      </c>
      <c r="GG172" s="93">
        <v>1025.4073452795517</v>
      </c>
      <c r="GH172" s="4">
        <v>0</v>
      </c>
      <c r="GI172" s="4">
        <v>11255240</v>
      </c>
      <c r="GJ172" s="4">
        <v>0</v>
      </c>
      <c r="GK172" s="4">
        <v>895228</v>
      </c>
      <c r="GL172" s="4">
        <v>0</v>
      </c>
      <c r="GM172" s="4">
        <v>269927</v>
      </c>
      <c r="GN172" s="4">
        <v>0</v>
      </c>
      <c r="GO172" s="4">
        <v>895228</v>
      </c>
      <c r="GP172" s="4">
        <v>0</v>
      </c>
      <c r="GQ172" s="4">
        <v>1189352.8950810335</v>
      </c>
      <c r="GR172" s="4">
        <v>-1039.6441084300168</v>
      </c>
      <c r="GS172" s="93">
        <v>1205.5157106651968</v>
      </c>
      <c r="GT172" s="4">
        <v>0</v>
      </c>
      <c r="GU172" s="4">
        <v>13777331</v>
      </c>
      <c r="GV172" s="4">
        <v>0</v>
      </c>
      <c r="GW172" s="4">
        <v>1032904</v>
      </c>
      <c r="GX172" s="4">
        <v>0</v>
      </c>
      <c r="GY172" s="4">
        <v>498313</v>
      </c>
      <c r="GZ172" s="4">
        <v>0</v>
      </c>
      <c r="HA172" s="160">
        <v>1032904</v>
      </c>
      <c r="HB172" s="160">
        <v>0</v>
      </c>
      <c r="HC172" s="160">
        <v>2236477.3339056224</v>
      </c>
      <c r="HD172" s="4">
        <v>-1642</v>
      </c>
      <c r="HE172" s="93">
        <v>1373</v>
      </c>
      <c r="HF172" s="4">
        <v>0</v>
      </c>
      <c r="HG172" s="4">
        <v>0</v>
      </c>
      <c r="HH172" s="4">
        <v>16272157</v>
      </c>
      <c r="HI172" s="4">
        <v>0</v>
      </c>
      <c r="HJ172" s="4">
        <v>1204075</v>
      </c>
      <c r="HK172" s="4">
        <v>0</v>
      </c>
      <c r="HL172" s="4">
        <v>150406</v>
      </c>
      <c r="HM172" s="4">
        <v>0</v>
      </c>
      <c r="HN172" s="4">
        <v>1204075</v>
      </c>
      <c r="HO172" s="4">
        <v>0</v>
      </c>
      <c r="HP172" s="4">
        <v>2189878</v>
      </c>
      <c r="HQ172" s="4">
        <v>0</v>
      </c>
      <c r="HR172" s="93">
        <v>1543.64</v>
      </c>
      <c r="HS172" s="4">
        <v>0</v>
      </c>
      <c r="HT172" s="4">
        <v>0</v>
      </c>
      <c r="HU172" s="4">
        <v>18322604</v>
      </c>
      <c r="HV172" s="4">
        <v>-5144</v>
      </c>
      <c r="HW172" s="4">
        <v>996763</v>
      </c>
      <c r="HX172" s="176">
        <v>0</v>
      </c>
      <c r="HY172" s="4">
        <v>1357816</v>
      </c>
      <c r="HZ172" s="176">
        <v>-335</v>
      </c>
      <c r="IA172" s="4">
        <v>292047</v>
      </c>
      <c r="IB172" s="176">
        <v>0</v>
      </c>
      <c r="IC172" s="4">
        <v>1357816</v>
      </c>
      <c r="ID172" s="176">
        <v>-335</v>
      </c>
      <c r="IE172" s="4">
        <v>1351249.203919268</v>
      </c>
      <c r="IF172" s="4">
        <v>3880.4058172288351</v>
      </c>
      <c r="IG172" s="5">
        <v>1679.2799999999995</v>
      </c>
      <c r="IH172" s="3">
        <v>0</v>
      </c>
      <c r="II172" s="3">
        <v>0</v>
      </c>
      <c r="IJ172" s="3">
        <v>20284728</v>
      </c>
      <c r="IK172" s="3">
        <v>0</v>
      </c>
      <c r="IL172" s="3">
        <v>626482</v>
      </c>
      <c r="IM172" s="3">
        <v>0</v>
      </c>
      <c r="IN172" s="3">
        <v>1488204</v>
      </c>
      <c r="IO172" s="3">
        <v>0</v>
      </c>
      <c r="IP172" s="3">
        <v>157822</v>
      </c>
      <c r="IQ172" s="3"/>
      <c r="IR172" s="3">
        <v>1498935</v>
      </c>
      <c r="IS172" s="3"/>
      <c r="IT172" s="3">
        <v>1608718.7868641447</v>
      </c>
      <c r="IU172" s="3"/>
      <c r="IV172" s="93">
        <v>1841.6899999999998</v>
      </c>
      <c r="IW172" s="4">
        <v>0</v>
      </c>
      <c r="IX172" s="4">
        <v>0</v>
      </c>
      <c r="IY172" s="4">
        <v>21356648</v>
      </c>
      <c r="IZ172" s="4">
        <v>0</v>
      </c>
      <c r="JA172" s="4">
        <v>866663</v>
      </c>
      <c r="JB172" s="4">
        <v>0</v>
      </c>
      <c r="JC172" s="4">
        <v>1588479</v>
      </c>
      <c r="JD172" s="4">
        <v>0</v>
      </c>
      <c r="JE172" s="4">
        <v>1947993</v>
      </c>
      <c r="JG172" s="4">
        <v>1588479</v>
      </c>
      <c r="JI172" s="4">
        <v>1633822.477412377</v>
      </c>
      <c r="JK172" s="93">
        <v>1866.52</v>
      </c>
      <c r="JL172" s="4">
        <v>0</v>
      </c>
      <c r="JM172" s="4">
        <v>0</v>
      </c>
      <c r="JN172" s="4">
        <v>23582438</v>
      </c>
      <c r="JO172" s="4">
        <v>0</v>
      </c>
      <c r="JP172" s="4">
        <v>733503</v>
      </c>
      <c r="JQ172" s="4">
        <v>0</v>
      </c>
      <c r="JR172" s="4">
        <v>1713827</v>
      </c>
      <c r="JS172" s="4">
        <v>0</v>
      </c>
      <c r="JT172" s="4">
        <v>152476</v>
      </c>
      <c r="JV172" s="4">
        <v>1713827</v>
      </c>
      <c r="JW172" s="4">
        <v>0</v>
      </c>
      <c r="JX172" s="4">
        <v>2391800.7677311045</v>
      </c>
      <c r="JY172" s="4">
        <v>-211.1457287860103</v>
      </c>
      <c r="JZ172" s="93">
        <v>1867.54</v>
      </c>
      <c r="KA172" s="4">
        <v>0</v>
      </c>
      <c r="KB172" s="4">
        <v>0</v>
      </c>
      <c r="KC172" s="4">
        <v>27046202</v>
      </c>
      <c r="KD172" s="4">
        <v>0</v>
      </c>
      <c r="KE172" s="4">
        <v>701341</v>
      </c>
      <c r="KF172" s="4">
        <v>0</v>
      </c>
      <c r="KG172" s="4">
        <v>1724738</v>
      </c>
      <c r="KH172" s="4">
        <v>0</v>
      </c>
      <c r="KI172" s="4">
        <v>138209</v>
      </c>
      <c r="KJ172" s="4">
        <v>0</v>
      </c>
      <c r="KK172" s="4">
        <v>1724738</v>
      </c>
      <c r="KM172" s="4">
        <v>4942337.8535399344</v>
      </c>
      <c r="KN172" s="4">
        <v>-1153.2980172866955</v>
      </c>
      <c r="KO172" s="4">
        <v>1887.7599999999998</v>
      </c>
      <c r="KP172" s="4">
        <v>0</v>
      </c>
      <c r="KQ172" s="4">
        <v>0</v>
      </c>
      <c r="KR172" s="4">
        <v>28836955</v>
      </c>
      <c r="KS172" s="4">
        <v>0</v>
      </c>
      <c r="KT172" s="4">
        <v>993388</v>
      </c>
      <c r="KU172" s="4">
        <v>0</v>
      </c>
      <c r="KV172" s="4">
        <v>2023345</v>
      </c>
      <c r="KW172" s="4">
        <v>0</v>
      </c>
      <c r="KX172" s="4">
        <v>39230</v>
      </c>
      <c r="KY172" s="4">
        <v>0</v>
      </c>
      <c r="KZ172" s="4">
        <v>2023345</v>
      </c>
      <c r="LA172" s="4">
        <v>0</v>
      </c>
      <c r="LB172" s="4">
        <v>4722561.4619827131</v>
      </c>
      <c r="LC172" s="4">
        <v>0</v>
      </c>
      <c r="LD172" s="4">
        <v>1946</v>
      </c>
      <c r="LE172" s="4">
        <v>0</v>
      </c>
      <c r="LF172" s="4">
        <v>0</v>
      </c>
      <c r="LG172" s="4">
        <v>32376924</v>
      </c>
      <c r="LH172" s="4">
        <v>0</v>
      </c>
      <c r="LI172" s="4">
        <v>993388</v>
      </c>
      <c r="LJ172" s="4">
        <v>0</v>
      </c>
      <c r="LK172" s="4">
        <v>2279183</v>
      </c>
      <c r="LL172" s="4">
        <v>0</v>
      </c>
      <c r="LM172" s="4">
        <v>0</v>
      </c>
      <c r="LO172" s="4">
        <v>2279183</v>
      </c>
      <c r="LQ172" s="4">
        <v>5999926.4000000004</v>
      </c>
      <c r="MI172" s="115">
        <f t="shared" si="2"/>
        <v>-163</v>
      </c>
      <c r="MJ172" s="3"/>
      <c r="MK172" s="3"/>
      <c r="ML172" s="176"/>
      <c r="MM172" s="176"/>
      <c r="MN172" s="176"/>
      <c r="MO172" s="176"/>
      <c r="MP172" s="176"/>
      <c r="MQ172" s="176"/>
      <c r="MR172" s="176"/>
      <c r="MS172" s="176"/>
      <c r="MT172" s="176"/>
    </row>
    <row r="173" spans="1:358" s="4" customFormat="1">
      <c r="A173" s="1">
        <v>164</v>
      </c>
      <c r="B173" t="s">
        <v>204</v>
      </c>
      <c r="C173" s="93"/>
      <c r="E173" s="4">
        <v>0</v>
      </c>
      <c r="F173" s="4">
        <v>0</v>
      </c>
      <c r="I173" s="93">
        <v>1</v>
      </c>
      <c r="J173" s="4">
        <v>6305</v>
      </c>
      <c r="K173" s="4">
        <v>0</v>
      </c>
      <c r="L173" s="4">
        <v>0</v>
      </c>
      <c r="M173" s="4">
        <v>2522</v>
      </c>
      <c r="O173" s="93">
        <v>1</v>
      </c>
      <c r="P173" s="4">
        <v>0</v>
      </c>
      <c r="Q173" s="4">
        <v>6616</v>
      </c>
      <c r="R173" s="4">
        <v>0</v>
      </c>
      <c r="S173" s="4">
        <v>0</v>
      </c>
      <c r="U173" s="4">
        <v>0</v>
      </c>
      <c r="V173" s="4">
        <v>2646</v>
      </c>
      <c r="W173" s="93"/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F173" s="4">
        <v>1.24</v>
      </c>
      <c r="AG173" s="4">
        <v>0</v>
      </c>
      <c r="AH173" s="4">
        <v>8662</v>
      </c>
      <c r="AJ173" s="4">
        <v>0</v>
      </c>
      <c r="AL173" s="4">
        <v>8662</v>
      </c>
      <c r="AN173" s="4">
        <v>0</v>
      </c>
      <c r="AO173" s="93"/>
      <c r="AQ173" s="4">
        <v>0</v>
      </c>
      <c r="AR173" s="4">
        <v>0</v>
      </c>
      <c r="AS173" s="4">
        <v>0</v>
      </c>
      <c r="AT173" s="4">
        <v>0</v>
      </c>
      <c r="AU173" s="4">
        <v>5197</v>
      </c>
      <c r="AW173" s="93"/>
      <c r="AZ173" s="4">
        <v>0</v>
      </c>
      <c r="BB173" s="4">
        <v>0</v>
      </c>
      <c r="BC173" s="4">
        <v>3084</v>
      </c>
      <c r="BD173" s="4">
        <v>5</v>
      </c>
      <c r="BE173" s="4">
        <v>3</v>
      </c>
      <c r="BF173" s="4">
        <v>0</v>
      </c>
      <c r="BG173" s="4">
        <v>20892</v>
      </c>
      <c r="BH173" s="4">
        <v>0</v>
      </c>
      <c r="BI173" s="4">
        <v>3</v>
      </c>
      <c r="BJ173" s="4">
        <v>0</v>
      </c>
      <c r="BK173" s="4">
        <v>23529</v>
      </c>
      <c r="BL173" s="4">
        <v>0</v>
      </c>
      <c r="BM173" s="4">
        <v>0</v>
      </c>
      <c r="BN173" s="4">
        <v>0</v>
      </c>
      <c r="BO173" s="4">
        <v>4640.7283876643478</v>
      </c>
      <c r="BP173" s="4">
        <v>3.0225575626327554</v>
      </c>
      <c r="BQ173" s="93">
        <v>3</v>
      </c>
      <c r="BR173" s="4">
        <v>0</v>
      </c>
      <c r="BS173" s="4">
        <v>23008.15694796442</v>
      </c>
      <c r="BT173" s="4">
        <v>0</v>
      </c>
      <c r="BU173" s="4">
        <v>2244</v>
      </c>
      <c r="BW173" s="4">
        <v>0</v>
      </c>
      <c r="BY173" s="4">
        <v>2244</v>
      </c>
      <c r="CA173" s="4">
        <v>9939</v>
      </c>
      <c r="CC173" s="93">
        <v>1</v>
      </c>
      <c r="CD173" s="4">
        <v>0</v>
      </c>
      <c r="CE173" s="4">
        <v>8474</v>
      </c>
      <c r="CF173" s="4">
        <v>0</v>
      </c>
      <c r="CG173" s="4">
        <v>776</v>
      </c>
      <c r="CH173" s="4">
        <v>0</v>
      </c>
      <c r="CI173" s="4">
        <v>0</v>
      </c>
      <c r="CJ173" s="4">
        <v>0</v>
      </c>
      <c r="CK173" s="4">
        <v>776</v>
      </c>
      <c r="CL173" s="4">
        <v>0</v>
      </c>
      <c r="CM173" s="4">
        <v>1055</v>
      </c>
      <c r="CN173" s="4">
        <v>0</v>
      </c>
      <c r="CO173" s="93">
        <v>1</v>
      </c>
      <c r="CP173" s="4">
        <v>0</v>
      </c>
      <c r="CQ173" s="4">
        <v>8029</v>
      </c>
      <c r="CS173" s="4">
        <v>811</v>
      </c>
      <c r="CU173" s="4">
        <v>0</v>
      </c>
      <c r="CW173" s="4">
        <v>811</v>
      </c>
      <c r="CY173" s="4">
        <v>0</v>
      </c>
      <c r="DA173" s="93">
        <v>1</v>
      </c>
      <c r="DB173" s="4">
        <v>0</v>
      </c>
      <c r="DC173" s="4">
        <v>8213</v>
      </c>
      <c r="DD173" s="4">
        <v>0</v>
      </c>
      <c r="DE173" s="4">
        <v>849</v>
      </c>
      <c r="DF173" s="4">
        <v>0</v>
      </c>
      <c r="DG173" s="4">
        <v>0</v>
      </c>
      <c r="DH173" s="4">
        <v>0</v>
      </c>
      <c r="DI173" s="4">
        <v>849</v>
      </c>
      <c r="DJ173" s="4">
        <v>0</v>
      </c>
      <c r="DK173" s="4">
        <v>184</v>
      </c>
      <c r="DL173" s="4">
        <v>0</v>
      </c>
      <c r="DM173" s="93">
        <v>1</v>
      </c>
      <c r="DN173" s="4">
        <v>0</v>
      </c>
      <c r="DO173" s="4">
        <v>8590</v>
      </c>
      <c r="DQ173" s="4">
        <v>893</v>
      </c>
      <c r="DS173" s="4">
        <v>0</v>
      </c>
      <c r="DU173" s="4">
        <v>893</v>
      </c>
      <c r="DW173" s="4">
        <v>487.4</v>
      </c>
      <c r="DY173" s="93">
        <v>2</v>
      </c>
      <c r="DZ173" s="4">
        <v>0</v>
      </c>
      <c r="EA173" s="4">
        <v>21416</v>
      </c>
      <c r="EC173" s="4">
        <v>1786</v>
      </c>
      <c r="EE173" s="4">
        <v>0</v>
      </c>
      <c r="EG173" s="4">
        <v>1786</v>
      </c>
      <c r="EI173" s="4">
        <v>13125.8</v>
      </c>
      <c r="EK173" s="93">
        <v>4</v>
      </c>
      <c r="EL173" s="4">
        <v>0</v>
      </c>
      <c r="EM173" s="4">
        <v>43383</v>
      </c>
      <c r="EN173" s="4">
        <v>0</v>
      </c>
      <c r="EO173" s="4">
        <v>3561</v>
      </c>
      <c r="EP173" s="4">
        <v>0</v>
      </c>
      <c r="EQ173" s="4">
        <v>0</v>
      </c>
      <c r="ER173" s="4">
        <v>0</v>
      </c>
      <c r="ES173" s="4">
        <v>3561</v>
      </c>
      <c r="ET173" s="4">
        <v>0</v>
      </c>
      <c r="EU173" s="4">
        <v>29813.399999999998</v>
      </c>
      <c r="EV173" s="4">
        <v>0</v>
      </c>
      <c r="EW173" s="93">
        <v>3</v>
      </c>
      <c r="EX173" s="4">
        <v>0</v>
      </c>
      <c r="EY173" s="4">
        <v>34251</v>
      </c>
      <c r="EZ173" s="4">
        <v>0</v>
      </c>
      <c r="FA173" s="4">
        <v>2637</v>
      </c>
      <c r="FB173" s="4">
        <v>0</v>
      </c>
      <c r="FC173" s="4">
        <v>0</v>
      </c>
      <c r="FD173" s="4">
        <v>0</v>
      </c>
      <c r="FE173" s="4">
        <v>2637</v>
      </c>
      <c r="FF173" s="4">
        <v>0</v>
      </c>
      <c r="FG173" s="4">
        <v>10622.15</v>
      </c>
      <c r="FH173" s="4">
        <v>0</v>
      </c>
      <c r="FI173" s="93">
        <v>3</v>
      </c>
      <c r="FJ173" s="4">
        <v>0</v>
      </c>
      <c r="FK173" s="4">
        <v>34638</v>
      </c>
      <c r="FL173" s="4">
        <v>0</v>
      </c>
      <c r="FM173" s="4">
        <v>2668</v>
      </c>
      <c r="FN173" s="4">
        <v>0</v>
      </c>
      <c r="FO173" s="4">
        <v>0</v>
      </c>
      <c r="FQ173" s="4">
        <v>2668</v>
      </c>
      <c r="FS173" s="4">
        <v>5626.2932104287465</v>
      </c>
      <c r="FU173" s="93">
        <v>4.0095541401273884</v>
      </c>
      <c r="FV173" s="4">
        <v>0</v>
      </c>
      <c r="FW173" s="4">
        <v>44586</v>
      </c>
      <c r="FX173" s="4">
        <v>0</v>
      </c>
      <c r="FY173" s="4">
        <v>3581</v>
      </c>
      <c r="FZ173" s="4">
        <v>0</v>
      </c>
      <c r="GA173" s="4">
        <v>0</v>
      </c>
      <c r="GB173" s="4">
        <v>0</v>
      </c>
      <c r="GC173" s="4">
        <v>3581</v>
      </c>
      <c r="GE173" s="4">
        <v>15126.170606590533</v>
      </c>
      <c r="GG173" s="93">
        <v>4.4983050847457626</v>
      </c>
      <c r="GH173" s="4">
        <v>0</v>
      </c>
      <c r="GI173" s="4">
        <v>55732</v>
      </c>
      <c r="GJ173" s="4">
        <v>0</v>
      </c>
      <c r="GK173" s="4">
        <v>4014</v>
      </c>
      <c r="GL173" s="4">
        <v>0</v>
      </c>
      <c r="GM173" s="4">
        <v>0</v>
      </c>
      <c r="GN173" s="4">
        <v>0</v>
      </c>
      <c r="GO173" s="4">
        <v>4014</v>
      </c>
      <c r="GP173" s="4">
        <v>0</v>
      </c>
      <c r="GQ173" s="4">
        <v>10723.393693359381</v>
      </c>
      <c r="GR173" s="4">
        <v>-9.3735956096697919</v>
      </c>
      <c r="GS173" s="93">
        <v>3</v>
      </c>
      <c r="GT173" s="4">
        <v>0</v>
      </c>
      <c r="GU173" s="4">
        <v>49726</v>
      </c>
      <c r="GV173" s="4">
        <v>0</v>
      </c>
      <c r="GW173" s="4">
        <v>2665</v>
      </c>
      <c r="GX173" s="4">
        <v>0</v>
      </c>
      <c r="GY173" s="4">
        <v>0</v>
      </c>
      <c r="GZ173" s="4">
        <v>0</v>
      </c>
      <c r="HA173" s="160">
        <v>2665</v>
      </c>
      <c r="HB173" s="160">
        <v>0</v>
      </c>
      <c r="HC173" s="160">
        <v>-9.3735956096697919</v>
      </c>
      <c r="HD173" s="4">
        <v>0</v>
      </c>
      <c r="HE173" s="93">
        <v>2</v>
      </c>
      <c r="HF173" s="4">
        <v>0</v>
      </c>
      <c r="HG173" s="4">
        <v>0</v>
      </c>
      <c r="HH173" s="4">
        <v>35234</v>
      </c>
      <c r="HI173" s="4">
        <v>0</v>
      </c>
      <c r="HJ173" s="4">
        <v>1766</v>
      </c>
      <c r="HK173" s="4">
        <v>0</v>
      </c>
      <c r="HL173" s="4">
        <v>0</v>
      </c>
      <c r="HM173" s="4">
        <v>0</v>
      </c>
      <c r="HN173" s="4">
        <v>1766</v>
      </c>
      <c r="HO173" s="4">
        <v>0</v>
      </c>
      <c r="HP173" s="4">
        <v>0</v>
      </c>
      <c r="HQ173" s="4">
        <v>0</v>
      </c>
      <c r="HR173" s="93">
        <v>4</v>
      </c>
      <c r="HS173" s="4">
        <v>0</v>
      </c>
      <c r="HT173" s="4">
        <v>0</v>
      </c>
      <c r="HU173" s="4">
        <v>64402</v>
      </c>
      <c r="HV173" s="4">
        <v>0</v>
      </c>
      <c r="HW173" s="4">
        <v>0</v>
      </c>
      <c r="HX173" s="176">
        <v>0</v>
      </c>
      <c r="HY173" s="4">
        <v>3572</v>
      </c>
      <c r="HZ173" s="176">
        <v>0</v>
      </c>
      <c r="IA173" s="4">
        <v>0</v>
      </c>
      <c r="IB173" s="176">
        <v>0</v>
      </c>
      <c r="IC173" s="4">
        <v>3572</v>
      </c>
      <c r="ID173" s="176">
        <v>0</v>
      </c>
      <c r="IE173" s="4">
        <v>19221.777875710617</v>
      </c>
      <c r="IF173" s="4">
        <v>103.68170499412008</v>
      </c>
      <c r="IG173" s="5">
        <v>6.82</v>
      </c>
      <c r="IH173" s="3">
        <v>0</v>
      </c>
      <c r="II173" s="3">
        <v>0</v>
      </c>
      <c r="IJ173" s="3">
        <v>102721</v>
      </c>
      <c r="IK173" s="3">
        <v>0</v>
      </c>
      <c r="IL173" s="3">
        <v>0</v>
      </c>
      <c r="IM173" s="3">
        <v>0</v>
      </c>
      <c r="IN173" s="3">
        <v>6090</v>
      </c>
      <c r="IO173" s="3">
        <v>0</v>
      </c>
      <c r="IP173" s="3">
        <v>0</v>
      </c>
      <c r="IQ173" s="3"/>
      <c r="IR173" s="3">
        <v>6090</v>
      </c>
      <c r="IS173" s="3"/>
      <c r="IT173" s="3">
        <v>31522.534555316386</v>
      </c>
      <c r="IU173" s="3"/>
      <c r="IV173" s="93">
        <v>4</v>
      </c>
      <c r="IW173" s="4">
        <v>0</v>
      </c>
      <c r="IX173" s="4">
        <v>0</v>
      </c>
      <c r="IY173" s="4">
        <v>76787</v>
      </c>
      <c r="IZ173" s="4">
        <v>0</v>
      </c>
      <c r="JA173" s="4">
        <v>0</v>
      </c>
      <c r="JB173" s="4">
        <v>0</v>
      </c>
      <c r="JC173" s="4">
        <v>3746</v>
      </c>
      <c r="JD173" s="4">
        <v>0</v>
      </c>
      <c r="JE173" s="4">
        <v>0</v>
      </c>
      <c r="JG173" s="4">
        <v>3746</v>
      </c>
      <c r="JI173" s="4">
        <v>3783.1313075601647</v>
      </c>
      <c r="JK173" s="93">
        <v>5</v>
      </c>
      <c r="JL173" s="4">
        <v>0</v>
      </c>
      <c r="JM173" s="4">
        <v>0</v>
      </c>
      <c r="JN173" s="4">
        <v>92584</v>
      </c>
      <c r="JO173" s="4">
        <v>0</v>
      </c>
      <c r="JP173" s="4">
        <v>0</v>
      </c>
      <c r="JQ173" s="4">
        <v>0</v>
      </c>
      <c r="JR173" s="4">
        <v>4674</v>
      </c>
      <c r="JS173" s="4">
        <v>0</v>
      </c>
      <c r="JT173" s="4">
        <v>0</v>
      </c>
      <c r="JV173" s="4">
        <v>4674</v>
      </c>
      <c r="JW173" s="4">
        <v>0</v>
      </c>
      <c r="JX173" s="4">
        <v>15797</v>
      </c>
      <c r="JY173" s="4">
        <v>0</v>
      </c>
      <c r="JZ173" s="93">
        <v>5.88</v>
      </c>
      <c r="KA173" s="4">
        <v>0</v>
      </c>
      <c r="KB173" s="4">
        <v>0</v>
      </c>
      <c r="KC173" s="4">
        <v>100655</v>
      </c>
      <c r="KD173" s="4">
        <v>0</v>
      </c>
      <c r="KE173" s="4">
        <v>0</v>
      </c>
      <c r="KF173" s="4">
        <v>0</v>
      </c>
      <c r="KG173" s="4">
        <v>5515</v>
      </c>
      <c r="KH173" s="4">
        <v>0</v>
      </c>
      <c r="KI173" s="4">
        <v>0</v>
      </c>
      <c r="KJ173" s="4">
        <v>0</v>
      </c>
      <c r="KK173" s="4">
        <v>5515</v>
      </c>
      <c r="KM173" s="4">
        <v>17549.199999999997</v>
      </c>
      <c r="KN173" s="4">
        <v>0</v>
      </c>
      <c r="KO173" s="4">
        <v>8</v>
      </c>
      <c r="KP173" s="4">
        <v>0</v>
      </c>
      <c r="KQ173" s="4">
        <v>0</v>
      </c>
      <c r="KR173" s="4">
        <v>136863</v>
      </c>
      <c r="KS173" s="4">
        <v>0</v>
      </c>
      <c r="KT173" s="4">
        <v>0</v>
      </c>
      <c r="KU173" s="4">
        <v>0</v>
      </c>
      <c r="KV173" s="4">
        <v>8704</v>
      </c>
      <c r="KW173" s="4">
        <v>0</v>
      </c>
      <c r="KX173" s="4">
        <v>0</v>
      </c>
      <c r="KY173" s="4">
        <v>0</v>
      </c>
      <c r="KZ173" s="4">
        <v>8704</v>
      </c>
      <c r="LA173" s="4">
        <v>0</v>
      </c>
      <c r="LB173" s="4">
        <v>47116.648000000001</v>
      </c>
      <c r="LC173" s="4">
        <v>0</v>
      </c>
      <c r="LD173" s="4">
        <v>6</v>
      </c>
      <c r="LE173" s="4">
        <v>0</v>
      </c>
      <c r="LF173" s="4">
        <v>0</v>
      </c>
      <c r="LG173" s="4">
        <v>117092</v>
      </c>
      <c r="LH173" s="4">
        <v>0</v>
      </c>
      <c r="LI173" s="4">
        <v>0</v>
      </c>
      <c r="LJ173" s="4">
        <v>0</v>
      </c>
      <c r="LK173" s="4">
        <v>7128</v>
      </c>
      <c r="LL173" s="4">
        <v>0</v>
      </c>
      <c r="LM173" s="4">
        <v>0</v>
      </c>
      <c r="LO173" s="4">
        <v>7128</v>
      </c>
      <c r="LQ173" s="4">
        <v>24953.200000000001</v>
      </c>
      <c r="MI173" s="115">
        <f t="shared" si="2"/>
        <v>-164</v>
      </c>
      <c r="MJ173" s="3"/>
      <c r="MK173" s="3"/>
      <c r="ML173" s="176"/>
      <c r="MM173" s="176"/>
      <c r="MN173" s="176"/>
      <c r="MO173" s="176"/>
      <c r="MP173" s="176"/>
      <c r="MQ173" s="176"/>
      <c r="MR173" s="176"/>
      <c r="MS173" s="176"/>
      <c r="MT173" s="176"/>
    </row>
    <row r="174" spans="1:358" s="4" customFormat="1">
      <c r="A174" s="1">
        <v>165</v>
      </c>
      <c r="B174" t="s">
        <v>205</v>
      </c>
      <c r="C174" s="93"/>
      <c r="E174" s="4">
        <v>0</v>
      </c>
      <c r="F174" s="4">
        <v>4975</v>
      </c>
      <c r="I174" s="93">
        <v>17.670000000000002</v>
      </c>
      <c r="J174" s="4">
        <v>95118</v>
      </c>
      <c r="K174" s="4">
        <v>0</v>
      </c>
      <c r="L174" s="4">
        <v>1284</v>
      </c>
      <c r="M174" s="4">
        <v>0</v>
      </c>
      <c r="O174" s="93">
        <v>31.38</v>
      </c>
      <c r="P174" s="4">
        <v>0</v>
      </c>
      <c r="Q174" s="4">
        <v>185108</v>
      </c>
      <c r="R174" s="4">
        <v>0</v>
      </c>
      <c r="S174" s="4">
        <v>16067</v>
      </c>
      <c r="U174" s="4">
        <v>12708</v>
      </c>
      <c r="V174" s="4">
        <v>0</v>
      </c>
      <c r="W174" s="93">
        <v>348.76</v>
      </c>
      <c r="X174" s="4">
        <v>0</v>
      </c>
      <c r="Y174" s="4">
        <v>1997671</v>
      </c>
      <c r="Z174" s="4">
        <v>0</v>
      </c>
      <c r="AA174" s="4">
        <v>318928</v>
      </c>
      <c r="AB174" s="4">
        <v>0</v>
      </c>
      <c r="AC174" s="4">
        <v>1812563</v>
      </c>
      <c r="AD174" s="4">
        <v>0</v>
      </c>
      <c r="AE174" s="4">
        <v>0</v>
      </c>
      <c r="AF174" s="4">
        <v>359.84</v>
      </c>
      <c r="AG174" s="4">
        <v>0</v>
      </c>
      <c r="AH174" s="4">
        <v>2543768</v>
      </c>
      <c r="AJ174" s="4">
        <v>14238</v>
      </c>
      <c r="AL174" s="4">
        <v>1633635</v>
      </c>
      <c r="AN174" s="4">
        <v>0</v>
      </c>
      <c r="AO174" s="93">
        <v>401.59</v>
      </c>
      <c r="AP174" s="4">
        <v>0</v>
      </c>
      <c r="AQ174" s="4">
        <v>3363161</v>
      </c>
      <c r="AR174" s="4">
        <v>0</v>
      </c>
      <c r="AS174" s="4">
        <v>7545</v>
      </c>
      <c r="AT174" s="4">
        <v>0</v>
      </c>
      <c r="AU174" s="4">
        <v>1872076</v>
      </c>
      <c r="AW174" s="93">
        <v>456.43</v>
      </c>
      <c r="AY174" s="4">
        <v>4029811</v>
      </c>
      <c r="AZ174" s="4">
        <v>0</v>
      </c>
      <c r="BA174" s="4">
        <v>108664</v>
      </c>
      <c r="BB174" s="4">
        <v>0</v>
      </c>
      <c r="BC174" s="4">
        <v>1225594</v>
      </c>
      <c r="BD174" s="4">
        <v>1792</v>
      </c>
      <c r="BE174" s="4">
        <v>487.23</v>
      </c>
      <c r="BF174" s="4">
        <v>0</v>
      </c>
      <c r="BG174" s="4">
        <v>3917462</v>
      </c>
      <c r="BH174" s="4">
        <v>0</v>
      </c>
      <c r="BI174" s="4">
        <v>509.43</v>
      </c>
      <c r="BJ174" s="4">
        <v>0</v>
      </c>
      <c r="BK174" s="4">
        <v>4278771</v>
      </c>
      <c r="BL174" s="4">
        <v>0</v>
      </c>
      <c r="BM174" s="4">
        <v>38404</v>
      </c>
      <c r="BN174" s="4">
        <v>0</v>
      </c>
      <c r="BO174" s="4">
        <v>192077.19149979518</v>
      </c>
      <c r="BP174" s="4">
        <v>125.10199246311095</v>
      </c>
      <c r="BQ174" s="93">
        <v>505.42190894847931</v>
      </c>
      <c r="BR174" s="4">
        <v>0</v>
      </c>
      <c r="BS174" s="4">
        <v>3961097.8401717329</v>
      </c>
      <c r="BT174" s="4">
        <v>0</v>
      </c>
      <c r="BU174" s="4">
        <v>376559.58789346251</v>
      </c>
      <c r="BW174" s="4">
        <v>17454.346403575</v>
      </c>
      <c r="BY174" s="4">
        <v>376559.58789346251</v>
      </c>
      <c r="CA174" s="4">
        <v>216785.4</v>
      </c>
      <c r="CC174" s="93">
        <v>525.93181652526289</v>
      </c>
      <c r="CD174" s="4">
        <v>0</v>
      </c>
      <c r="CE174" s="4">
        <v>4565664.6526866676</v>
      </c>
      <c r="CF174" s="4">
        <v>8229.7400745563209</v>
      </c>
      <c r="CG174" s="4">
        <v>405810.81935333495</v>
      </c>
      <c r="CH174" s="4">
        <v>667.97110903897556</v>
      </c>
      <c r="CI174" s="4">
        <v>29822.16216216216</v>
      </c>
      <c r="CJ174" s="4">
        <v>209.8378378378402</v>
      </c>
      <c r="CK174" s="4">
        <v>405810.81935333495</v>
      </c>
      <c r="CL174" s="4">
        <v>683.70083876868011</v>
      </c>
      <c r="CM174" s="4">
        <v>749090.81251493469</v>
      </c>
      <c r="CN174" s="4">
        <v>0.25992544367909431</v>
      </c>
      <c r="CO174" s="93">
        <v>561.41762605731947</v>
      </c>
      <c r="CP174" s="4">
        <v>0</v>
      </c>
      <c r="CQ174" s="4">
        <v>4878925.8027602322</v>
      </c>
      <c r="CS174" s="4">
        <v>448010.69473248592</v>
      </c>
      <c r="CU174" s="4">
        <v>90077</v>
      </c>
      <c r="CW174" s="4">
        <v>448678.6658415249</v>
      </c>
      <c r="CY174" s="4">
        <v>684230.89014812093</v>
      </c>
      <c r="DA174" s="93">
        <v>564.31454822466833</v>
      </c>
      <c r="DB174" s="4">
        <v>0</v>
      </c>
      <c r="DC174" s="4">
        <v>5072589</v>
      </c>
      <c r="DD174" s="4">
        <v>0</v>
      </c>
      <c r="DE174" s="4">
        <v>477582</v>
      </c>
      <c r="DF174" s="4">
        <v>0</v>
      </c>
      <c r="DG174" s="4">
        <v>19148</v>
      </c>
      <c r="DH174" s="4">
        <v>0</v>
      </c>
      <c r="DI174" s="4">
        <v>477582</v>
      </c>
      <c r="DJ174" s="4">
        <v>0</v>
      </c>
      <c r="DK174" s="4">
        <v>620155</v>
      </c>
      <c r="DL174" s="4">
        <v>0</v>
      </c>
      <c r="DM174" s="93">
        <v>606.18317740595626</v>
      </c>
      <c r="DN174" s="4">
        <v>0</v>
      </c>
      <c r="DO174" s="4">
        <v>5551358</v>
      </c>
      <c r="DQ174" s="4">
        <v>535065</v>
      </c>
      <c r="DS174" s="4">
        <v>68126</v>
      </c>
      <c r="DU174" s="4">
        <v>535065</v>
      </c>
      <c r="DW174" s="4">
        <v>718625.43035837519</v>
      </c>
      <c r="DY174" s="93">
        <v>652.18542404728839</v>
      </c>
      <c r="DZ174" s="4">
        <v>0</v>
      </c>
      <c r="EA174" s="4">
        <v>6216307</v>
      </c>
      <c r="EC174" s="4">
        <v>578048</v>
      </c>
      <c r="EE174" s="4">
        <v>49671</v>
      </c>
      <c r="EG174" s="4">
        <v>578048</v>
      </c>
      <c r="EI174" s="4">
        <v>1026383.7828660846</v>
      </c>
      <c r="EK174" s="93">
        <v>678.52173866665999</v>
      </c>
      <c r="EL174" s="4">
        <v>0</v>
      </c>
      <c r="EM174" s="4">
        <v>6386092</v>
      </c>
      <c r="EN174" s="4">
        <v>11287</v>
      </c>
      <c r="EO174" s="4">
        <v>599668</v>
      </c>
      <c r="EP174" s="4">
        <v>893</v>
      </c>
      <c r="EQ174" s="4">
        <v>73738</v>
      </c>
      <c r="ER174" s="4">
        <v>0</v>
      </c>
      <c r="ES174" s="4">
        <v>599668</v>
      </c>
      <c r="ET174" s="4">
        <v>893</v>
      </c>
      <c r="EU174" s="4">
        <v>760262</v>
      </c>
      <c r="EV174" s="4">
        <v>0</v>
      </c>
      <c r="EW174" s="93">
        <v>761.36340403994461</v>
      </c>
      <c r="EX174" s="4">
        <v>0</v>
      </c>
      <c r="EY174" s="4">
        <v>7032465</v>
      </c>
      <c r="EZ174" s="4">
        <v>42340</v>
      </c>
      <c r="FA174" s="4">
        <v>663559</v>
      </c>
      <c r="FB174" s="4">
        <v>3572</v>
      </c>
      <c r="FC174" s="4">
        <v>98312</v>
      </c>
      <c r="FD174" s="4">
        <v>0</v>
      </c>
      <c r="FE174" s="4">
        <v>663559</v>
      </c>
      <c r="FF174" s="4">
        <v>3572</v>
      </c>
      <c r="FG174" s="4">
        <v>966085.85</v>
      </c>
      <c r="FH174" s="4">
        <v>0</v>
      </c>
      <c r="FI174" s="93">
        <v>770.71471303283033</v>
      </c>
      <c r="FJ174" s="4">
        <v>0</v>
      </c>
      <c r="FK174" s="4">
        <v>7427832</v>
      </c>
      <c r="FL174" s="4">
        <v>0</v>
      </c>
      <c r="FM174" s="4">
        <v>681738</v>
      </c>
      <c r="FN174" s="4">
        <v>0</v>
      </c>
      <c r="FO174" s="4">
        <v>78972</v>
      </c>
      <c r="FQ174" s="4">
        <v>681738</v>
      </c>
      <c r="FS174" s="4">
        <v>606085.64697713451</v>
      </c>
      <c r="FU174" s="93">
        <v>817.60176721066489</v>
      </c>
      <c r="FV174" s="4">
        <v>0</v>
      </c>
      <c r="FW174" s="4">
        <v>8224147</v>
      </c>
      <c r="FX174" s="4">
        <v>0</v>
      </c>
      <c r="FY174" s="4">
        <v>722732</v>
      </c>
      <c r="FZ174" s="4">
        <v>0</v>
      </c>
      <c r="GA174" s="4">
        <v>95502</v>
      </c>
      <c r="GB174" s="4">
        <v>0</v>
      </c>
      <c r="GC174" s="4">
        <v>722732</v>
      </c>
      <c r="GE174" s="4">
        <v>1039249.4100995886</v>
      </c>
      <c r="GG174" s="93">
        <v>828.36708781154277</v>
      </c>
      <c r="GH174" s="4">
        <v>0</v>
      </c>
      <c r="GI174" s="4">
        <v>8386640</v>
      </c>
      <c r="GJ174" s="4">
        <v>0</v>
      </c>
      <c r="GK174" s="4">
        <v>732412</v>
      </c>
      <c r="GL174" s="4">
        <v>0</v>
      </c>
      <c r="GM174" s="4">
        <v>71275</v>
      </c>
      <c r="GN174" s="4">
        <v>0</v>
      </c>
      <c r="GO174" s="4">
        <v>732412</v>
      </c>
      <c r="GP174" s="4">
        <v>0</v>
      </c>
      <c r="GQ174" s="4">
        <v>156331.99456442185</v>
      </c>
      <c r="GR174" s="4">
        <v>-136.65383737682714</v>
      </c>
      <c r="GS174" s="93">
        <v>818.4719988495566</v>
      </c>
      <c r="GT174" s="4">
        <v>0</v>
      </c>
      <c r="GU174" s="4">
        <v>8558187</v>
      </c>
      <c r="GV174" s="4">
        <v>0</v>
      </c>
      <c r="GW174" s="4">
        <v>719301</v>
      </c>
      <c r="GX174" s="4">
        <v>0</v>
      </c>
      <c r="GY174" s="4">
        <v>124383</v>
      </c>
      <c r="GZ174" s="4">
        <v>0</v>
      </c>
      <c r="HA174" s="160">
        <v>719301</v>
      </c>
      <c r="HB174" s="160">
        <v>0</v>
      </c>
      <c r="HC174" s="160">
        <v>152054.25641422658</v>
      </c>
      <c r="HD174" s="4">
        <v>-112</v>
      </c>
      <c r="HE174" s="93">
        <v>923</v>
      </c>
      <c r="HF174" s="4">
        <v>486424</v>
      </c>
      <c r="HG174" s="4">
        <v>486424.20466849388</v>
      </c>
      <c r="HH174" s="4">
        <v>9409537</v>
      </c>
      <c r="HI174" s="4">
        <v>486446.20466854051</v>
      </c>
      <c r="HJ174" s="4">
        <v>817601</v>
      </c>
      <c r="HK174" s="4">
        <v>1</v>
      </c>
      <c r="HL174" s="4">
        <v>78258</v>
      </c>
      <c r="HM174" s="4">
        <v>0</v>
      </c>
      <c r="HN174" s="4">
        <v>817601</v>
      </c>
      <c r="HO174" s="4">
        <v>1</v>
      </c>
      <c r="HP174" s="4">
        <v>747288</v>
      </c>
      <c r="HQ174" s="4">
        <v>406585.04555032228</v>
      </c>
      <c r="HR174" s="93">
        <v>989.45000000000016</v>
      </c>
      <c r="HS174" s="4">
        <v>0</v>
      </c>
      <c r="HT174" s="4">
        <v>0</v>
      </c>
      <c r="HU174" s="4">
        <v>8825805</v>
      </c>
      <c r="HV174" s="197">
        <v>218071.20466854051</v>
      </c>
      <c r="HW174" s="4">
        <v>51301</v>
      </c>
      <c r="HX174" s="176">
        <v>3653</v>
      </c>
      <c r="HY174" s="4">
        <v>720559</v>
      </c>
      <c r="HZ174" s="176">
        <v>3771</v>
      </c>
      <c r="IA174" s="4">
        <v>2154102</v>
      </c>
      <c r="IB174" s="176">
        <v>-49601</v>
      </c>
      <c r="IC174" s="4">
        <v>720560</v>
      </c>
      <c r="ID174" s="176">
        <v>-2233</v>
      </c>
      <c r="IE174" s="4">
        <v>267940.46328695759</v>
      </c>
      <c r="IF174" s="4">
        <v>0</v>
      </c>
      <c r="IG174" s="5">
        <v>927.19</v>
      </c>
      <c r="IH174" s="3">
        <v>0</v>
      </c>
      <c r="II174" s="3">
        <v>0</v>
      </c>
      <c r="IJ174" s="3">
        <v>9044005</v>
      </c>
      <c r="IK174" s="3">
        <v>0</v>
      </c>
      <c r="IL174" s="3">
        <v>76241</v>
      </c>
      <c r="IM174" s="3">
        <v>0</v>
      </c>
      <c r="IN174" s="3">
        <v>727242</v>
      </c>
      <c r="IO174" s="3">
        <v>0</v>
      </c>
      <c r="IP174" s="3">
        <v>1398639</v>
      </c>
      <c r="IQ174" s="3"/>
      <c r="IR174" s="3">
        <v>825445</v>
      </c>
      <c r="IS174" s="3"/>
      <c r="IT174" s="3">
        <v>130258.23715221715</v>
      </c>
      <c r="IU174" s="3"/>
      <c r="IV174" s="93">
        <v>833.35</v>
      </c>
      <c r="IW174" s="4">
        <v>0</v>
      </c>
      <c r="IX174" s="4">
        <v>0</v>
      </c>
      <c r="IY174" s="4">
        <v>9531435</v>
      </c>
      <c r="IZ174" s="4">
        <v>0</v>
      </c>
      <c r="JA174" s="4">
        <v>81258</v>
      </c>
      <c r="JB174" s="4">
        <v>0</v>
      </c>
      <c r="JC174" s="4">
        <v>766600</v>
      </c>
      <c r="JD174" s="4">
        <v>0</v>
      </c>
      <c r="JE174" s="4">
        <v>196501</v>
      </c>
      <c r="JG174" s="4">
        <v>766600</v>
      </c>
      <c r="JI174" s="4">
        <v>239241.1735246997</v>
      </c>
      <c r="JK174" s="93">
        <v>802.21000000000038</v>
      </c>
      <c r="JL174" s="4">
        <v>0</v>
      </c>
      <c r="JM174" s="4">
        <v>0</v>
      </c>
      <c r="JN174" s="4">
        <v>9640611</v>
      </c>
      <c r="JO174" s="4">
        <v>0</v>
      </c>
      <c r="JP174" s="4">
        <v>33598</v>
      </c>
      <c r="JQ174" s="4">
        <v>0</v>
      </c>
      <c r="JR174" s="4">
        <v>742563</v>
      </c>
      <c r="JS174" s="4">
        <v>0</v>
      </c>
      <c r="JT174" s="4">
        <v>124374</v>
      </c>
      <c r="JV174" s="4">
        <v>742563</v>
      </c>
      <c r="JW174" s="4">
        <v>0</v>
      </c>
      <c r="JX174" s="4">
        <v>150692.9947264982</v>
      </c>
      <c r="JY174" s="4">
        <v>-52.804623629839625</v>
      </c>
      <c r="JZ174" s="93">
        <v>696.87999999999965</v>
      </c>
      <c r="KA174" s="4">
        <v>0</v>
      </c>
      <c r="KB174" s="4">
        <v>0</v>
      </c>
      <c r="KC174" s="4">
        <v>9084022</v>
      </c>
      <c r="KD174" s="4">
        <v>0</v>
      </c>
      <c r="KE174" s="4">
        <v>120408</v>
      </c>
      <c r="KF174" s="4">
        <v>0</v>
      </c>
      <c r="KG174" s="4">
        <v>649904</v>
      </c>
      <c r="KH174" s="4">
        <v>0</v>
      </c>
      <c r="KI174" s="4">
        <v>60872</v>
      </c>
      <c r="KJ174" s="4">
        <v>0</v>
      </c>
      <c r="KK174" s="4">
        <v>649904</v>
      </c>
      <c r="KM174" s="4">
        <v>101292.89227012027</v>
      </c>
      <c r="KN174" s="4">
        <v>-288.42386765724223</v>
      </c>
      <c r="KO174" s="4">
        <v>654.62999999999977</v>
      </c>
      <c r="KP174" s="4">
        <v>0</v>
      </c>
      <c r="KQ174" s="4">
        <v>0</v>
      </c>
      <c r="KR174" s="4">
        <v>9059403</v>
      </c>
      <c r="KS174" s="4">
        <v>0</v>
      </c>
      <c r="KT174" s="4">
        <v>78510</v>
      </c>
      <c r="KU174" s="4">
        <v>0</v>
      </c>
      <c r="KV174" s="4">
        <v>710598</v>
      </c>
      <c r="KW174" s="4">
        <v>0</v>
      </c>
      <c r="KX174" s="4">
        <v>23055</v>
      </c>
      <c r="KY174" s="4">
        <v>0</v>
      </c>
      <c r="KZ174" s="4">
        <v>710598</v>
      </c>
      <c r="LA174" s="4">
        <v>0</v>
      </c>
      <c r="LB174" s="4">
        <v>41635.16013234276</v>
      </c>
      <c r="LC174" s="4">
        <v>0</v>
      </c>
      <c r="LD174" s="4">
        <v>596</v>
      </c>
      <c r="LE174" s="4">
        <v>0</v>
      </c>
      <c r="LF174" s="4">
        <v>0</v>
      </c>
      <c r="LG174" s="4">
        <v>8946269</v>
      </c>
      <c r="LH174" s="4">
        <v>0</v>
      </c>
      <c r="LI174" s="4">
        <v>78510</v>
      </c>
      <c r="LJ174" s="4">
        <v>0</v>
      </c>
      <c r="LK174" s="4">
        <v>708027</v>
      </c>
      <c r="LL174" s="4">
        <v>0</v>
      </c>
      <c r="LM174" s="4">
        <v>0</v>
      </c>
      <c r="LO174" s="4">
        <v>708027</v>
      </c>
      <c r="LQ174" s="4">
        <v>0</v>
      </c>
      <c r="MI174" s="115">
        <f t="shared" si="2"/>
        <v>-165</v>
      </c>
      <c r="MJ174" s="3"/>
      <c r="MK174" s="3"/>
      <c r="ML174" s="176"/>
      <c r="MM174" s="176"/>
      <c r="MN174" s="176"/>
      <c r="MO174" s="176"/>
      <c r="MP174" s="176"/>
      <c r="MQ174" s="176"/>
      <c r="MR174" s="176"/>
      <c r="MS174" s="176"/>
      <c r="MT174" s="176"/>
    </row>
    <row r="175" spans="1:358" s="4" customFormat="1">
      <c r="A175" s="1">
        <v>166</v>
      </c>
      <c r="B175" t="s">
        <v>206</v>
      </c>
      <c r="C175" s="93"/>
      <c r="E175" s="4">
        <v>0</v>
      </c>
      <c r="F175" s="4">
        <v>0</v>
      </c>
      <c r="I175" s="93"/>
      <c r="J175" s="4">
        <v>0</v>
      </c>
      <c r="K175" s="4">
        <v>0</v>
      </c>
      <c r="L175" s="4">
        <v>0</v>
      </c>
      <c r="O175" s="93"/>
      <c r="Q175" s="4">
        <v>0</v>
      </c>
      <c r="R175" s="4">
        <v>0</v>
      </c>
      <c r="S175" s="4">
        <v>0</v>
      </c>
      <c r="U175" s="4">
        <v>0</v>
      </c>
      <c r="V175" s="4">
        <v>0</v>
      </c>
      <c r="W175" s="93"/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L175" s="4">
        <v>0</v>
      </c>
      <c r="AO175" s="93"/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W175" s="93"/>
      <c r="AZ175" s="4">
        <v>0</v>
      </c>
      <c r="BB175" s="4">
        <v>0</v>
      </c>
      <c r="BC175" s="4">
        <v>0</v>
      </c>
      <c r="BD175" s="4">
        <v>0</v>
      </c>
      <c r="BH175" s="4">
        <v>0</v>
      </c>
      <c r="BL175" s="4">
        <v>0</v>
      </c>
      <c r="BN175" s="4">
        <v>0</v>
      </c>
      <c r="BO175" s="4">
        <v>0</v>
      </c>
      <c r="BP175" s="4">
        <v>0</v>
      </c>
      <c r="BQ175" s="93">
        <v>0</v>
      </c>
      <c r="BR175" s="4">
        <v>0</v>
      </c>
      <c r="BS175" s="4">
        <v>0</v>
      </c>
      <c r="BT175" s="4">
        <v>0</v>
      </c>
      <c r="BU175" s="4">
        <v>0</v>
      </c>
      <c r="BW175" s="4">
        <v>0</v>
      </c>
      <c r="BY175" s="4">
        <v>0</v>
      </c>
      <c r="CA175" s="4">
        <v>0</v>
      </c>
      <c r="CC175" s="93"/>
      <c r="CE175" s="4">
        <v>0</v>
      </c>
      <c r="CF175" s="4">
        <v>0</v>
      </c>
      <c r="CH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93"/>
      <c r="CS175" s="4">
        <v>0</v>
      </c>
      <c r="CW175" s="4">
        <v>0</v>
      </c>
      <c r="CY175" s="4">
        <v>0</v>
      </c>
      <c r="DA175" s="93"/>
      <c r="DD175" s="4">
        <v>0</v>
      </c>
      <c r="DF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v>0</v>
      </c>
      <c r="DM175" s="93"/>
      <c r="DU175" s="4">
        <v>0</v>
      </c>
      <c r="DW175" s="4">
        <v>0</v>
      </c>
      <c r="DY175" s="93"/>
      <c r="EG175" s="4">
        <v>0</v>
      </c>
      <c r="EI175" s="4">
        <v>0</v>
      </c>
      <c r="EK175" s="93">
        <v>0</v>
      </c>
      <c r="EM175" s="4">
        <v>0</v>
      </c>
      <c r="EN175" s="4">
        <v>0</v>
      </c>
      <c r="EO175" s="4">
        <v>0</v>
      </c>
      <c r="EP175" s="4">
        <v>0</v>
      </c>
      <c r="EQ175" s="4">
        <v>0</v>
      </c>
      <c r="ER175" s="4">
        <v>0</v>
      </c>
      <c r="ES175" s="4">
        <v>0</v>
      </c>
      <c r="ET175" s="4">
        <v>0</v>
      </c>
      <c r="EU175" s="4">
        <v>0</v>
      </c>
      <c r="EV175" s="4">
        <v>0</v>
      </c>
      <c r="EW175" s="93">
        <v>0</v>
      </c>
      <c r="EX175" s="4">
        <v>0</v>
      </c>
      <c r="EY175" s="4">
        <v>0</v>
      </c>
      <c r="EZ175" s="4">
        <v>0</v>
      </c>
      <c r="FA175" s="4">
        <v>0</v>
      </c>
      <c r="FB175" s="4">
        <v>0</v>
      </c>
      <c r="FC175" s="4">
        <v>0</v>
      </c>
      <c r="FD175" s="4">
        <v>0</v>
      </c>
      <c r="FE175" s="4">
        <v>0</v>
      </c>
      <c r="FF175" s="4">
        <v>0</v>
      </c>
      <c r="FG175" s="4">
        <v>0</v>
      </c>
      <c r="FH175" s="4">
        <v>0</v>
      </c>
      <c r="FI175" s="93">
        <v>0</v>
      </c>
      <c r="FJ175" s="4">
        <v>0</v>
      </c>
      <c r="FK175" s="4">
        <v>0</v>
      </c>
      <c r="FL175" s="4">
        <v>0</v>
      </c>
      <c r="FM175" s="4">
        <v>0</v>
      </c>
      <c r="FN175" s="4">
        <v>0</v>
      </c>
      <c r="FO175" s="4">
        <v>0</v>
      </c>
      <c r="FQ175" s="4">
        <v>0</v>
      </c>
      <c r="FS175" s="4">
        <v>0</v>
      </c>
      <c r="FU175" s="93">
        <v>0</v>
      </c>
      <c r="FV175" s="4">
        <v>0</v>
      </c>
      <c r="FW175" s="4">
        <v>0</v>
      </c>
      <c r="FX175" s="4">
        <v>0</v>
      </c>
      <c r="FY175" s="4">
        <v>0</v>
      </c>
      <c r="FZ175" s="4">
        <v>0</v>
      </c>
      <c r="GA175" s="4">
        <v>0</v>
      </c>
      <c r="GB175" s="4">
        <v>0</v>
      </c>
      <c r="GC175" s="4">
        <v>0</v>
      </c>
      <c r="GE175" s="4">
        <v>0</v>
      </c>
      <c r="GG175" s="93">
        <v>0</v>
      </c>
      <c r="GH175" s="4">
        <v>0</v>
      </c>
      <c r="GI175" s="4">
        <v>0</v>
      </c>
      <c r="GJ175" s="4">
        <v>0</v>
      </c>
      <c r="GK175" s="4">
        <v>0</v>
      </c>
      <c r="GL175" s="4">
        <v>0</v>
      </c>
      <c r="GM175" s="4">
        <v>0</v>
      </c>
      <c r="GN175" s="4">
        <v>0</v>
      </c>
      <c r="GO175" s="4">
        <v>0</v>
      </c>
      <c r="GP175" s="4">
        <v>0</v>
      </c>
      <c r="GQ175" s="4">
        <v>0</v>
      </c>
      <c r="GR175" s="4">
        <v>0</v>
      </c>
      <c r="GS175" s="93">
        <v>0</v>
      </c>
      <c r="GT175" s="4">
        <v>0</v>
      </c>
      <c r="GU175" s="4">
        <v>0</v>
      </c>
      <c r="GV175" s="4">
        <v>0</v>
      </c>
      <c r="GW175" s="4">
        <v>0</v>
      </c>
      <c r="GX175" s="4">
        <v>0</v>
      </c>
      <c r="GY175" s="4">
        <v>0</v>
      </c>
      <c r="GZ175" s="4">
        <v>0</v>
      </c>
      <c r="HA175" s="160">
        <v>0</v>
      </c>
      <c r="HB175" s="160">
        <v>0</v>
      </c>
      <c r="HC175" s="160">
        <v>0</v>
      </c>
      <c r="HD175" s="4">
        <v>0</v>
      </c>
      <c r="HE175" s="93">
        <v>0</v>
      </c>
      <c r="HF175" s="4">
        <v>0</v>
      </c>
      <c r="HG175" s="4">
        <v>0</v>
      </c>
      <c r="HH175" s="4">
        <v>0</v>
      </c>
      <c r="HI175" s="4">
        <v>0</v>
      </c>
      <c r="HJ175" s="4">
        <v>0</v>
      </c>
      <c r="HK175" s="4">
        <v>0</v>
      </c>
      <c r="HL175" s="4">
        <v>0</v>
      </c>
      <c r="HM175" s="4">
        <v>0</v>
      </c>
      <c r="HN175" s="4">
        <v>0</v>
      </c>
      <c r="HO175" s="4">
        <v>0</v>
      </c>
      <c r="HP175" s="4">
        <v>0</v>
      </c>
      <c r="HQ175" s="4">
        <v>0</v>
      </c>
      <c r="HR175" s="93">
        <v>0</v>
      </c>
      <c r="HS175" s="4">
        <v>0</v>
      </c>
      <c r="HT175" s="4">
        <v>0</v>
      </c>
      <c r="HU175" s="4">
        <v>0</v>
      </c>
      <c r="HV175" s="4">
        <v>0</v>
      </c>
      <c r="HW175" s="4">
        <v>0</v>
      </c>
      <c r="HX175" s="176">
        <v>0</v>
      </c>
      <c r="HY175" s="4">
        <v>0</v>
      </c>
      <c r="HZ175" s="176">
        <v>0</v>
      </c>
      <c r="IA175" s="4">
        <v>0</v>
      </c>
      <c r="IB175" s="176">
        <v>0</v>
      </c>
      <c r="IC175" s="4">
        <v>0</v>
      </c>
      <c r="ID175" s="176">
        <v>0</v>
      </c>
      <c r="IE175" s="4">
        <v>0</v>
      </c>
      <c r="IF175" s="4">
        <v>0</v>
      </c>
      <c r="IG175" s="5">
        <v>0</v>
      </c>
      <c r="IH175" s="3">
        <v>0</v>
      </c>
      <c r="II175" s="3">
        <v>0</v>
      </c>
      <c r="IJ175" s="3">
        <v>0</v>
      </c>
      <c r="IK175" s="3">
        <v>0</v>
      </c>
      <c r="IL175" s="3">
        <v>0</v>
      </c>
      <c r="IM175" s="3">
        <v>0</v>
      </c>
      <c r="IN175" s="3">
        <v>0</v>
      </c>
      <c r="IO175" s="3">
        <v>0</v>
      </c>
      <c r="IP175" s="3">
        <v>0</v>
      </c>
      <c r="IQ175" s="3"/>
      <c r="IR175" s="3">
        <v>0</v>
      </c>
      <c r="IS175" s="3"/>
      <c r="IT175" s="3">
        <v>0</v>
      </c>
      <c r="IU175" s="3"/>
      <c r="IV175" s="93">
        <v>0</v>
      </c>
      <c r="IW175" s="4">
        <v>0</v>
      </c>
      <c r="IX175" s="4">
        <v>0</v>
      </c>
      <c r="IY175" s="4">
        <v>0</v>
      </c>
      <c r="IZ175" s="4">
        <v>0</v>
      </c>
      <c r="JA175" s="4">
        <v>0</v>
      </c>
      <c r="JB175" s="4">
        <v>0</v>
      </c>
      <c r="JC175" s="4">
        <v>0</v>
      </c>
      <c r="JD175" s="4">
        <v>0</v>
      </c>
      <c r="JE175" s="4">
        <v>0</v>
      </c>
      <c r="JG175" s="4">
        <v>0</v>
      </c>
      <c r="JI175" s="4">
        <v>0</v>
      </c>
      <c r="JK175" s="93">
        <v>0</v>
      </c>
      <c r="JL175" s="4">
        <v>0</v>
      </c>
      <c r="JM175" s="4">
        <v>0</v>
      </c>
      <c r="JN175" s="4">
        <v>0</v>
      </c>
      <c r="JO175" s="4">
        <v>0</v>
      </c>
      <c r="JP175" s="4">
        <v>0</v>
      </c>
      <c r="JQ175" s="4">
        <v>0</v>
      </c>
      <c r="JR175" s="4">
        <v>0</v>
      </c>
      <c r="JS175" s="4">
        <v>0</v>
      </c>
      <c r="JT175" s="4">
        <v>0</v>
      </c>
      <c r="JV175" s="4">
        <v>0</v>
      </c>
      <c r="JW175" s="4">
        <v>0</v>
      </c>
      <c r="JX175" s="4">
        <v>0</v>
      </c>
      <c r="JY175" s="4">
        <v>0</v>
      </c>
      <c r="JZ175" s="93">
        <v>0</v>
      </c>
      <c r="KA175" s="4">
        <v>0</v>
      </c>
      <c r="KB175" s="4">
        <v>0</v>
      </c>
      <c r="KC175" s="4">
        <v>0</v>
      </c>
      <c r="KD175" s="4">
        <v>0</v>
      </c>
      <c r="KE175" s="4">
        <v>0</v>
      </c>
      <c r="KF175" s="4">
        <v>0</v>
      </c>
      <c r="KG175" s="4">
        <v>0</v>
      </c>
      <c r="KH175" s="4">
        <v>0</v>
      </c>
      <c r="KI175" s="4">
        <v>0</v>
      </c>
      <c r="KJ175" s="4">
        <v>0</v>
      </c>
      <c r="KK175" s="4">
        <v>0</v>
      </c>
      <c r="KM175" s="4">
        <v>0</v>
      </c>
      <c r="KN175" s="4">
        <v>0</v>
      </c>
      <c r="KO175" s="4">
        <v>0</v>
      </c>
      <c r="KP175" s="4">
        <v>0</v>
      </c>
      <c r="KQ175" s="4">
        <v>0</v>
      </c>
      <c r="KR175" s="4">
        <v>0</v>
      </c>
      <c r="KS175" s="4">
        <v>0</v>
      </c>
      <c r="KT175" s="4">
        <v>0</v>
      </c>
      <c r="KU175" s="4">
        <v>0</v>
      </c>
      <c r="KV175" s="4">
        <v>0</v>
      </c>
      <c r="KW175" s="4">
        <v>0</v>
      </c>
      <c r="KX175" s="4">
        <v>0</v>
      </c>
      <c r="KY175" s="4">
        <v>0</v>
      </c>
      <c r="KZ175" s="4">
        <v>0</v>
      </c>
      <c r="LA175" s="4">
        <v>0</v>
      </c>
      <c r="LB175" s="4">
        <v>0</v>
      </c>
      <c r="LC175" s="4">
        <v>0</v>
      </c>
      <c r="LD175" s="4">
        <v>0</v>
      </c>
      <c r="LE175" s="4">
        <v>0</v>
      </c>
      <c r="LF175" s="4">
        <v>0</v>
      </c>
      <c r="LG175" s="4">
        <v>0</v>
      </c>
      <c r="LH175" s="4">
        <v>0</v>
      </c>
      <c r="LI175" s="4">
        <v>0</v>
      </c>
      <c r="LJ175" s="4">
        <v>0</v>
      </c>
      <c r="LK175" s="4">
        <v>0</v>
      </c>
      <c r="LL175" s="4">
        <v>0</v>
      </c>
      <c r="LM175" s="4">
        <v>0</v>
      </c>
      <c r="LO175" s="4">
        <v>0</v>
      </c>
      <c r="LQ175" s="4">
        <v>0</v>
      </c>
      <c r="MI175" s="115">
        <f t="shared" si="2"/>
        <v>-166</v>
      </c>
      <c r="MJ175" s="3"/>
      <c r="MK175" s="3"/>
      <c r="ML175" s="176"/>
      <c r="MM175" s="176"/>
      <c r="MN175" s="176"/>
      <c r="MO175" s="176"/>
      <c r="MP175" s="176"/>
      <c r="MQ175" s="176"/>
      <c r="MR175" s="176"/>
      <c r="MS175" s="176"/>
      <c r="MT175" s="176"/>
    </row>
    <row r="176" spans="1:358" s="4" customFormat="1">
      <c r="A176" s="1">
        <v>167</v>
      </c>
      <c r="B176" t="s">
        <v>207</v>
      </c>
      <c r="C176" s="93"/>
      <c r="E176" s="4">
        <v>0</v>
      </c>
      <c r="F176" s="4">
        <v>0</v>
      </c>
      <c r="I176" s="93"/>
      <c r="J176" s="4">
        <v>0</v>
      </c>
      <c r="K176" s="4">
        <v>0</v>
      </c>
      <c r="L176" s="4">
        <v>0</v>
      </c>
      <c r="O176" s="93"/>
      <c r="Q176" s="4">
        <v>0</v>
      </c>
      <c r="R176" s="4">
        <v>0</v>
      </c>
      <c r="S176" s="4">
        <v>0</v>
      </c>
      <c r="U176" s="4">
        <v>0</v>
      </c>
      <c r="V176" s="4">
        <v>0</v>
      </c>
      <c r="W176" s="93">
        <v>97.48</v>
      </c>
      <c r="X176" s="4">
        <v>0</v>
      </c>
      <c r="Y176" s="4">
        <v>484791</v>
      </c>
      <c r="Z176" s="4">
        <v>0</v>
      </c>
      <c r="AA176" s="4">
        <v>37506</v>
      </c>
      <c r="AB176" s="4">
        <v>0</v>
      </c>
      <c r="AC176" s="4">
        <v>484791</v>
      </c>
      <c r="AD176" s="4">
        <v>0</v>
      </c>
      <c r="AE176" s="4">
        <v>0</v>
      </c>
      <c r="AF176" s="4">
        <v>120.15</v>
      </c>
      <c r="AG176" s="4">
        <v>0</v>
      </c>
      <c r="AH176" s="4">
        <v>682211</v>
      </c>
      <c r="AJ176" s="4">
        <v>0</v>
      </c>
      <c r="AL176" s="4">
        <v>488295</v>
      </c>
      <c r="AN176" s="4">
        <v>0</v>
      </c>
      <c r="AO176" s="93">
        <v>139.22</v>
      </c>
      <c r="AP176" s="4">
        <v>0</v>
      </c>
      <c r="AQ176" s="4">
        <v>954629</v>
      </c>
      <c r="AR176" s="4">
        <v>0</v>
      </c>
      <c r="AS176" s="4">
        <v>0</v>
      </c>
      <c r="AT176" s="4">
        <v>0</v>
      </c>
      <c r="AU176" s="4">
        <v>584787</v>
      </c>
      <c r="AW176" s="93">
        <v>150.69999999999999</v>
      </c>
      <c r="AY176" s="4">
        <v>1002911</v>
      </c>
      <c r="AZ176" s="4">
        <v>0</v>
      </c>
      <c r="BA176" s="4">
        <v>0</v>
      </c>
      <c r="BB176" s="4">
        <v>0</v>
      </c>
      <c r="BC176" s="4">
        <v>258789</v>
      </c>
      <c r="BD176" s="4">
        <v>378</v>
      </c>
      <c r="BE176" s="4">
        <v>122.92</v>
      </c>
      <c r="BF176" s="4">
        <v>0</v>
      </c>
      <c r="BG176" s="4">
        <v>812872</v>
      </c>
      <c r="BH176" s="4">
        <v>0</v>
      </c>
      <c r="BI176" s="4">
        <v>127.55</v>
      </c>
      <c r="BJ176" s="4">
        <v>0</v>
      </c>
      <c r="BK176" s="4">
        <v>878311</v>
      </c>
      <c r="BL176" s="4">
        <v>0</v>
      </c>
      <c r="BM176" s="4">
        <v>12319</v>
      </c>
      <c r="BN176" s="4">
        <v>0</v>
      </c>
      <c r="BO176" s="4">
        <v>25923.075372434534</v>
      </c>
      <c r="BP176" s="4">
        <v>16.883984790387331</v>
      </c>
      <c r="BQ176" s="93">
        <v>131.46938775510205</v>
      </c>
      <c r="BR176" s="4">
        <v>0</v>
      </c>
      <c r="BS176" s="4">
        <v>912735.52208521275</v>
      </c>
      <c r="BT176" s="4">
        <v>0</v>
      </c>
      <c r="BU176" s="4">
        <v>95754.176870748299</v>
      </c>
      <c r="BW176" s="4">
        <v>27224.177651095124</v>
      </c>
      <c r="BY176" s="4">
        <v>95754.176870748299</v>
      </c>
      <c r="CA176" s="4">
        <v>73687.922085212747</v>
      </c>
      <c r="CC176" s="93">
        <v>134.80902777777777</v>
      </c>
      <c r="CD176" s="4">
        <v>0</v>
      </c>
      <c r="CE176" s="4">
        <v>966636.41666666663</v>
      </c>
      <c r="CF176" s="4">
        <v>0</v>
      </c>
      <c r="CG176" s="4">
        <v>103835.80555555556</v>
      </c>
      <c r="CH176" s="4">
        <v>0</v>
      </c>
      <c r="CI176" s="4">
        <v>7962</v>
      </c>
      <c r="CJ176" s="4">
        <v>0</v>
      </c>
      <c r="CK176" s="4">
        <v>103835.80555555556</v>
      </c>
      <c r="CL176" s="4">
        <v>0</v>
      </c>
      <c r="CM176" s="4">
        <v>100731.89458145387</v>
      </c>
      <c r="CN176" s="4">
        <v>0</v>
      </c>
      <c r="CO176" s="93">
        <v>127.06293706293707</v>
      </c>
      <c r="CP176" s="4">
        <v>0</v>
      </c>
      <c r="CQ176" s="4">
        <v>933009.11325421522</v>
      </c>
      <c r="CS176" s="4">
        <v>102237.04195804195</v>
      </c>
      <c r="CU176" s="4">
        <v>8220</v>
      </c>
      <c r="CW176" s="4">
        <v>102237.04195804195</v>
      </c>
      <c r="CY176" s="4">
        <v>46111</v>
      </c>
      <c r="DA176" s="93">
        <v>127.37710495963091</v>
      </c>
      <c r="DB176" s="4">
        <v>0</v>
      </c>
      <c r="DC176" s="4">
        <v>987720</v>
      </c>
      <c r="DD176" s="4">
        <v>0</v>
      </c>
      <c r="DE176" s="4">
        <v>108144</v>
      </c>
      <c r="DF176" s="4">
        <v>0</v>
      </c>
      <c r="DG176" s="4">
        <v>0</v>
      </c>
      <c r="DH176" s="4">
        <v>0</v>
      </c>
      <c r="DI176" s="4">
        <v>108144</v>
      </c>
      <c r="DJ176" s="4">
        <v>0</v>
      </c>
      <c r="DK176" s="4">
        <v>76271</v>
      </c>
      <c r="DL176" s="4">
        <v>0</v>
      </c>
      <c r="DM176" s="93">
        <v>131.21107266435985</v>
      </c>
      <c r="DN176" s="4">
        <v>0</v>
      </c>
      <c r="DO176" s="4">
        <v>1077126</v>
      </c>
      <c r="DQ176" s="4">
        <v>116205</v>
      </c>
      <c r="DS176" s="4">
        <v>9179</v>
      </c>
      <c r="DU176" s="4">
        <v>116205</v>
      </c>
      <c r="DW176" s="4">
        <v>122232.53204747086</v>
      </c>
      <c r="DY176" s="93">
        <v>139.72222222222223</v>
      </c>
      <c r="DZ176" s="4">
        <v>0</v>
      </c>
      <c r="EA176" s="4">
        <v>1153486</v>
      </c>
      <c r="EC176" s="4">
        <v>123867</v>
      </c>
      <c r="EE176" s="4">
        <v>9877</v>
      </c>
      <c r="EG176" s="4">
        <v>123867</v>
      </c>
      <c r="EI176" s="4">
        <v>151887.95469831393</v>
      </c>
      <c r="EK176" s="93">
        <v>140.3580273892774</v>
      </c>
      <c r="EL176" s="4">
        <v>0</v>
      </c>
      <c r="EM176" s="4">
        <v>1138084</v>
      </c>
      <c r="EN176" s="4">
        <v>0</v>
      </c>
      <c r="EO176" s="4">
        <v>125307</v>
      </c>
      <c r="EP176" s="4">
        <v>0</v>
      </c>
      <c r="EQ176" s="4">
        <v>0</v>
      </c>
      <c r="ER176" s="4">
        <v>0</v>
      </c>
      <c r="ES176" s="4">
        <v>125307</v>
      </c>
      <c r="ET176" s="4">
        <v>0</v>
      </c>
      <c r="EU176" s="4">
        <v>81578.399999999994</v>
      </c>
      <c r="EV176" s="4">
        <v>0</v>
      </c>
      <c r="EW176" s="93">
        <v>151.91528729071538</v>
      </c>
      <c r="EX176" s="4">
        <v>0</v>
      </c>
      <c r="EY176" s="4">
        <v>1284744</v>
      </c>
      <c r="EZ176" s="4">
        <v>0</v>
      </c>
      <c r="FA176" s="4">
        <v>134266</v>
      </c>
      <c r="FB176" s="4">
        <v>0</v>
      </c>
      <c r="FC176" s="4">
        <v>8984</v>
      </c>
      <c r="FD176" s="4">
        <v>0</v>
      </c>
      <c r="FE176" s="4">
        <v>134266</v>
      </c>
      <c r="FF176" s="4">
        <v>0</v>
      </c>
      <c r="FG176" s="4">
        <v>177204</v>
      </c>
      <c r="FH176" s="4">
        <v>0</v>
      </c>
      <c r="FI176" s="93">
        <v>158.18707482993199</v>
      </c>
      <c r="FJ176" s="4">
        <v>0</v>
      </c>
      <c r="FK176" s="4">
        <v>1454213</v>
      </c>
      <c r="FL176" s="4">
        <v>0</v>
      </c>
      <c r="FM176" s="4">
        <v>139729</v>
      </c>
      <c r="FN176" s="4">
        <v>0</v>
      </c>
      <c r="FO176" s="4">
        <v>0</v>
      </c>
      <c r="FQ176" s="4">
        <v>139729</v>
      </c>
      <c r="FS176" s="4">
        <v>197281.79028509787</v>
      </c>
      <c r="FU176" s="93">
        <v>154.25605536332179</v>
      </c>
      <c r="FV176" s="4">
        <v>0</v>
      </c>
      <c r="FW176" s="4">
        <v>1512482</v>
      </c>
      <c r="FX176" s="4">
        <v>0</v>
      </c>
      <c r="FY176" s="4">
        <v>137752</v>
      </c>
      <c r="FZ176" s="4">
        <v>0</v>
      </c>
      <c r="GA176" s="4">
        <v>0</v>
      </c>
      <c r="GB176" s="4">
        <v>0</v>
      </c>
      <c r="GC176" s="4">
        <v>137752</v>
      </c>
      <c r="GE176" s="4">
        <v>133675.03182815554</v>
      </c>
      <c r="GG176" s="93">
        <v>144.05536332179932</v>
      </c>
      <c r="GH176" s="4">
        <v>0</v>
      </c>
      <c r="GI176" s="4">
        <v>1489102</v>
      </c>
      <c r="GJ176" s="4">
        <v>0</v>
      </c>
      <c r="GK176" s="4">
        <v>128640</v>
      </c>
      <c r="GL176" s="4">
        <v>0</v>
      </c>
      <c r="GM176" s="4">
        <v>0</v>
      </c>
      <c r="GN176" s="4">
        <v>0</v>
      </c>
      <c r="GO176" s="4">
        <v>128640</v>
      </c>
      <c r="GP176" s="4">
        <v>0</v>
      </c>
      <c r="GQ176" s="4">
        <v>0</v>
      </c>
      <c r="GR176" s="4">
        <v>0</v>
      </c>
      <c r="GS176" s="93">
        <v>109.98620689655172</v>
      </c>
      <c r="GT176" s="4">
        <v>0</v>
      </c>
      <c r="GU176" s="4">
        <v>1242333</v>
      </c>
      <c r="GV176" s="4">
        <v>0</v>
      </c>
      <c r="GW176" s="4">
        <v>98217</v>
      </c>
      <c r="GX176" s="4">
        <v>0</v>
      </c>
      <c r="GY176" s="4">
        <v>0</v>
      </c>
      <c r="GZ176" s="4">
        <v>0</v>
      </c>
      <c r="HA176" s="160">
        <v>98217</v>
      </c>
      <c r="HB176" s="160">
        <v>0</v>
      </c>
      <c r="HC176" s="160">
        <v>0</v>
      </c>
      <c r="HD176" s="4">
        <v>0</v>
      </c>
      <c r="HE176" s="93">
        <v>89</v>
      </c>
      <c r="HF176" s="4">
        <v>0</v>
      </c>
      <c r="HG176" s="4">
        <v>0</v>
      </c>
      <c r="HH176" s="4">
        <v>1088128</v>
      </c>
      <c r="HI176" s="4">
        <v>0</v>
      </c>
      <c r="HJ176" s="4">
        <v>78154</v>
      </c>
      <c r="HK176" s="4">
        <v>0</v>
      </c>
      <c r="HL176" s="4">
        <v>13344</v>
      </c>
      <c r="HM176" s="4">
        <v>0</v>
      </c>
      <c r="HN176" s="4">
        <v>78154</v>
      </c>
      <c r="HO176" s="4">
        <v>0</v>
      </c>
      <c r="HP176" s="4">
        <v>0</v>
      </c>
      <c r="HQ176" s="4">
        <v>0</v>
      </c>
      <c r="HR176" s="93">
        <v>82.11999999999999</v>
      </c>
      <c r="HS176" s="4">
        <v>0</v>
      </c>
      <c r="HT176" s="4">
        <v>0</v>
      </c>
      <c r="HU176" s="4">
        <v>1084242</v>
      </c>
      <c r="HV176" s="4">
        <v>0</v>
      </c>
      <c r="HW176" s="4">
        <v>0</v>
      </c>
      <c r="HX176" s="176">
        <v>0</v>
      </c>
      <c r="HY176" s="4">
        <v>71045</v>
      </c>
      <c r="HZ176" s="176">
        <v>0</v>
      </c>
      <c r="IA176" s="4">
        <v>37433</v>
      </c>
      <c r="IB176" s="176">
        <v>0</v>
      </c>
      <c r="IC176" s="4">
        <v>71045</v>
      </c>
      <c r="ID176" s="176">
        <v>0</v>
      </c>
      <c r="IE176" s="4">
        <v>0</v>
      </c>
      <c r="IF176" s="4">
        <v>0</v>
      </c>
      <c r="IG176" s="5">
        <v>78.489999999999995</v>
      </c>
      <c r="IH176" s="3">
        <v>0</v>
      </c>
      <c r="II176" s="3">
        <v>0</v>
      </c>
      <c r="IJ176" s="3">
        <v>1102148</v>
      </c>
      <c r="IK176" s="3">
        <v>0</v>
      </c>
      <c r="IL176" s="3">
        <v>0</v>
      </c>
      <c r="IM176" s="3">
        <v>0</v>
      </c>
      <c r="IN176" s="3">
        <v>68306</v>
      </c>
      <c r="IO176" s="3">
        <v>0</v>
      </c>
      <c r="IP176" s="3">
        <v>30594</v>
      </c>
      <c r="IQ176" s="3"/>
      <c r="IR176" s="3">
        <v>70092</v>
      </c>
      <c r="IS176" s="3"/>
      <c r="IT176" s="3">
        <v>14690.346396985869</v>
      </c>
      <c r="IU176" s="3"/>
      <c r="IV176" s="93">
        <v>70.8</v>
      </c>
      <c r="IW176" s="4">
        <v>0</v>
      </c>
      <c r="IX176" s="4">
        <v>0</v>
      </c>
      <c r="IY176" s="4">
        <v>1057693</v>
      </c>
      <c r="IZ176" s="4">
        <v>0</v>
      </c>
      <c r="JA176" s="4">
        <v>0</v>
      </c>
      <c r="JB176" s="4">
        <v>0</v>
      </c>
      <c r="JC176" s="4">
        <v>64518</v>
      </c>
      <c r="JD176" s="4">
        <v>0</v>
      </c>
      <c r="JE176" s="4">
        <v>32438</v>
      </c>
      <c r="JG176" s="4">
        <v>64518</v>
      </c>
      <c r="JI176" s="4">
        <v>1763.0406360826073</v>
      </c>
      <c r="JK176" s="93">
        <v>83.61</v>
      </c>
      <c r="JL176" s="4">
        <v>0</v>
      </c>
      <c r="JM176" s="4">
        <v>0</v>
      </c>
      <c r="JN176" s="4">
        <v>1325635</v>
      </c>
      <c r="JO176" s="4">
        <v>0</v>
      </c>
      <c r="JP176" s="4">
        <v>0</v>
      </c>
      <c r="JQ176" s="4">
        <v>0</v>
      </c>
      <c r="JR176" s="4">
        <v>77221</v>
      </c>
      <c r="JS176" s="4">
        <v>0</v>
      </c>
      <c r="JT176" s="4">
        <v>16983</v>
      </c>
      <c r="JV176" s="4">
        <v>77221</v>
      </c>
      <c r="JW176" s="4">
        <v>0</v>
      </c>
      <c r="JX176" s="4">
        <v>267942</v>
      </c>
      <c r="JY176" s="4">
        <v>0</v>
      </c>
      <c r="JZ176" s="93">
        <v>69.37</v>
      </c>
      <c r="KA176" s="4">
        <v>0</v>
      </c>
      <c r="KB176" s="4">
        <v>0</v>
      </c>
      <c r="KC176" s="4">
        <v>1231895</v>
      </c>
      <c r="KD176" s="4">
        <v>0</v>
      </c>
      <c r="KE176" s="4">
        <v>0</v>
      </c>
      <c r="KF176" s="4">
        <v>0</v>
      </c>
      <c r="KG176" s="4">
        <v>65053</v>
      </c>
      <c r="KH176" s="4">
        <v>0</v>
      </c>
      <c r="KI176" s="4">
        <v>0</v>
      </c>
      <c r="KJ176" s="4">
        <v>0</v>
      </c>
      <c r="KK176" s="4">
        <v>65053</v>
      </c>
      <c r="KM176" s="4">
        <v>160765.19999999998</v>
      </c>
      <c r="KN176" s="4">
        <v>0</v>
      </c>
      <c r="KO176" s="4">
        <v>50.410000000000004</v>
      </c>
      <c r="KP176" s="4">
        <v>0</v>
      </c>
      <c r="KQ176" s="4">
        <v>0</v>
      </c>
      <c r="KR176" s="4">
        <v>998477</v>
      </c>
      <c r="KS176" s="4">
        <v>0</v>
      </c>
      <c r="KT176" s="4">
        <v>0</v>
      </c>
      <c r="KU176" s="4">
        <v>0</v>
      </c>
      <c r="KV176" s="4">
        <v>54832</v>
      </c>
      <c r="KW176" s="4">
        <v>0</v>
      </c>
      <c r="KX176" s="4">
        <v>0</v>
      </c>
      <c r="KY176" s="4">
        <v>0</v>
      </c>
      <c r="KZ176" s="4">
        <v>54832</v>
      </c>
      <c r="LA176" s="4">
        <v>0</v>
      </c>
      <c r="LB176" s="4">
        <v>102889.728</v>
      </c>
      <c r="LC176" s="4">
        <v>0</v>
      </c>
      <c r="LD176" s="4">
        <v>44</v>
      </c>
      <c r="LE176" s="4">
        <v>0</v>
      </c>
      <c r="LF176" s="4">
        <v>0</v>
      </c>
      <c r="LG176" s="4">
        <v>942568</v>
      </c>
      <c r="LH176" s="4">
        <v>0</v>
      </c>
      <c r="LI176" s="4">
        <v>0</v>
      </c>
      <c r="LJ176" s="4">
        <v>0</v>
      </c>
      <c r="LK176" s="4">
        <v>52272</v>
      </c>
      <c r="LL176" s="4">
        <v>0</v>
      </c>
      <c r="LM176" s="4">
        <v>0</v>
      </c>
      <c r="LO176" s="4">
        <v>52272</v>
      </c>
      <c r="LQ176" s="4">
        <v>0</v>
      </c>
      <c r="MI176" s="115">
        <f t="shared" si="2"/>
        <v>-167</v>
      </c>
      <c r="MJ176" s="3"/>
      <c r="MK176" s="3"/>
      <c r="ML176" s="176"/>
      <c r="MM176" s="176"/>
      <c r="MN176" s="176"/>
      <c r="MO176" s="176"/>
      <c r="MP176" s="176"/>
      <c r="MQ176" s="176"/>
      <c r="MR176" s="176"/>
      <c r="MS176" s="176"/>
      <c r="MT176" s="176"/>
    </row>
    <row r="177" spans="1:358" s="4" customFormat="1">
      <c r="A177" s="1">
        <v>168</v>
      </c>
      <c r="B177" t="s">
        <v>208</v>
      </c>
      <c r="C177" s="93">
        <v>90</v>
      </c>
      <c r="D177" s="4">
        <v>524160</v>
      </c>
      <c r="E177" s="4">
        <v>0</v>
      </c>
      <c r="F177" s="4">
        <v>0</v>
      </c>
      <c r="G177" s="4">
        <v>262080</v>
      </c>
      <c r="I177" s="93">
        <v>107.88</v>
      </c>
      <c r="J177" s="4">
        <v>692051</v>
      </c>
      <c r="K177" s="4">
        <v>0</v>
      </c>
      <c r="L177" s="4">
        <v>0</v>
      </c>
      <c r="M177" s="4">
        <v>276821</v>
      </c>
      <c r="O177" s="93">
        <v>90.76</v>
      </c>
      <c r="P177" s="4">
        <v>0</v>
      </c>
      <c r="Q177" s="4">
        <v>624552</v>
      </c>
      <c r="R177" s="4">
        <v>0</v>
      </c>
      <c r="S177" s="4">
        <v>6958</v>
      </c>
      <c r="U177" s="4">
        <v>0</v>
      </c>
      <c r="V177" s="4">
        <v>249803</v>
      </c>
      <c r="W177" s="93">
        <v>96.59</v>
      </c>
      <c r="X177" s="4">
        <v>0</v>
      </c>
      <c r="Y177" s="4">
        <v>663870</v>
      </c>
      <c r="Z177" s="4">
        <v>0</v>
      </c>
      <c r="AA177" s="4">
        <v>28680</v>
      </c>
      <c r="AB177" s="4">
        <v>0</v>
      </c>
      <c r="AC177" s="4">
        <v>39318</v>
      </c>
      <c r="AD177" s="4">
        <v>0</v>
      </c>
      <c r="AE177" s="4">
        <v>0</v>
      </c>
      <c r="AF177" s="4">
        <v>114</v>
      </c>
      <c r="AG177" s="4">
        <v>0</v>
      </c>
      <c r="AH177" s="4">
        <v>840494</v>
      </c>
      <c r="AJ177" s="4">
        <v>7438</v>
      </c>
      <c r="AL177" s="4">
        <v>200215</v>
      </c>
      <c r="AN177" s="4">
        <v>0</v>
      </c>
      <c r="AO177" s="93">
        <v>127</v>
      </c>
      <c r="AP177" s="4">
        <v>0</v>
      </c>
      <c r="AQ177" s="4">
        <v>1008630</v>
      </c>
      <c r="AR177" s="4">
        <v>0</v>
      </c>
      <c r="AS177" s="4">
        <v>8005</v>
      </c>
      <c r="AT177" s="4">
        <v>0</v>
      </c>
      <c r="AU177" s="4">
        <v>289837</v>
      </c>
      <c r="AW177" s="93">
        <v>140.62</v>
      </c>
      <c r="AY177" s="4">
        <v>1092741</v>
      </c>
      <c r="AZ177" s="4">
        <v>0</v>
      </c>
      <c r="BA177" s="4">
        <v>15766</v>
      </c>
      <c r="BB177" s="4">
        <v>0</v>
      </c>
      <c r="BC177" s="4">
        <v>227579</v>
      </c>
      <c r="BD177" s="4">
        <v>333</v>
      </c>
      <c r="BE177" s="4">
        <v>139.44999999999999</v>
      </c>
      <c r="BF177" s="4">
        <v>0</v>
      </c>
      <c r="BG177" s="4">
        <v>1207219</v>
      </c>
      <c r="BH177" s="4">
        <v>0</v>
      </c>
      <c r="BI177" s="4">
        <v>137</v>
      </c>
      <c r="BJ177" s="4">
        <v>0</v>
      </c>
      <c r="BK177" s="4">
        <v>1132442</v>
      </c>
      <c r="BL177" s="4">
        <v>0</v>
      </c>
      <c r="BM177" s="4">
        <v>0</v>
      </c>
      <c r="BN177" s="4">
        <v>0</v>
      </c>
      <c r="BO177" s="4">
        <v>31300.095225725861</v>
      </c>
      <c r="BP177" s="4">
        <v>20.386097102153144</v>
      </c>
      <c r="BQ177" s="93">
        <v>173.63573883161513</v>
      </c>
      <c r="BR177" s="4">
        <v>0</v>
      </c>
      <c r="BS177" s="4">
        <v>1422250.185689474</v>
      </c>
      <c r="BT177" s="4">
        <v>0</v>
      </c>
      <c r="BU177" s="4">
        <v>124643.53264604812</v>
      </c>
      <c r="BW177" s="4">
        <v>64981.594610328706</v>
      </c>
      <c r="BY177" s="4">
        <v>124643.53264604812</v>
      </c>
      <c r="CA177" s="4">
        <v>335599.385689474</v>
      </c>
      <c r="CC177" s="93">
        <v>178.22033898305085</v>
      </c>
      <c r="CD177" s="4">
        <v>0</v>
      </c>
      <c r="CE177" s="4">
        <v>1583109.2881355933</v>
      </c>
      <c r="CF177" s="4">
        <v>0</v>
      </c>
      <c r="CG177" s="4">
        <v>137522.98305084746</v>
      </c>
      <c r="CH177" s="4">
        <v>0</v>
      </c>
      <c r="CI177" s="4">
        <v>9709</v>
      </c>
      <c r="CJ177" s="4">
        <v>0</v>
      </c>
      <c r="CK177" s="4">
        <v>137522.98305084746</v>
      </c>
      <c r="CL177" s="4">
        <v>0</v>
      </c>
      <c r="CM177" s="4">
        <v>334744.1024461193</v>
      </c>
      <c r="CN177" s="4">
        <v>0</v>
      </c>
      <c r="CO177" s="93">
        <v>175.96</v>
      </c>
      <c r="CP177" s="4">
        <v>0</v>
      </c>
      <c r="CQ177" s="4">
        <v>1526750.68</v>
      </c>
      <c r="CS177" s="4">
        <v>137837.56</v>
      </c>
      <c r="CU177" s="4">
        <v>58764</v>
      </c>
      <c r="CW177" s="4">
        <v>137837.56</v>
      </c>
      <c r="CY177" s="4">
        <v>212438</v>
      </c>
      <c r="DA177" s="93">
        <v>87.981328506390213</v>
      </c>
      <c r="DB177" s="4">
        <v>0</v>
      </c>
      <c r="DC177" s="4">
        <v>766449</v>
      </c>
      <c r="DD177" s="4">
        <v>0</v>
      </c>
      <c r="DE177" s="4">
        <v>70514</v>
      </c>
      <c r="DF177" s="4">
        <v>0</v>
      </c>
      <c r="DG177" s="4">
        <v>49584</v>
      </c>
      <c r="DH177" s="4">
        <v>0</v>
      </c>
      <c r="DI177" s="4">
        <v>70514</v>
      </c>
      <c r="DJ177" s="4">
        <v>0</v>
      </c>
      <c r="DK177" s="4">
        <v>64344</v>
      </c>
      <c r="DL177" s="4">
        <v>0</v>
      </c>
      <c r="DM177" s="93">
        <v>93.223728813559319</v>
      </c>
      <c r="DN177" s="4">
        <v>0</v>
      </c>
      <c r="DO177" s="4">
        <v>878960</v>
      </c>
      <c r="DQ177" s="4">
        <v>80570</v>
      </c>
      <c r="DS177" s="4">
        <v>31905</v>
      </c>
      <c r="DU177" s="4">
        <v>80570</v>
      </c>
      <c r="DW177" s="4">
        <v>112511</v>
      </c>
      <c r="DY177" s="93">
        <v>118.67333333333333</v>
      </c>
      <c r="DZ177" s="4">
        <v>0</v>
      </c>
      <c r="EA177" s="4">
        <v>1124722</v>
      </c>
      <c r="EC177" s="4">
        <v>103296</v>
      </c>
      <c r="EE177" s="4">
        <v>31818</v>
      </c>
      <c r="EG177" s="4">
        <v>103296</v>
      </c>
      <c r="EI177" s="4">
        <v>313268.59999999998</v>
      </c>
      <c r="EK177" s="93">
        <v>155.61168384879727</v>
      </c>
      <c r="EL177" s="4">
        <v>0</v>
      </c>
      <c r="EM177" s="4">
        <v>1532845</v>
      </c>
      <c r="EN177" s="4">
        <v>0</v>
      </c>
      <c r="EO177" s="4">
        <v>138070</v>
      </c>
      <c r="EP177" s="4">
        <v>0</v>
      </c>
      <c r="EQ177" s="4">
        <v>10796</v>
      </c>
      <c r="ER177" s="4">
        <v>0</v>
      </c>
      <c r="ES177" s="4">
        <v>138070</v>
      </c>
      <c r="ET177" s="4">
        <v>0</v>
      </c>
      <c r="EU177" s="4">
        <v>600584.6</v>
      </c>
      <c r="EV177" s="4">
        <v>0</v>
      </c>
      <c r="EW177" s="93">
        <v>162.97459261722645</v>
      </c>
      <c r="EX177" s="4">
        <v>0</v>
      </c>
      <c r="EY177" s="4">
        <v>1697799</v>
      </c>
      <c r="EZ177" s="4">
        <v>0</v>
      </c>
      <c r="FA177" s="4">
        <v>142754</v>
      </c>
      <c r="FB177" s="4">
        <v>0</v>
      </c>
      <c r="FC177" s="4">
        <v>35801</v>
      </c>
      <c r="FD177" s="4">
        <v>0</v>
      </c>
      <c r="FE177" s="4">
        <v>142754</v>
      </c>
      <c r="FF177" s="4">
        <v>0</v>
      </c>
      <c r="FG177" s="4">
        <v>365289.55</v>
      </c>
      <c r="FH177" s="4">
        <v>0</v>
      </c>
      <c r="FI177" s="93">
        <v>173.49708152066984</v>
      </c>
      <c r="FJ177" s="4">
        <v>0</v>
      </c>
      <c r="FK177" s="4">
        <v>1865210</v>
      </c>
      <c r="FL177" s="4">
        <v>0</v>
      </c>
      <c r="FM177" s="4">
        <v>152254</v>
      </c>
      <c r="FN177" s="4">
        <v>0</v>
      </c>
      <c r="FO177" s="4">
        <v>35490</v>
      </c>
      <c r="FQ177" s="4">
        <v>152254</v>
      </c>
      <c r="FS177" s="4">
        <v>297338.41057866137</v>
      </c>
      <c r="FU177" s="93">
        <v>185.42617449664434</v>
      </c>
      <c r="FV177" s="4">
        <v>0</v>
      </c>
      <c r="FW177" s="4">
        <v>2003131</v>
      </c>
      <c r="FX177" s="4">
        <v>0</v>
      </c>
      <c r="FY177" s="4">
        <v>162922</v>
      </c>
      <c r="FZ177" s="4">
        <v>0</v>
      </c>
      <c r="GA177" s="4">
        <v>35562</v>
      </c>
      <c r="GB177" s="4">
        <v>0</v>
      </c>
      <c r="GC177" s="4">
        <v>162922</v>
      </c>
      <c r="GE177" s="4">
        <v>314511.21753707883</v>
      </c>
      <c r="GG177" s="93">
        <v>187.13559322033905</v>
      </c>
      <c r="GH177" s="4">
        <v>0</v>
      </c>
      <c r="GI177" s="4">
        <v>2030583</v>
      </c>
      <c r="GJ177" s="4">
        <v>0</v>
      </c>
      <c r="GK177" s="4">
        <v>165327</v>
      </c>
      <c r="GL177" s="4">
        <v>0</v>
      </c>
      <c r="GM177" s="4">
        <v>23652</v>
      </c>
      <c r="GN177" s="4">
        <v>0</v>
      </c>
      <c r="GO177" s="4">
        <v>165327</v>
      </c>
      <c r="GP177" s="4">
        <v>0</v>
      </c>
      <c r="GQ177" s="4">
        <v>26411.14334022086</v>
      </c>
      <c r="GR177" s="4">
        <v>-23.086663078829588</v>
      </c>
      <c r="GS177" s="93">
        <v>189.32094594594594</v>
      </c>
      <c r="GT177" s="4">
        <v>0</v>
      </c>
      <c r="GU177" s="4">
        <v>2158933</v>
      </c>
      <c r="GV177" s="4">
        <v>0</v>
      </c>
      <c r="GW177" s="4">
        <v>168157</v>
      </c>
      <c r="GX177" s="4">
        <v>0</v>
      </c>
      <c r="GY177" s="4">
        <v>12337</v>
      </c>
      <c r="GZ177" s="4">
        <v>0</v>
      </c>
      <c r="HA177" s="160">
        <v>168157</v>
      </c>
      <c r="HB177" s="160">
        <v>0</v>
      </c>
      <c r="HC177" s="160">
        <v>113844.85233202629</v>
      </c>
      <c r="HD177" s="4">
        <v>-84</v>
      </c>
      <c r="HE177" s="93">
        <v>198</v>
      </c>
      <c r="HF177" s="4">
        <v>0</v>
      </c>
      <c r="HG177" s="4">
        <v>0</v>
      </c>
      <c r="HH177" s="4">
        <v>2360515</v>
      </c>
      <c r="HI177" s="4">
        <v>0</v>
      </c>
      <c r="HJ177" s="4">
        <v>172648</v>
      </c>
      <c r="HK177" s="4">
        <v>0</v>
      </c>
      <c r="HL177" s="4">
        <v>64972</v>
      </c>
      <c r="HM177" s="4">
        <v>0</v>
      </c>
      <c r="HN177" s="4">
        <v>172648</v>
      </c>
      <c r="HO177" s="4">
        <v>0</v>
      </c>
      <c r="HP177" s="4">
        <v>176942</v>
      </c>
      <c r="HQ177" s="4">
        <v>-3074.1935876283096</v>
      </c>
      <c r="HR177" s="93">
        <v>173.5</v>
      </c>
      <c r="HS177" s="4">
        <v>0</v>
      </c>
      <c r="HT177" s="4">
        <v>0</v>
      </c>
      <c r="HU177" s="4">
        <v>2172012</v>
      </c>
      <c r="HV177" s="4">
        <v>0</v>
      </c>
      <c r="HW177" s="4">
        <v>0</v>
      </c>
      <c r="HX177" s="176">
        <v>0</v>
      </c>
      <c r="HY177" s="4">
        <v>151026</v>
      </c>
      <c r="HZ177" s="176">
        <v>0</v>
      </c>
      <c r="IA177" s="4">
        <v>59927</v>
      </c>
      <c r="IB177" s="176">
        <v>0</v>
      </c>
      <c r="IC177" s="4">
        <v>151026</v>
      </c>
      <c r="ID177" s="176">
        <v>0</v>
      </c>
      <c r="IE177" s="4">
        <v>-2025.9005172903624</v>
      </c>
      <c r="IF177" s="4">
        <v>-10.927647855433634</v>
      </c>
      <c r="IG177" s="5">
        <v>164.24000000000004</v>
      </c>
      <c r="IH177" s="3">
        <v>0</v>
      </c>
      <c r="II177" s="3">
        <v>0</v>
      </c>
      <c r="IJ177" s="3">
        <v>2150455</v>
      </c>
      <c r="IK177" s="3">
        <v>0</v>
      </c>
      <c r="IL177" s="3">
        <v>0</v>
      </c>
      <c r="IM177" s="3">
        <v>0</v>
      </c>
      <c r="IN177" s="3">
        <v>140411</v>
      </c>
      <c r="IO177" s="3">
        <v>0</v>
      </c>
      <c r="IP177" s="3">
        <v>101815</v>
      </c>
      <c r="IQ177" s="3"/>
      <c r="IR177" s="3">
        <v>146662</v>
      </c>
      <c r="IS177" s="3"/>
      <c r="IT177" s="3">
        <v>-8.9652034122975444</v>
      </c>
      <c r="IU177" s="3"/>
      <c r="IV177" s="93">
        <v>118.52999999999999</v>
      </c>
      <c r="IW177" s="4">
        <v>0</v>
      </c>
      <c r="IX177" s="4">
        <v>0</v>
      </c>
      <c r="IY177" s="4">
        <v>1593396</v>
      </c>
      <c r="IZ177" s="4">
        <v>0</v>
      </c>
      <c r="JA177" s="4">
        <v>0</v>
      </c>
      <c r="JB177" s="4">
        <v>0</v>
      </c>
      <c r="JC177" s="4">
        <v>102727</v>
      </c>
      <c r="JD177" s="4">
        <v>0</v>
      </c>
      <c r="JE177" s="4">
        <v>139095</v>
      </c>
      <c r="JG177" s="4">
        <v>102727</v>
      </c>
      <c r="JI177" s="4">
        <v>-1.0759458966787925</v>
      </c>
      <c r="JK177" s="93">
        <v>116.23</v>
      </c>
      <c r="JL177" s="4">
        <v>0</v>
      </c>
      <c r="JM177" s="4">
        <v>0</v>
      </c>
      <c r="JN177" s="4">
        <v>1362919</v>
      </c>
      <c r="JO177" s="4">
        <v>0</v>
      </c>
      <c r="JP177" s="4">
        <v>0</v>
      </c>
      <c r="JQ177" s="4">
        <v>0</v>
      </c>
      <c r="JR177" s="4">
        <v>82249</v>
      </c>
      <c r="JS177" s="4">
        <v>0</v>
      </c>
      <c r="JT177" s="4">
        <v>468904</v>
      </c>
      <c r="JV177" s="4">
        <v>82249</v>
      </c>
      <c r="JW177" s="4">
        <v>0</v>
      </c>
      <c r="JX177" s="4">
        <v>0</v>
      </c>
      <c r="JY177" s="4">
        <v>0</v>
      </c>
      <c r="JZ177" s="93">
        <v>114.26</v>
      </c>
      <c r="KA177" s="4">
        <v>0</v>
      </c>
      <c r="KB177" s="4">
        <v>0</v>
      </c>
      <c r="KC177" s="4">
        <v>1929558</v>
      </c>
      <c r="KD177" s="4">
        <v>0</v>
      </c>
      <c r="KE177" s="4">
        <v>0</v>
      </c>
      <c r="KF177" s="4">
        <v>0</v>
      </c>
      <c r="KG177" s="4">
        <v>104338</v>
      </c>
      <c r="KH177" s="4">
        <v>0</v>
      </c>
      <c r="KI177" s="4">
        <v>54786</v>
      </c>
      <c r="KJ177" s="4">
        <v>0</v>
      </c>
      <c r="KK177" s="4">
        <v>104338</v>
      </c>
      <c r="KM177" s="4">
        <v>566639</v>
      </c>
      <c r="KN177" s="4">
        <v>0</v>
      </c>
      <c r="KO177" s="4">
        <v>94.25</v>
      </c>
      <c r="KP177" s="4">
        <v>0</v>
      </c>
      <c r="KQ177" s="4">
        <v>0</v>
      </c>
      <c r="KR177" s="4">
        <v>1767398</v>
      </c>
      <c r="KS177" s="4">
        <v>0</v>
      </c>
      <c r="KT177" s="4">
        <v>0</v>
      </c>
      <c r="KU177" s="4">
        <v>0</v>
      </c>
      <c r="KV177" s="4">
        <v>102491</v>
      </c>
      <c r="KW177" s="4">
        <v>0</v>
      </c>
      <c r="KX177" s="4">
        <v>0</v>
      </c>
      <c r="KY177" s="4">
        <v>0</v>
      </c>
      <c r="KZ177" s="4">
        <v>102491</v>
      </c>
      <c r="LA177" s="4">
        <v>0</v>
      </c>
      <c r="LB177" s="4">
        <v>339983.39999999997</v>
      </c>
      <c r="LC177" s="4">
        <v>0</v>
      </c>
      <c r="LD177" s="4">
        <v>63</v>
      </c>
      <c r="LE177" s="4">
        <v>0</v>
      </c>
      <c r="LF177" s="4">
        <v>0</v>
      </c>
      <c r="LG177" s="4">
        <v>1221933</v>
      </c>
      <c r="LH177" s="4">
        <v>0</v>
      </c>
      <c r="LI177" s="4">
        <v>0</v>
      </c>
      <c r="LJ177" s="4">
        <v>0</v>
      </c>
      <c r="LK177" s="4">
        <v>74781</v>
      </c>
      <c r="LL177" s="4">
        <v>0</v>
      </c>
      <c r="LM177" s="4">
        <v>0</v>
      </c>
      <c r="LO177" s="4">
        <v>74781</v>
      </c>
      <c r="LQ177" s="4">
        <v>226655.6</v>
      </c>
      <c r="MI177" s="115">
        <f t="shared" si="2"/>
        <v>-168</v>
      </c>
      <c r="MJ177" s="3"/>
      <c r="MK177" s="3"/>
      <c r="ML177" s="176"/>
      <c r="MM177" s="176"/>
      <c r="MN177" s="176"/>
      <c r="MO177" s="176"/>
      <c r="MP177" s="176"/>
      <c r="MQ177" s="176"/>
      <c r="MR177" s="176"/>
      <c r="MS177" s="176"/>
      <c r="MT177" s="176"/>
    </row>
    <row r="178" spans="1:358" s="4" customFormat="1">
      <c r="A178" s="1">
        <v>169</v>
      </c>
      <c r="B178" t="s">
        <v>209</v>
      </c>
      <c r="C178" s="93"/>
      <c r="E178" s="4">
        <v>0</v>
      </c>
      <c r="F178" s="4">
        <v>0</v>
      </c>
      <c r="I178" s="93"/>
      <c r="J178" s="4">
        <v>0</v>
      </c>
      <c r="K178" s="4">
        <v>0</v>
      </c>
      <c r="L178" s="4">
        <v>0</v>
      </c>
      <c r="O178" s="93"/>
      <c r="Q178" s="4">
        <v>0</v>
      </c>
      <c r="R178" s="4">
        <v>0</v>
      </c>
      <c r="S178" s="4">
        <v>0</v>
      </c>
      <c r="U178" s="4">
        <v>0</v>
      </c>
      <c r="V178" s="4">
        <v>0</v>
      </c>
      <c r="W178" s="93"/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L178" s="4">
        <v>0</v>
      </c>
      <c r="AO178" s="93"/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W178" s="93"/>
      <c r="AZ178" s="4">
        <v>0</v>
      </c>
      <c r="BB178" s="4">
        <v>0</v>
      </c>
      <c r="BC178" s="4">
        <v>0</v>
      </c>
      <c r="BD178" s="4">
        <v>0</v>
      </c>
      <c r="BH178" s="4">
        <v>0</v>
      </c>
      <c r="BL178" s="4">
        <v>0</v>
      </c>
      <c r="BN178" s="4">
        <v>0</v>
      </c>
      <c r="BO178" s="4">
        <v>0</v>
      </c>
      <c r="BP178" s="4">
        <v>0</v>
      </c>
      <c r="BQ178" s="93">
        <v>0</v>
      </c>
      <c r="BR178" s="4">
        <v>0</v>
      </c>
      <c r="BS178" s="4">
        <v>0</v>
      </c>
      <c r="BT178" s="4">
        <v>0</v>
      </c>
      <c r="BU178" s="4">
        <v>0</v>
      </c>
      <c r="BW178" s="4">
        <v>0</v>
      </c>
      <c r="BY178" s="4">
        <v>0</v>
      </c>
      <c r="CA178" s="4">
        <v>0</v>
      </c>
      <c r="CC178" s="93"/>
      <c r="CE178" s="4">
        <v>0</v>
      </c>
      <c r="CF178" s="4">
        <v>0</v>
      </c>
      <c r="CH178" s="4">
        <v>0</v>
      </c>
      <c r="CJ178" s="4">
        <v>0</v>
      </c>
      <c r="CK178" s="4">
        <v>0</v>
      </c>
      <c r="CL178" s="4">
        <v>0</v>
      </c>
      <c r="CM178" s="4">
        <v>0</v>
      </c>
      <c r="CN178" s="4">
        <v>0</v>
      </c>
      <c r="CO178" s="93"/>
      <c r="CS178" s="4">
        <v>0</v>
      </c>
      <c r="CW178" s="4">
        <v>0</v>
      </c>
      <c r="CY178" s="4">
        <v>0</v>
      </c>
      <c r="DA178" s="93"/>
      <c r="DD178" s="4">
        <v>0</v>
      </c>
      <c r="DF178" s="4">
        <v>0</v>
      </c>
      <c r="DH178" s="4">
        <v>0</v>
      </c>
      <c r="DI178" s="4">
        <v>0</v>
      </c>
      <c r="DJ178" s="4">
        <v>0</v>
      </c>
      <c r="DK178" s="4">
        <v>0</v>
      </c>
      <c r="DL178" s="4">
        <v>0</v>
      </c>
      <c r="DM178" s="93"/>
      <c r="DU178" s="4">
        <v>0</v>
      </c>
      <c r="DW178" s="4">
        <v>0</v>
      </c>
      <c r="DY178" s="93"/>
      <c r="EG178" s="4">
        <v>0</v>
      </c>
      <c r="EI178" s="4">
        <v>0</v>
      </c>
      <c r="EK178" s="93">
        <v>0</v>
      </c>
      <c r="EM178" s="4">
        <v>0</v>
      </c>
      <c r="EN178" s="4">
        <v>0</v>
      </c>
      <c r="EO178" s="4">
        <v>0</v>
      </c>
      <c r="EP178" s="4">
        <v>0</v>
      </c>
      <c r="EQ178" s="4">
        <v>0</v>
      </c>
      <c r="ER178" s="4">
        <v>0</v>
      </c>
      <c r="ES178" s="4">
        <v>0</v>
      </c>
      <c r="ET178" s="4">
        <v>0</v>
      </c>
      <c r="EU178" s="4">
        <v>0</v>
      </c>
      <c r="EV178" s="4">
        <v>0</v>
      </c>
      <c r="EW178" s="93">
        <v>0</v>
      </c>
      <c r="EX178" s="4">
        <v>0</v>
      </c>
      <c r="EY178" s="4">
        <v>0</v>
      </c>
      <c r="EZ178" s="4">
        <v>0</v>
      </c>
      <c r="FA178" s="4">
        <v>0</v>
      </c>
      <c r="FB178" s="4">
        <v>0</v>
      </c>
      <c r="FC178" s="4">
        <v>0</v>
      </c>
      <c r="FD178" s="4">
        <v>0</v>
      </c>
      <c r="FE178" s="4">
        <v>0</v>
      </c>
      <c r="FF178" s="4">
        <v>0</v>
      </c>
      <c r="FG178" s="4">
        <v>0</v>
      </c>
      <c r="FH178" s="4">
        <v>0</v>
      </c>
      <c r="FI178" s="93">
        <v>0</v>
      </c>
      <c r="FJ178" s="4">
        <v>0</v>
      </c>
      <c r="FK178" s="4">
        <v>0</v>
      </c>
      <c r="FL178" s="4">
        <v>0</v>
      </c>
      <c r="FM178" s="4">
        <v>0</v>
      </c>
      <c r="FN178" s="4">
        <v>0</v>
      </c>
      <c r="FO178" s="4">
        <v>0</v>
      </c>
      <c r="FQ178" s="4">
        <v>0</v>
      </c>
      <c r="FS178" s="4">
        <v>0</v>
      </c>
      <c r="FU178" s="93">
        <v>0</v>
      </c>
      <c r="FV178" s="4">
        <v>0</v>
      </c>
      <c r="FW178" s="4">
        <v>0</v>
      </c>
      <c r="FX178" s="4">
        <v>0</v>
      </c>
      <c r="FY178" s="4">
        <v>0</v>
      </c>
      <c r="FZ178" s="4">
        <v>0</v>
      </c>
      <c r="GA178" s="4">
        <v>0</v>
      </c>
      <c r="GB178" s="4">
        <v>0</v>
      </c>
      <c r="GC178" s="4">
        <v>0</v>
      </c>
      <c r="GE178" s="4">
        <v>0</v>
      </c>
      <c r="GG178" s="93">
        <v>0</v>
      </c>
      <c r="GH178" s="4">
        <v>0</v>
      </c>
      <c r="GI178" s="4">
        <v>0</v>
      </c>
      <c r="GJ178" s="4">
        <v>0</v>
      </c>
      <c r="GK178" s="4">
        <v>0</v>
      </c>
      <c r="GL178" s="4">
        <v>0</v>
      </c>
      <c r="GM178" s="4">
        <v>0</v>
      </c>
      <c r="GN178" s="4">
        <v>0</v>
      </c>
      <c r="GO178" s="4">
        <v>0</v>
      </c>
      <c r="GP178" s="4">
        <v>0</v>
      </c>
      <c r="GQ178" s="4">
        <v>0</v>
      </c>
      <c r="GR178" s="4">
        <v>0</v>
      </c>
      <c r="GS178" s="93">
        <v>0</v>
      </c>
      <c r="GT178" s="4">
        <v>0</v>
      </c>
      <c r="GU178" s="4">
        <v>0</v>
      </c>
      <c r="GV178" s="4">
        <v>0</v>
      </c>
      <c r="GW178" s="4">
        <v>0</v>
      </c>
      <c r="GX178" s="4">
        <v>0</v>
      </c>
      <c r="GY178" s="4">
        <v>0</v>
      </c>
      <c r="GZ178" s="4">
        <v>0</v>
      </c>
      <c r="HA178" s="160">
        <v>0</v>
      </c>
      <c r="HB178" s="160">
        <v>0</v>
      </c>
      <c r="HC178" s="160">
        <v>0</v>
      </c>
      <c r="HD178" s="4">
        <v>0</v>
      </c>
      <c r="HE178" s="93">
        <v>0</v>
      </c>
      <c r="HF178" s="4">
        <v>0</v>
      </c>
      <c r="HG178" s="4">
        <v>0</v>
      </c>
      <c r="HH178" s="4">
        <v>0</v>
      </c>
      <c r="HI178" s="4">
        <v>0</v>
      </c>
      <c r="HJ178" s="4">
        <v>0</v>
      </c>
      <c r="HK178" s="4">
        <v>0</v>
      </c>
      <c r="HL178" s="4">
        <v>0</v>
      </c>
      <c r="HM178" s="4">
        <v>0</v>
      </c>
      <c r="HN178" s="4">
        <v>0</v>
      </c>
      <c r="HO178" s="4">
        <v>0</v>
      </c>
      <c r="HP178" s="4">
        <v>0</v>
      </c>
      <c r="HQ178" s="4">
        <v>0</v>
      </c>
      <c r="HR178" s="93">
        <v>0</v>
      </c>
      <c r="HS178" s="4">
        <v>0</v>
      </c>
      <c r="HT178" s="4">
        <v>0</v>
      </c>
      <c r="HU178" s="4">
        <v>0</v>
      </c>
      <c r="HV178" s="4">
        <v>0</v>
      </c>
      <c r="HW178" s="4">
        <v>0</v>
      </c>
      <c r="HX178" s="176">
        <v>0</v>
      </c>
      <c r="HY178" s="4">
        <v>0</v>
      </c>
      <c r="HZ178" s="176">
        <v>0</v>
      </c>
      <c r="IA178" s="4">
        <v>0</v>
      </c>
      <c r="IB178" s="176">
        <v>0</v>
      </c>
      <c r="IC178" s="4">
        <v>0</v>
      </c>
      <c r="ID178" s="176">
        <v>0</v>
      </c>
      <c r="IE178" s="4">
        <v>0</v>
      </c>
      <c r="IF178" s="4">
        <v>0</v>
      </c>
      <c r="IG178" s="5">
        <v>0</v>
      </c>
      <c r="IH178" s="3">
        <v>0</v>
      </c>
      <c r="II178" s="3">
        <v>0</v>
      </c>
      <c r="IJ178" s="3">
        <v>0</v>
      </c>
      <c r="IK178" s="3">
        <v>0</v>
      </c>
      <c r="IL178" s="3">
        <v>0</v>
      </c>
      <c r="IM178" s="3">
        <v>0</v>
      </c>
      <c r="IN178" s="3">
        <v>0</v>
      </c>
      <c r="IO178" s="3">
        <v>0</v>
      </c>
      <c r="IP178" s="3">
        <v>0</v>
      </c>
      <c r="IQ178" s="3"/>
      <c r="IR178" s="3">
        <v>0</v>
      </c>
      <c r="IS178" s="3"/>
      <c r="IT178" s="3">
        <v>0</v>
      </c>
      <c r="IU178" s="3"/>
      <c r="IV178" s="93">
        <v>0</v>
      </c>
      <c r="IW178" s="4">
        <v>0</v>
      </c>
      <c r="IX178" s="4">
        <v>0</v>
      </c>
      <c r="IY178" s="4">
        <v>0</v>
      </c>
      <c r="IZ178" s="4">
        <v>0</v>
      </c>
      <c r="JA178" s="4">
        <v>0</v>
      </c>
      <c r="JB178" s="4">
        <v>0</v>
      </c>
      <c r="JC178" s="4">
        <v>0</v>
      </c>
      <c r="JD178" s="4">
        <v>0</v>
      </c>
      <c r="JE178" s="4">
        <v>0</v>
      </c>
      <c r="JG178" s="4">
        <v>0</v>
      </c>
      <c r="JI178" s="4">
        <v>0</v>
      </c>
      <c r="JK178" s="93">
        <v>0</v>
      </c>
      <c r="JL178" s="4">
        <v>0</v>
      </c>
      <c r="JM178" s="4">
        <v>0</v>
      </c>
      <c r="JN178" s="4">
        <v>0</v>
      </c>
      <c r="JO178" s="4">
        <v>0</v>
      </c>
      <c r="JP178" s="4">
        <v>0</v>
      </c>
      <c r="JQ178" s="4">
        <v>0</v>
      </c>
      <c r="JR178" s="4">
        <v>0</v>
      </c>
      <c r="JS178" s="4">
        <v>0</v>
      </c>
      <c r="JT178" s="4">
        <v>0</v>
      </c>
      <c r="JV178" s="4">
        <v>0</v>
      </c>
      <c r="JW178" s="4">
        <v>0</v>
      </c>
      <c r="JX178" s="4">
        <v>0</v>
      </c>
      <c r="JY178" s="4">
        <v>0</v>
      </c>
      <c r="JZ178" s="93">
        <v>0</v>
      </c>
      <c r="KA178" s="4">
        <v>0</v>
      </c>
      <c r="KB178" s="4">
        <v>0</v>
      </c>
      <c r="KC178" s="4">
        <v>0</v>
      </c>
      <c r="KD178" s="4">
        <v>0</v>
      </c>
      <c r="KE178" s="4">
        <v>0</v>
      </c>
      <c r="KF178" s="4">
        <v>0</v>
      </c>
      <c r="KG178" s="4">
        <v>0</v>
      </c>
      <c r="KH178" s="4">
        <v>0</v>
      </c>
      <c r="KI178" s="4">
        <v>0</v>
      </c>
      <c r="KJ178" s="4">
        <v>0</v>
      </c>
      <c r="KK178" s="4">
        <v>0</v>
      </c>
      <c r="KM178" s="4">
        <v>0</v>
      </c>
      <c r="KN178" s="4">
        <v>0</v>
      </c>
      <c r="KO178" s="4">
        <v>0</v>
      </c>
      <c r="KP178" s="4">
        <v>0</v>
      </c>
      <c r="KQ178" s="4">
        <v>0</v>
      </c>
      <c r="KR178" s="4">
        <v>0</v>
      </c>
      <c r="KS178" s="4">
        <v>0</v>
      </c>
      <c r="KT178" s="4">
        <v>0</v>
      </c>
      <c r="KU178" s="4">
        <v>0</v>
      </c>
      <c r="KV178" s="4">
        <v>0</v>
      </c>
      <c r="KW178" s="4">
        <v>0</v>
      </c>
      <c r="KX178" s="4">
        <v>0</v>
      </c>
      <c r="KY178" s="4">
        <v>0</v>
      </c>
      <c r="KZ178" s="4">
        <v>0</v>
      </c>
      <c r="LA178" s="4">
        <v>0</v>
      </c>
      <c r="LB178" s="4">
        <v>0</v>
      </c>
      <c r="LC178" s="4">
        <v>0</v>
      </c>
      <c r="LD178" s="4">
        <v>0</v>
      </c>
      <c r="LE178" s="4">
        <v>0</v>
      </c>
      <c r="LF178" s="4">
        <v>0</v>
      </c>
      <c r="LG178" s="4">
        <v>0</v>
      </c>
      <c r="LH178" s="4">
        <v>0</v>
      </c>
      <c r="LI178" s="4">
        <v>0</v>
      </c>
      <c r="LJ178" s="4">
        <v>0</v>
      </c>
      <c r="LK178" s="4">
        <v>0</v>
      </c>
      <c r="LL178" s="4">
        <v>0</v>
      </c>
      <c r="LM178" s="4">
        <v>0</v>
      </c>
      <c r="LO178" s="4">
        <v>0</v>
      </c>
      <c r="LQ178" s="4">
        <v>0</v>
      </c>
      <c r="MI178" s="115">
        <f t="shared" si="2"/>
        <v>-169</v>
      </c>
      <c r="MJ178" s="3"/>
      <c r="MK178" s="3"/>
      <c r="ML178" s="176"/>
      <c r="MM178" s="176"/>
      <c r="MN178" s="176"/>
      <c r="MO178" s="176"/>
      <c r="MP178" s="176"/>
      <c r="MQ178" s="176"/>
      <c r="MR178" s="176"/>
      <c r="MS178" s="176"/>
      <c r="MT178" s="176"/>
    </row>
    <row r="179" spans="1:358" s="4" customFormat="1">
      <c r="A179" s="1">
        <v>170</v>
      </c>
      <c r="B179" t="s">
        <v>210</v>
      </c>
      <c r="C179" s="93">
        <v>1</v>
      </c>
      <c r="D179" s="4">
        <v>5581</v>
      </c>
      <c r="E179" s="4">
        <v>0</v>
      </c>
      <c r="F179" s="4">
        <v>0</v>
      </c>
      <c r="G179" s="4">
        <v>0</v>
      </c>
      <c r="I179" s="93">
        <v>0.52</v>
      </c>
      <c r="J179" s="4">
        <v>3155</v>
      </c>
      <c r="K179" s="4">
        <v>0</v>
      </c>
      <c r="L179" s="4">
        <v>0</v>
      </c>
      <c r="M179" s="4">
        <v>0</v>
      </c>
      <c r="O179" s="93"/>
      <c r="Q179" s="4">
        <v>0</v>
      </c>
      <c r="R179" s="4">
        <v>0</v>
      </c>
      <c r="S179" s="4">
        <v>0</v>
      </c>
      <c r="U179" s="4">
        <v>0</v>
      </c>
      <c r="V179" s="4">
        <v>0</v>
      </c>
      <c r="W179" s="93"/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L179" s="4">
        <v>0</v>
      </c>
      <c r="AO179" s="93"/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W179" s="93"/>
      <c r="AZ179" s="4">
        <v>0</v>
      </c>
      <c r="BB179" s="4">
        <v>0</v>
      </c>
      <c r="BC179" s="4">
        <v>0</v>
      </c>
      <c r="BD179" s="4">
        <v>0</v>
      </c>
      <c r="BE179" s="4">
        <v>2</v>
      </c>
      <c r="BF179" s="4">
        <v>0</v>
      </c>
      <c r="BG179" s="4">
        <v>17506</v>
      </c>
      <c r="BH179" s="4">
        <v>0</v>
      </c>
      <c r="BI179" s="4">
        <v>4.33</v>
      </c>
      <c r="BJ179" s="4">
        <v>0</v>
      </c>
      <c r="BK179" s="4">
        <v>21138</v>
      </c>
      <c r="BL179" s="4">
        <v>0</v>
      </c>
      <c r="BM179" s="4">
        <v>18144</v>
      </c>
      <c r="BN179" s="4">
        <v>0</v>
      </c>
      <c r="BO179" s="4">
        <v>4323.6630282139804</v>
      </c>
      <c r="BP179" s="4">
        <v>2.8160493983959896</v>
      </c>
      <c r="BQ179" s="93">
        <v>4</v>
      </c>
      <c r="BR179" s="4">
        <v>0</v>
      </c>
      <c r="BS179" s="4">
        <v>34191.869505964081</v>
      </c>
      <c r="BT179" s="4">
        <v>0</v>
      </c>
      <c r="BU179" s="4">
        <v>2992</v>
      </c>
      <c r="BW179" s="4">
        <v>0</v>
      </c>
      <c r="BY179" s="4">
        <v>2992</v>
      </c>
      <c r="CA179" s="4">
        <v>22235.46950596408</v>
      </c>
      <c r="CC179" s="93">
        <v>72.354948805460765</v>
      </c>
      <c r="CD179" s="4">
        <v>0</v>
      </c>
      <c r="CE179" s="4">
        <v>568046.64163822518</v>
      </c>
      <c r="CF179" s="4">
        <v>0</v>
      </c>
      <c r="CG179" s="4">
        <v>40328.163822525603</v>
      </c>
      <c r="CH179" s="4">
        <v>0</v>
      </c>
      <c r="CI179" s="4">
        <v>241040.10921501706</v>
      </c>
      <c r="CJ179" s="4">
        <v>0</v>
      </c>
      <c r="CK179" s="4">
        <v>40328.163822525603</v>
      </c>
      <c r="CL179" s="4">
        <v>0</v>
      </c>
      <c r="CM179" s="4">
        <v>543139.77213226107</v>
      </c>
      <c r="CN179" s="4">
        <v>0</v>
      </c>
      <c r="CO179" s="93">
        <v>103.04195804195804</v>
      </c>
      <c r="CP179" s="4">
        <v>0</v>
      </c>
      <c r="CQ179" s="4">
        <v>903813.42657342658</v>
      </c>
      <c r="CS179" s="4">
        <v>75930.58391608391</v>
      </c>
      <c r="CU179" s="4">
        <v>98407.493006993012</v>
      </c>
      <c r="CW179" s="4">
        <v>75930.58391608391</v>
      </c>
      <c r="CY179" s="4">
        <v>661301.7849352014</v>
      </c>
      <c r="DA179" s="93">
        <v>144.31333333333336</v>
      </c>
      <c r="DB179" s="4">
        <v>0</v>
      </c>
      <c r="DC179" s="4">
        <v>1184503</v>
      </c>
      <c r="DD179" s="4">
        <v>0</v>
      </c>
      <c r="DE179" s="4">
        <v>105084</v>
      </c>
      <c r="DF179" s="4">
        <v>0</v>
      </c>
      <c r="DG179" s="4">
        <v>212880</v>
      </c>
      <c r="DH179" s="4">
        <v>0</v>
      </c>
      <c r="DI179" s="4">
        <v>105084</v>
      </c>
      <c r="DJ179" s="4">
        <v>0</v>
      </c>
      <c r="DK179" s="4">
        <v>695692</v>
      </c>
      <c r="DL179" s="4">
        <v>0</v>
      </c>
      <c r="DM179" s="93">
        <v>154.70068027210885</v>
      </c>
      <c r="DN179" s="4">
        <v>0</v>
      </c>
      <c r="DO179" s="4">
        <v>1481291</v>
      </c>
      <c r="DQ179" s="4">
        <v>131895</v>
      </c>
      <c r="DS179" s="4">
        <v>76230</v>
      </c>
      <c r="DU179" s="4">
        <v>131895</v>
      </c>
      <c r="DW179" s="4">
        <v>599508.45803002454</v>
      </c>
      <c r="DY179" s="93">
        <v>201.34137931034485</v>
      </c>
      <c r="DZ179" s="4">
        <v>0</v>
      </c>
      <c r="EA179" s="4">
        <v>1935461</v>
      </c>
      <c r="EC179" s="4">
        <v>161045</v>
      </c>
      <c r="EE179" s="4">
        <v>244503</v>
      </c>
      <c r="EG179" s="4">
        <v>161045</v>
      </c>
      <c r="EI179" s="4">
        <v>744518.62937062944</v>
      </c>
      <c r="EK179" s="93">
        <v>252.37194581131158</v>
      </c>
      <c r="EL179" s="4">
        <v>0</v>
      </c>
      <c r="EM179" s="4">
        <v>2512253</v>
      </c>
      <c r="EN179" s="4">
        <v>0</v>
      </c>
      <c r="EO179" s="4">
        <v>211974</v>
      </c>
      <c r="EP179" s="4">
        <v>0</v>
      </c>
      <c r="EQ179" s="4">
        <v>172170</v>
      </c>
      <c r="ER179" s="4">
        <v>0</v>
      </c>
      <c r="ES179" s="4">
        <v>211974</v>
      </c>
      <c r="ET179" s="4">
        <v>0</v>
      </c>
      <c r="EU179" s="4">
        <v>968009.2</v>
      </c>
      <c r="EV179" s="4">
        <v>0</v>
      </c>
      <c r="EW179" s="93">
        <v>265.38084209513846</v>
      </c>
      <c r="EX179" s="4">
        <v>0</v>
      </c>
      <c r="EY179" s="4">
        <v>2781290</v>
      </c>
      <c r="EZ179" s="4">
        <v>0</v>
      </c>
      <c r="FA179" s="4">
        <v>224978</v>
      </c>
      <c r="FB179" s="4">
        <v>0</v>
      </c>
      <c r="FC179" s="4">
        <v>158991</v>
      </c>
      <c r="FD179" s="4">
        <v>0</v>
      </c>
      <c r="FE179" s="4">
        <v>224978</v>
      </c>
      <c r="FF179" s="4">
        <v>0</v>
      </c>
      <c r="FG179" s="4">
        <v>594903</v>
      </c>
      <c r="FH179" s="4">
        <v>0</v>
      </c>
      <c r="FI179" s="93">
        <v>310.06418918918905</v>
      </c>
      <c r="FJ179" s="4">
        <v>0</v>
      </c>
      <c r="FK179" s="4">
        <v>3355276</v>
      </c>
      <c r="FL179" s="4">
        <v>0</v>
      </c>
      <c r="FM179" s="4">
        <v>268671</v>
      </c>
      <c r="FN179" s="4">
        <v>0</v>
      </c>
      <c r="FO179" s="4">
        <v>101618</v>
      </c>
      <c r="FQ179" s="4">
        <v>268671</v>
      </c>
      <c r="FS179" s="4">
        <v>751713.20853108028</v>
      </c>
      <c r="FU179" s="93">
        <v>376.36816307833249</v>
      </c>
      <c r="FV179" s="4">
        <v>0</v>
      </c>
      <c r="FW179" s="4">
        <v>4133099</v>
      </c>
      <c r="FX179" s="4">
        <v>0</v>
      </c>
      <c r="FY179" s="4">
        <v>312405</v>
      </c>
      <c r="FZ179" s="4">
        <v>0</v>
      </c>
      <c r="GA179" s="4">
        <v>209890</v>
      </c>
      <c r="GB179" s="4">
        <v>0</v>
      </c>
      <c r="GC179" s="4">
        <v>312405</v>
      </c>
      <c r="GE179" s="4">
        <v>1102859.3556900944</v>
      </c>
      <c r="GG179" s="93">
        <v>413.84797297297297</v>
      </c>
      <c r="GH179" s="4">
        <v>0</v>
      </c>
      <c r="GI179" s="4">
        <v>4719498</v>
      </c>
      <c r="GJ179" s="4">
        <v>0</v>
      </c>
      <c r="GK179" s="4">
        <v>340266</v>
      </c>
      <c r="GL179" s="4">
        <v>0</v>
      </c>
      <c r="GM179" s="4">
        <v>265202</v>
      </c>
      <c r="GN179" s="4">
        <v>0</v>
      </c>
      <c r="GO179" s="4">
        <v>340266</v>
      </c>
      <c r="GP179" s="4">
        <v>0</v>
      </c>
      <c r="GQ179" s="4">
        <v>564165.3811584647</v>
      </c>
      <c r="GR179" s="4">
        <v>-493.15154242911376</v>
      </c>
      <c r="GS179" s="93">
        <v>476.24579124579122</v>
      </c>
      <c r="GT179" s="4">
        <v>0</v>
      </c>
      <c r="GU179" s="4">
        <v>5425835</v>
      </c>
      <c r="GV179" s="4">
        <v>0</v>
      </c>
      <c r="GW179" s="4">
        <v>396647</v>
      </c>
      <c r="GX179" s="4">
        <v>0</v>
      </c>
      <c r="GY179" s="4">
        <v>294478</v>
      </c>
      <c r="GZ179" s="4">
        <v>0</v>
      </c>
      <c r="HA179" s="160">
        <v>396647</v>
      </c>
      <c r="HB179" s="160">
        <v>0</v>
      </c>
      <c r="HC179" s="160">
        <v>626146.02590973733</v>
      </c>
      <c r="HD179" s="4">
        <v>-460</v>
      </c>
      <c r="HE179" s="93">
        <v>538</v>
      </c>
      <c r="HF179" s="4">
        <v>0</v>
      </c>
      <c r="HG179" s="4">
        <v>0</v>
      </c>
      <c r="HH179" s="4">
        <v>6602537</v>
      </c>
      <c r="HI179" s="4">
        <v>143</v>
      </c>
      <c r="HJ179" s="4">
        <v>451069</v>
      </c>
      <c r="HK179" s="4">
        <v>9</v>
      </c>
      <c r="HL179" s="4">
        <v>432555</v>
      </c>
      <c r="HM179" s="4">
        <v>51</v>
      </c>
      <c r="HN179" s="4">
        <v>451069</v>
      </c>
      <c r="HO179" s="4">
        <v>12</v>
      </c>
      <c r="HP179" s="4">
        <v>1032871</v>
      </c>
      <c r="HQ179" s="4">
        <v>-17821.762932284386</v>
      </c>
      <c r="HR179" s="93">
        <v>566.68000000000006</v>
      </c>
      <c r="HS179" s="4">
        <v>0</v>
      </c>
      <c r="HT179" s="4">
        <v>0</v>
      </c>
      <c r="HU179" s="4">
        <v>7229868</v>
      </c>
      <c r="HV179" s="4">
        <v>-13129</v>
      </c>
      <c r="HW179" s="4">
        <v>0</v>
      </c>
      <c r="HX179" s="176">
        <v>0</v>
      </c>
      <c r="HY179" s="4">
        <v>480035</v>
      </c>
      <c r="HZ179" s="176">
        <v>-871</v>
      </c>
      <c r="IA179" s="4">
        <v>220920</v>
      </c>
      <c r="IB179" s="176">
        <v>14000</v>
      </c>
      <c r="IC179" s="4">
        <v>480044</v>
      </c>
      <c r="ID179" s="176">
        <v>0</v>
      </c>
      <c r="IE179" s="4">
        <v>401762.20112265839</v>
      </c>
      <c r="IF179" s="4">
        <v>0</v>
      </c>
      <c r="IG179" s="5">
        <v>549.99</v>
      </c>
      <c r="IH179" s="3">
        <v>0</v>
      </c>
      <c r="II179" s="3">
        <v>0</v>
      </c>
      <c r="IJ179" s="3">
        <v>7421069</v>
      </c>
      <c r="IK179" s="3">
        <v>0</v>
      </c>
      <c r="IL179" s="3">
        <v>0</v>
      </c>
      <c r="IM179" s="3">
        <v>0</v>
      </c>
      <c r="IN179" s="3">
        <v>479755</v>
      </c>
      <c r="IO179" s="3">
        <v>0</v>
      </c>
      <c r="IP179" s="3">
        <v>133212</v>
      </c>
      <c r="IQ179" s="3"/>
      <c r="IR179" s="3">
        <v>487859</v>
      </c>
      <c r="IS179" s="3"/>
      <c r="IT179" s="3">
        <v>145975.5748949681</v>
      </c>
      <c r="IU179" s="3"/>
      <c r="IV179" s="93">
        <v>550.71000000000015</v>
      </c>
      <c r="IW179" s="4">
        <v>0</v>
      </c>
      <c r="IX179" s="4">
        <v>0</v>
      </c>
      <c r="IY179" s="4">
        <v>7459549</v>
      </c>
      <c r="IZ179" s="4">
        <v>0</v>
      </c>
      <c r="JA179" s="4">
        <v>0</v>
      </c>
      <c r="JB179" s="4">
        <v>0</v>
      </c>
      <c r="JC179" s="4">
        <v>497916</v>
      </c>
      <c r="JD179" s="4">
        <v>0</v>
      </c>
      <c r="JE179" s="4">
        <v>297830</v>
      </c>
      <c r="JG179" s="4">
        <v>497916</v>
      </c>
      <c r="JI179" s="4">
        <v>231638.49983286465</v>
      </c>
      <c r="JK179" s="93">
        <v>496.94</v>
      </c>
      <c r="JL179" s="4">
        <v>0</v>
      </c>
      <c r="JM179" s="4">
        <v>0</v>
      </c>
      <c r="JN179" s="4">
        <v>6849686</v>
      </c>
      <c r="JO179" s="4">
        <v>0</v>
      </c>
      <c r="JP179" s="4">
        <v>0</v>
      </c>
      <c r="JQ179" s="4">
        <v>0</v>
      </c>
      <c r="JR179" s="4">
        <v>460449</v>
      </c>
      <c r="JS179" s="4">
        <v>0</v>
      </c>
      <c r="JT179" s="4">
        <v>89320</v>
      </c>
      <c r="JV179" s="4">
        <v>460449</v>
      </c>
      <c r="JW179" s="4">
        <v>0</v>
      </c>
      <c r="JX179" s="4">
        <v>7954.6338117647365</v>
      </c>
      <c r="JY179" s="4">
        <v>-10.117337425565893</v>
      </c>
      <c r="JZ179" s="93">
        <v>499.82000000000005</v>
      </c>
      <c r="KA179" s="4">
        <v>0</v>
      </c>
      <c r="KB179" s="4">
        <v>0</v>
      </c>
      <c r="KC179" s="4">
        <v>6826285</v>
      </c>
      <c r="KD179" s="4">
        <v>0</v>
      </c>
      <c r="KE179" s="4">
        <v>0</v>
      </c>
      <c r="KF179" s="4">
        <v>0</v>
      </c>
      <c r="KG179" s="4">
        <v>448255</v>
      </c>
      <c r="KH179" s="4">
        <v>0</v>
      </c>
      <c r="KI179" s="4">
        <v>340062</v>
      </c>
      <c r="KJ179" s="4">
        <v>0</v>
      </c>
      <c r="KK179" s="4">
        <v>448255</v>
      </c>
      <c r="KM179" s="4">
        <v>6856.8259094561099</v>
      </c>
      <c r="KN179" s="4">
        <v>-55.261857581466757</v>
      </c>
      <c r="KO179" s="4">
        <v>529.89</v>
      </c>
      <c r="KP179" s="4">
        <v>0</v>
      </c>
      <c r="KQ179" s="4">
        <v>0</v>
      </c>
      <c r="KR179" s="4">
        <v>7306723</v>
      </c>
      <c r="KS179" s="4">
        <v>0</v>
      </c>
      <c r="KT179" s="4">
        <v>0</v>
      </c>
      <c r="KU179" s="4">
        <v>0</v>
      </c>
      <c r="KV179" s="4">
        <v>562550</v>
      </c>
      <c r="KW179" s="4">
        <v>0</v>
      </c>
      <c r="KX179" s="4">
        <v>195642</v>
      </c>
      <c r="KY179" s="4">
        <v>0</v>
      </c>
      <c r="KZ179" s="4">
        <v>562550</v>
      </c>
      <c r="LA179" s="4">
        <v>0</v>
      </c>
      <c r="LB179" s="4">
        <v>480382.73814241856</v>
      </c>
      <c r="LC179" s="4">
        <v>0</v>
      </c>
      <c r="LD179" s="4">
        <v>536</v>
      </c>
      <c r="LE179" s="4">
        <v>0</v>
      </c>
      <c r="LF179" s="4">
        <v>0</v>
      </c>
      <c r="LG179" s="4">
        <v>7523255</v>
      </c>
      <c r="LH179" s="4">
        <v>0</v>
      </c>
      <c r="LI179" s="4">
        <v>0</v>
      </c>
      <c r="LJ179" s="4">
        <v>0</v>
      </c>
      <c r="LK179" s="4">
        <v>636762</v>
      </c>
      <c r="LL179" s="4">
        <v>0</v>
      </c>
      <c r="LM179" s="4">
        <v>0</v>
      </c>
      <c r="LO179" s="4">
        <v>636762</v>
      </c>
      <c r="LQ179" s="4">
        <v>504794.8</v>
      </c>
      <c r="MI179" s="115">
        <f t="shared" si="2"/>
        <v>-170</v>
      </c>
      <c r="MJ179" s="3"/>
      <c r="MK179" s="3"/>
      <c r="ML179" s="176"/>
      <c r="MM179" s="176"/>
      <c r="MN179" s="176"/>
      <c r="MO179" s="176"/>
      <c r="MP179" s="176"/>
      <c r="MQ179" s="176"/>
      <c r="MR179" s="176"/>
      <c r="MS179" s="176"/>
      <c r="MT179" s="176"/>
    </row>
    <row r="180" spans="1:358" s="4" customFormat="1">
      <c r="A180" s="1">
        <v>171</v>
      </c>
      <c r="B180" t="s">
        <v>211</v>
      </c>
      <c r="C180" s="93">
        <v>9.7899999999999991</v>
      </c>
      <c r="D180" s="4">
        <v>49097</v>
      </c>
      <c r="E180" s="4">
        <v>0</v>
      </c>
      <c r="F180" s="4">
        <v>30982</v>
      </c>
      <c r="G180" s="4">
        <v>0</v>
      </c>
      <c r="I180" s="93">
        <v>15.7</v>
      </c>
      <c r="J180" s="4">
        <v>82566</v>
      </c>
      <c r="K180" s="4">
        <v>0</v>
      </c>
      <c r="L180" s="4">
        <v>47656</v>
      </c>
      <c r="M180" s="4">
        <v>0</v>
      </c>
      <c r="O180" s="93">
        <v>9.2100000000000009</v>
      </c>
      <c r="P180" s="4">
        <v>0</v>
      </c>
      <c r="Q180" s="4">
        <v>53878</v>
      </c>
      <c r="R180" s="4">
        <v>0</v>
      </c>
      <c r="S180" s="4">
        <v>0</v>
      </c>
      <c r="U180" s="4">
        <v>0</v>
      </c>
      <c r="V180" s="4">
        <v>0</v>
      </c>
      <c r="W180" s="93">
        <v>15.15</v>
      </c>
      <c r="X180" s="4">
        <v>0</v>
      </c>
      <c r="Y180" s="4">
        <v>92568</v>
      </c>
      <c r="Z180" s="4">
        <v>0</v>
      </c>
      <c r="AA180" s="4">
        <v>0</v>
      </c>
      <c r="AB180" s="4">
        <v>0</v>
      </c>
      <c r="AC180" s="4">
        <v>38690</v>
      </c>
      <c r="AD180" s="4">
        <v>0</v>
      </c>
      <c r="AE180" s="4">
        <v>0</v>
      </c>
      <c r="AF180" s="4">
        <v>26.84</v>
      </c>
      <c r="AG180" s="4">
        <v>0</v>
      </c>
      <c r="AH180" s="4">
        <v>151957</v>
      </c>
      <c r="AJ180" s="4">
        <v>5272</v>
      </c>
      <c r="AL180" s="4">
        <v>82603</v>
      </c>
      <c r="AN180" s="4">
        <v>0</v>
      </c>
      <c r="AO180" s="93">
        <v>33.79</v>
      </c>
      <c r="AP180" s="4">
        <v>0</v>
      </c>
      <c r="AQ180" s="4">
        <v>202609</v>
      </c>
      <c r="AR180" s="4">
        <v>0</v>
      </c>
      <c r="AS180" s="4">
        <v>6179</v>
      </c>
      <c r="AT180" s="4">
        <v>0</v>
      </c>
      <c r="AU180" s="4">
        <v>101761</v>
      </c>
      <c r="AW180" s="93">
        <v>35.08</v>
      </c>
      <c r="AY180" s="4">
        <v>232802</v>
      </c>
      <c r="AZ180" s="4">
        <v>0</v>
      </c>
      <c r="BA180" s="4">
        <v>10690</v>
      </c>
      <c r="BB180" s="4">
        <v>0</v>
      </c>
      <c r="BC180" s="4">
        <v>75081</v>
      </c>
      <c r="BD180" s="4">
        <v>110</v>
      </c>
      <c r="BE180" s="4">
        <v>30.44</v>
      </c>
      <c r="BF180" s="4">
        <v>0</v>
      </c>
      <c r="BG180" s="4">
        <v>219563</v>
      </c>
      <c r="BH180" s="4">
        <v>0</v>
      </c>
      <c r="BI180" s="4">
        <v>32.47</v>
      </c>
      <c r="BJ180" s="4">
        <v>0</v>
      </c>
      <c r="BK180" s="4">
        <v>254907</v>
      </c>
      <c r="BL180" s="4">
        <v>0</v>
      </c>
      <c r="BM180" s="4">
        <v>8100</v>
      </c>
      <c r="BN180" s="4">
        <v>0</v>
      </c>
      <c r="BO180" s="4">
        <v>14504.746115731967</v>
      </c>
      <c r="BP180" s="4">
        <v>9.4471010591150844</v>
      </c>
      <c r="BQ180" s="93">
        <v>45.929328621908127</v>
      </c>
      <c r="BR180" s="4">
        <v>0</v>
      </c>
      <c r="BS180" s="4">
        <v>404569.61601440422</v>
      </c>
      <c r="BT180" s="4">
        <v>0</v>
      </c>
      <c r="BU180" s="4">
        <v>34329.571524136671</v>
      </c>
      <c r="BW180" s="4">
        <v>0</v>
      </c>
      <c r="BY180" s="4">
        <v>34329.571524136671</v>
      </c>
      <c r="CA180" s="4">
        <v>170869.01601440422</v>
      </c>
      <c r="CC180" s="93">
        <v>42.096885813148788</v>
      </c>
      <c r="CD180" s="4">
        <v>0</v>
      </c>
      <c r="CE180" s="4">
        <v>359980.06920415227</v>
      </c>
      <c r="CF180" s="4">
        <v>0</v>
      </c>
      <c r="CG180" s="4">
        <v>31891.183391003462</v>
      </c>
      <c r="CH180" s="4">
        <v>0</v>
      </c>
      <c r="CI180" s="4">
        <v>9488</v>
      </c>
      <c r="CJ180" s="4">
        <v>-4169.4671280276807</v>
      </c>
      <c r="CK180" s="4">
        <v>31891.183391003462</v>
      </c>
      <c r="CL180" s="4">
        <v>-341.01038062283624</v>
      </c>
      <c r="CM180" s="4">
        <v>103936</v>
      </c>
      <c r="CN180" s="4">
        <v>0</v>
      </c>
      <c r="CO180" s="93">
        <v>36.065743944636679</v>
      </c>
      <c r="CP180" s="4">
        <v>0</v>
      </c>
      <c r="CQ180" s="4">
        <v>318161.66435986158</v>
      </c>
      <c r="CS180" s="4">
        <v>28699.297577854668</v>
      </c>
      <c r="CU180" s="4">
        <v>6655.1833910034602</v>
      </c>
      <c r="CW180" s="4">
        <v>28699.297577854668</v>
      </c>
      <c r="CY180" s="4">
        <v>59865</v>
      </c>
      <c r="DA180" s="93">
        <v>27.260135135135137</v>
      </c>
      <c r="DB180" s="4">
        <v>0</v>
      </c>
      <c r="DC180" s="4">
        <v>266183</v>
      </c>
      <c r="DD180" s="4">
        <v>0</v>
      </c>
      <c r="DE180" s="4">
        <v>23136</v>
      </c>
      <c r="DF180" s="4">
        <v>0</v>
      </c>
      <c r="DG180" s="4">
        <v>0</v>
      </c>
      <c r="DH180" s="4">
        <v>0</v>
      </c>
      <c r="DI180" s="4">
        <v>23136</v>
      </c>
      <c r="DJ180" s="4">
        <v>0</v>
      </c>
      <c r="DK180" s="4">
        <v>0</v>
      </c>
      <c r="DL180" s="4">
        <v>0</v>
      </c>
      <c r="DM180" s="93">
        <v>24.115254237288138</v>
      </c>
      <c r="DN180" s="4">
        <v>0</v>
      </c>
      <c r="DO180" s="4">
        <v>214722</v>
      </c>
      <c r="DQ180" s="4">
        <v>21534</v>
      </c>
      <c r="DS180" s="4">
        <v>0</v>
      </c>
      <c r="DU180" s="4">
        <v>21534</v>
      </c>
      <c r="DW180" s="4">
        <v>0</v>
      </c>
      <c r="DY180" s="93">
        <v>25.467353951890033</v>
      </c>
      <c r="DZ180" s="4">
        <v>0</v>
      </c>
      <c r="EA180" s="4">
        <v>229741</v>
      </c>
      <c r="EC180" s="4">
        <v>22742</v>
      </c>
      <c r="EE180" s="4">
        <v>0</v>
      </c>
      <c r="EG180" s="4">
        <v>22742</v>
      </c>
      <c r="EI180" s="4">
        <v>15019</v>
      </c>
      <c r="EK180" s="93">
        <v>28</v>
      </c>
      <c r="EL180" s="4">
        <v>0</v>
      </c>
      <c r="EM180" s="4">
        <v>267568</v>
      </c>
      <c r="EN180" s="4">
        <v>0</v>
      </c>
      <c r="EO180" s="4">
        <v>25004</v>
      </c>
      <c r="EP180" s="4">
        <v>0</v>
      </c>
      <c r="EQ180" s="4">
        <v>0</v>
      </c>
      <c r="ER180" s="4">
        <v>0</v>
      </c>
      <c r="ES180" s="4">
        <v>25004</v>
      </c>
      <c r="ET180" s="4">
        <v>0</v>
      </c>
      <c r="EU180" s="4">
        <v>46838.400000000001</v>
      </c>
      <c r="EV180" s="4">
        <v>0</v>
      </c>
      <c r="EW180" s="93">
        <v>29.168965517241379</v>
      </c>
      <c r="EX180" s="4">
        <v>0</v>
      </c>
      <c r="EY180" s="4">
        <v>268338</v>
      </c>
      <c r="EZ180" s="4">
        <v>0</v>
      </c>
      <c r="FA180" s="4">
        <v>25155</v>
      </c>
      <c r="FB180" s="4">
        <v>0</v>
      </c>
      <c r="FC180" s="4">
        <v>10419</v>
      </c>
      <c r="FD180" s="4">
        <v>0</v>
      </c>
      <c r="FE180" s="4">
        <v>25155</v>
      </c>
      <c r="FF180" s="4">
        <v>0</v>
      </c>
      <c r="FG180" s="4">
        <v>16234.35</v>
      </c>
      <c r="FH180" s="4">
        <v>0</v>
      </c>
      <c r="FI180" s="93">
        <v>33.724489795918373</v>
      </c>
      <c r="FJ180" s="4">
        <v>0</v>
      </c>
      <c r="FK180" s="4">
        <v>300195</v>
      </c>
      <c r="FL180" s="4">
        <v>0</v>
      </c>
      <c r="FM180" s="4">
        <v>28300</v>
      </c>
      <c r="FN180" s="4">
        <v>0</v>
      </c>
      <c r="FO180" s="4">
        <v>21544</v>
      </c>
      <c r="FQ180" s="4">
        <v>28300</v>
      </c>
      <c r="FS180" s="4">
        <v>39723.80736812386</v>
      </c>
      <c r="FU180" s="93">
        <v>34.983752191700766</v>
      </c>
      <c r="FV180" s="4">
        <v>0</v>
      </c>
      <c r="FW180" s="4">
        <v>363746</v>
      </c>
      <c r="FX180" s="4">
        <v>0</v>
      </c>
      <c r="FY180" s="4">
        <v>29800</v>
      </c>
      <c r="FZ180" s="4">
        <v>0</v>
      </c>
      <c r="GA180" s="4">
        <v>18979</v>
      </c>
      <c r="GB180" s="4">
        <v>0</v>
      </c>
      <c r="GC180" s="4">
        <v>29800</v>
      </c>
      <c r="GE180" s="4">
        <v>79020.891075764637</v>
      </c>
      <c r="GG180" s="93">
        <v>32.429613388222663</v>
      </c>
      <c r="GH180" s="4">
        <v>0</v>
      </c>
      <c r="GI180" s="4">
        <v>346919</v>
      </c>
      <c r="GJ180" s="4">
        <v>0</v>
      </c>
      <c r="GK180" s="4">
        <v>28959</v>
      </c>
      <c r="GL180" s="4">
        <v>0</v>
      </c>
      <c r="GM180" s="4">
        <v>0</v>
      </c>
      <c r="GN180" s="4">
        <v>0</v>
      </c>
      <c r="GO180" s="4">
        <v>28959</v>
      </c>
      <c r="GP180" s="4">
        <v>0</v>
      </c>
      <c r="GQ180" s="4">
        <v>0</v>
      </c>
      <c r="GR180" s="4">
        <v>0</v>
      </c>
      <c r="GS180" s="93">
        <v>22.837288135593219</v>
      </c>
      <c r="GT180" s="4">
        <v>0</v>
      </c>
      <c r="GU180" s="4">
        <v>233070</v>
      </c>
      <c r="GV180" s="4">
        <v>0</v>
      </c>
      <c r="GW180" s="4">
        <v>18607</v>
      </c>
      <c r="GX180" s="4">
        <v>0</v>
      </c>
      <c r="GY180" s="4">
        <v>25472</v>
      </c>
      <c r="GZ180" s="4">
        <v>0</v>
      </c>
      <c r="HA180" s="160">
        <v>18607</v>
      </c>
      <c r="HB180" s="160">
        <v>0</v>
      </c>
      <c r="HC180" s="160">
        <v>0</v>
      </c>
      <c r="HD180" s="4">
        <v>0</v>
      </c>
      <c r="HE180" s="93">
        <v>23</v>
      </c>
      <c r="HF180" s="4">
        <v>0</v>
      </c>
      <c r="HG180" s="4">
        <v>0</v>
      </c>
      <c r="HH180" s="4">
        <v>236124</v>
      </c>
      <c r="HI180" s="4">
        <v>0</v>
      </c>
      <c r="HJ180" s="4">
        <v>17860</v>
      </c>
      <c r="HK180" s="4">
        <v>0</v>
      </c>
      <c r="HL180" s="4">
        <v>36741</v>
      </c>
      <c r="HM180" s="4">
        <v>0</v>
      </c>
      <c r="HN180" s="4">
        <v>17860</v>
      </c>
      <c r="HO180" s="4">
        <v>0</v>
      </c>
      <c r="HP180" s="4">
        <v>2681</v>
      </c>
      <c r="HQ180" s="4">
        <v>-46.574531538613883</v>
      </c>
      <c r="HR180" s="93">
        <v>20.119999999999997</v>
      </c>
      <c r="HS180" s="4">
        <v>0</v>
      </c>
      <c r="HT180" s="4">
        <v>0</v>
      </c>
      <c r="HU180" s="4">
        <v>246526</v>
      </c>
      <c r="HV180" s="4">
        <v>0</v>
      </c>
      <c r="HW180" s="4">
        <v>0</v>
      </c>
      <c r="HX180" s="176">
        <v>0</v>
      </c>
      <c r="HY180" s="4">
        <v>17967</v>
      </c>
      <c r="HZ180" s="176">
        <v>0</v>
      </c>
      <c r="IA180" s="4">
        <v>0</v>
      </c>
      <c r="IB180" s="176">
        <v>0</v>
      </c>
      <c r="IC180" s="4">
        <v>17967</v>
      </c>
      <c r="ID180" s="176">
        <v>0</v>
      </c>
      <c r="IE180" s="4">
        <v>6824.2487713672972</v>
      </c>
      <c r="IF180" s="4">
        <v>36.809797329593493</v>
      </c>
      <c r="IG180" s="5">
        <v>23.3</v>
      </c>
      <c r="IH180" s="3">
        <v>0</v>
      </c>
      <c r="II180" s="3">
        <v>0</v>
      </c>
      <c r="IJ180" s="3">
        <v>306662</v>
      </c>
      <c r="IK180" s="3">
        <v>0</v>
      </c>
      <c r="IL180" s="3">
        <v>0</v>
      </c>
      <c r="IM180" s="3">
        <v>0</v>
      </c>
      <c r="IN180" s="3">
        <v>20808</v>
      </c>
      <c r="IO180" s="3">
        <v>0</v>
      </c>
      <c r="IP180" s="3">
        <v>0</v>
      </c>
      <c r="IQ180" s="3"/>
      <c r="IR180" s="3">
        <v>20808</v>
      </c>
      <c r="IS180" s="3"/>
      <c r="IT180" s="3">
        <v>49366.66031512995</v>
      </c>
      <c r="IU180" s="3"/>
      <c r="IV180" s="93">
        <v>21.77</v>
      </c>
      <c r="IW180" s="4">
        <v>0</v>
      </c>
      <c r="IX180" s="4">
        <v>0</v>
      </c>
      <c r="IY180" s="4">
        <v>303058</v>
      </c>
      <c r="IZ180" s="4">
        <v>0</v>
      </c>
      <c r="JA180" s="4">
        <v>0</v>
      </c>
      <c r="JB180" s="4">
        <v>0</v>
      </c>
      <c r="JC180" s="4">
        <v>19965</v>
      </c>
      <c r="JD180" s="4">
        <v>0</v>
      </c>
      <c r="JE180" s="4">
        <v>6263</v>
      </c>
      <c r="JG180" s="4">
        <v>19965</v>
      </c>
      <c r="JI180" s="4">
        <v>5924.6682039518346</v>
      </c>
      <c r="JK180" s="93">
        <v>33.94</v>
      </c>
      <c r="JL180" s="4">
        <v>0</v>
      </c>
      <c r="JM180" s="4">
        <v>0</v>
      </c>
      <c r="JN180" s="4">
        <v>476253</v>
      </c>
      <c r="JO180" s="4">
        <v>0</v>
      </c>
      <c r="JP180" s="4">
        <v>0</v>
      </c>
      <c r="JQ180" s="4">
        <v>0</v>
      </c>
      <c r="JR180" s="4">
        <v>29755</v>
      </c>
      <c r="JS180" s="4">
        <v>0</v>
      </c>
      <c r="JT180" s="4">
        <v>30436</v>
      </c>
      <c r="JV180" s="4">
        <v>29755</v>
      </c>
      <c r="JW180" s="4">
        <v>0</v>
      </c>
      <c r="JX180" s="4">
        <v>173195</v>
      </c>
      <c r="JY180" s="4">
        <v>0</v>
      </c>
      <c r="JZ180" s="93">
        <v>33.29</v>
      </c>
      <c r="KA180" s="4">
        <v>0</v>
      </c>
      <c r="KB180" s="4">
        <v>0</v>
      </c>
      <c r="KC180" s="4">
        <v>530586</v>
      </c>
      <c r="KD180" s="4">
        <v>0</v>
      </c>
      <c r="KE180" s="4">
        <v>0</v>
      </c>
      <c r="KF180" s="4">
        <v>0</v>
      </c>
      <c r="KG180" s="4">
        <v>30155</v>
      </c>
      <c r="KH180" s="4">
        <v>0</v>
      </c>
      <c r="KI180" s="4">
        <v>17014</v>
      </c>
      <c r="KJ180" s="4">
        <v>0</v>
      </c>
      <c r="KK180" s="4">
        <v>30155</v>
      </c>
      <c r="KM180" s="4">
        <v>158250</v>
      </c>
      <c r="KN180" s="4">
        <v>0</v>
      </c>
      <c r="KO180" s="4">
        <v>40.130000000000003</v>
      </c>
      <c r="KP180" s="4">
        <v>0</v>
      </c>
      <c r="KQ180" s="4">
        <v>0</v>
      </c>
      <c r="KR180" s="4">
        <v>699091</v>
      </c>
      <c r="KS180" s="4">
        <v>0</v>
      </c>
      <c r="KT180" s="4">
        <v>0</v>
      </c>
      <c r="KU180" s="4">
        <v>0</v>
      </c>
      <c r="KV180" s="4">
        <v>43600</v>
      </c>
      <c r="KW180" s="4">
        <v>0</v>
      </c>
      <c r="KX180" s="4">
        <v>0</v>
      </c>
      <c r="KY180" s="4">
        <v>0</v>
      </c>
      <c r="KZ180" s="4">
        <v>43600</v>
      </c>
      <c r="LA180" s="4">
        <v>0</v>
      </c>
      <c r="LB180" s="4">
        <v>267611.68</v>
      </c>
      <c r="LC180" s="4">
        <v>0</v>
      </c>
      <c r="LD180" s="4">
        <v>35</v>
      </c>
      <c r="LE180" s="4">
        <v>0</v>
      </c>
      <c r="LF180" s="4">
        <v>0</v>
      </c>
      <c r="LG180" s="4">
        <v>656649</v>
      </c>
      <c r="LH180" s="4">
        <v>0</v>
      </c>
      <c r="LI180" s="4">
        <v>0</v>
      </c>
      <c r="LJ180" s="4">
        <v>0</v>
      </c>
      <c r="LK180" s="4">
        <v>41463</v>
      </c>
      <c r="LL180" s="4">
        <v>0</v>
      </c>
      <c r="LM180" s="4">
        <v>0</v>
      </c>
      <c r="LO180" s="4">
        <v>41463</v>
      </c>
      <c r="LQ180" s="4">
        <v>122836.2</v>
      </c>
      <c r="MI180" s="115">
        <f t="shared" si="2"/>
        <v>-171</v>
      </c>
      <c r="MJ180" s="3"/>
      <c r="MK180" s="3"/>
      <c r="ML180" s="176"/>
      <c r="MM180" s="176"/>
      <c r="MN180" s="176"/>
      <c r="MO180" s="176"/>
      <c r="MP180" s="176"/>
      <c r="MQ180" s="176"/>
      <c r="MR180" s="176"/>
      <c r="MS180" s="176"/>
      <c r="MT180" s="176"/>
    </row>
    <row r="181" spans="1:358" s="4" customFormat="1">
      <c r="A181" s="1">
        <v>172</v>
      </c>
      <c r="B181" t="s">
        <v>212</v>
      </c>
      <c r="C181" s="93"/>
      <c r="E181" s="4">
        <v>0</v>
      </c>
      <c r="F181" s="4">
        <v>0</v>
      </c>
      <c r="I181" s="93">
        <v>0.51</v>
      </c>
      <c r="J181" s="4">
        <v>2994</v>
      </c>
      <c r="K181" s="4">
        <v>0</v>
      </c>
      <c r="L181" s="4">
        <v>0</v>
      </c>
      <c r="M181" s="4">
        <v>0</v>
      </c>
      <c r="O181" s="93">
        <v>1</v>
      </c>
      <c r="P181" s="4">
        <v>0</v>
      </c>
      <c r="Q181" s="4">
        <v>5776</v>
      </c>
      <c r="R181" s="4">
        <v>0</v>
      </c>
      <c r="S181" s="4">
        <v>0</v>
      </c>
      <c r="U181" s="4">
        <v>3377</v>
      </c>
      <c r="V181" s="4">
        <v>0</v>
      </c>
      <c r="W181" s="93">
        <v>2</v>
      </c>
      <c r="X181" s="4">
        <v>0</v>
      </c>
      <c r="Y181" s="4">
        <v>12474</v>
      </c>
      <c r="Z181" s="4">
        <v>0</v>
      </c>
      <c r="AA181" s="4">
        <v>0</v>
      </c>
      <c r="AB181" s="4">
        <v>0</v>
      </c>
      <c r="AC181" s="4">
        <v>6698</v>
      </c>
      <c r="AD181" s="4">
        <v>0</v>
      </c>
      <c r="AE181" s="4">
        <v>0</v>
      </c>
      <c r="AF181" s="4">
        <v>4</v>
      </c>
      <c r="AG181" s="4">
        <v>0</v>
      </c>
      <c r="AH181" s="4">
        <v>25824</v>
      </c>
      <c r="AJ181" s="4">
        <v>0</v>
      </c>
      <c r="AL181" s="4">
        <v>17369</v>
      </c>
      <c r="AN181" s="4">
        <v>0</v>
      </c>
      <c r="AO181" s="93">
        <v>3</v>
      </c>
      <c r="AP181" s="4">
        <v>0</v>
      </c>
      <c r="AQ181" s="4">
        <v>21453</v>
      </c>
      <c r="AR181" s="4">
        <v>0</v>
      </c>
      <c r="AS181" s="4">
        <v>0</v>
      </c>
      <c r="AT181" s="4">
        <v>0</v>
      </c>
      <c r="AU181" s="4">
        <v>10689</v>
      </c>
      <c r="AW181" s="93">
        <v>4</v>
      </c>
      <c r="AY181" s="4">
        <v>23754</v>
      </c>
      <c r="AZ181" s="4">
        <v>0</v>
      </c>
      <c r="BA181" s="4">
        <v>7918</v>
      </c>
      <c r="BB181" s="4">
        <v>0</v>
      </c>
      <c r="BC181" s="4">
        <v>6802</v>
      </c>
      <c r="BD181" s="4">
        <v>10</v>
      </c>
      <c r="BE181" s="4">
        <v>9.14</v>
      </c>
      <c r="BF181" s="4">
        <v>0</v>
      </c>
      <c r="BG181" s="4">
        <v>66429</v>
      </c>
      <c r="BH181" s="4">
        <v>0</v>
      </c>
      <c r="BI181" s="4">
        <v>9</v>
      </c>
      <c r="BJ181" s="4">
        <v>0</v>
      </c>
      <c r="BK181" s="4">
        <v>76473</v>
      </c>
      <c r="BL181" s="4">
        <v>0</v>
      </c>
      <c r="BM181" s="4">
        <v>0</v>
      </c>
      <c r="BN181" s="4">
        <v>0</v>
      </c>
      <c r="BO181" s="4">
        <v>11185.500632726473</v>
      </c>
      <c r="BP181" s="4">
        <v>7.2852398815557535</v>
      </c>
      <c r="BQ181" s="93">
        <v>11</v>
      </c>
      <c r="BR181" s="4">
        <v>0</v>
      </c>
      <c r="BS181" s="4">
        <v>91674.479156108267</v>
      </c>
      <c r="BT181" s="4">
        <v>0</v>
      </c>
      <c r="BU181" s="4">
        <v>8228</v>
      </c>
      <c r="BW181" s="4">
        <v>0</v>
      </c>
      <c r="BY181" s="4">
        <v>8228</v>
      </c>
      <c r="CA181" s="4">
        <v>38297.879156108269</v>
      </c>
      <c r="CC181" s="93">
        <v>14.215488215488215</v>
      </c>
      <c r="CD181" s="4">
        <v>0</v>
      </c>
      <c r="CE181" s="4">
        <v>122999.37037037038</v>
      </c>
      <c r="CF181" s="4">
        <v>0</v>
      </c>
      <c r="CG181" s="4">
        <v>10547.851851851852</v>
      </c>
      <c r="CH181" s="4">
        <v>0</v>
      </c>
      <c r="CI181" s="4">
        <v>6119.9494949494956</v>
      </c>
      <c r="CJ181" s="4">
        <v>0</v>
      </c>
      <c r="CK181" s="4">
        <v>10547.851851851852</v>
      </c>
      <c r="CL181" s="4">
        <v>0</v>
      </c>
      <c r="CM181" s="4">
        <v>44463.891214262112</v>
      </c>
      <c r="CN181" s="4">
        <v>0</v>
      </c>
      <c r="CO181" s="93">
        <v>18.456747404844293</v>
      </c>
      <c r="CP181" s="4">
        <v>0</v>
      </c>
      <c r="CQ181" s="4">
        <v>185914.35986159169</v>
      </c>
      <c r="CS181" s="4">
        <v>14157.422145328719</v>
      </c>
      <c r="CU181" s="4">
        <v>11461</v>
      </c>
      <c r="CW181" s="4">
        <v>14157.422145328719</v>
      </c>
      <c r="CY181" s="4">
        <v>87790.989491221306</v>
      </c>
      <c r="DA181" s="93">
        <v>13.802500888941568</v>
      </c>
      <c r="DB181" s="4">
        <v>0</v>
      </c>
      <c r="DC181" s="4">
        <v>141974</v>
      </c>
      <c r="DD181" s="4">
        <v>0</v>
      </c>
      <c r="DE181" s="4">
        <v>10870</v>
      </c>
      <c r="DF181" s="4">
        <v>0</v>
      </c>
      <c r="DG181" s="4">
        <v>11953</v>
      </c>
      <c r="DH181" s="4">
        <v>0</v>
      </c>
      <c r="DI181" s="4">
        <v>10870</v>
      </c>
      <c r="DJ181" s="4">
        <v>0</v>
      </c>
      <c r="DK181" s="4">
        <v>50279</v>
      </c>
      <c r="DL181" s="4">
        <v>0</v>
      </c>
      <c r="DM181" s="93">
        <v>14.431034482758619</v>
      </c>
      <c r="DN181" s="4">
        <v>0</v>
      </c>
      <c r="DO181" s="4">
        <v>170937</v>
      </c>
      <c r="DQ181" s="4">
        <v>12887</v>
      </c>
      <c r="DS181" s="4">
        <v>0</v>
      </c>
      <c r="DU181" s="4">
        <v>12887</v>
      </c>
      <c r="DW181" s="4">
        <v>54128.995796488525</v>
      </c>
      <c r="DY181" s="93">
        <v>15.43344709897611</v>
      </c>
      <c r="DZ181" s="4">
        <v>0</v>
      </c>
      <c r="EA181" s="4">
        <v>187851</v>
      </c>
      <c r="EC181" s="4">
        <v>12889</v>
      </c>
      <c r="EE181" s="4">
        <v>13908</v>
      </c>
      <c r="EG181" s="4">
        <v>12889</v>
      </c>
      <c r="EI181" s="4">
        <v>34291.800000000003</v>
      </c>
      <c r="EK181" s="93">
        <v>24.193771626297575</v>
      </c>
      <c r="EL181" s="4">
        <v>0</v>
      </c>
      <c r="EM181" s="4">
        <v>283613</v>
      </c>
      <c r="EN181" s="4">
        <v>0</v>
      </c>
      <c r="EO181" s="4">
        <v>20712</v>
      </c>
      <c r="EP181" s="4">
        <v>0</v>
      </c>
      <c r="EQ181" s="4">
        <v>13121</v>
      </c>
      <c r="ER181" s="4">
        <v>0</v>
      </c>
      <c r="ES181" s="4">
        <v>20712</v>
      </c>
      <c r="ET181" s="4">
        <v>0</v>
      </c>
      <c r="EU181" s="4">
        <v>117495.59999999999</v>
      </c>
      <c r="EV181" s="4">
        <v>0</v>
      </c>
      <c r="EW181" s="93">
        <v>33.783216783216787</v>
      </c>
      <c r="EX181" s="4">
        <v>0</v>
      </c>
      <c r="EY181" s="4">
        <v>392855</v>
      </c>
      <c r="EZ181" s="4">
        <v>0</v>
      </c>
      <c r="FA181" s="4">
        <v>27489</v>
      </c>
      <c r="FB181" s="4">
        <v>0</v>
      </c>
      <c r="FC181" s="4">
        <v>40965</v>
      </c>
      <c r="FD181" s="4">
        <v>0</v>
      </c>
      <c r="FE181" s="4">
        <v>27489</v>
      </c>
      <c r="FF181" s="4">
        <v>0</v>
      </c>
      <c r="FG181" s="4">
        <v>139948.1</v>
      </c>
      <c r="FH181" s="4">
        <v>0</v>
      </c>
      <c r="FI181" s="93">
        <v>43.641638225255974</v>
      </c>
      <c r="FJ181" s="4">
        <v>0</v>
      </c>
      <c r="FK181" s="4">
        <v>560311</v>
      </c>
      <c r="FL181" s="4">
        <v>0</v>
      </c>
      <c r="FM181" s="4">
        <v>38079</v>
      </c>
      <c r="FN181" s="4">
        <v>0</v>
      </c>
      <c r="FO181" s="4">
        <v>14033</v>
      </c>
      <c r="FQ181" s="4">
        <v>38079</v>
      </c>
      <c r="FS181" s="4">
        <v>209314.85590869482</v>
      </c>
      <c r="FU181" s="93">
        <v>49.731292517006807</v>
      </c>
      <c r="FV181" s="4">
        <v>0</v>
      </c>
      <c r="FW181" s="4">
        <v>626835</v>
      </c>
      <c r="FX181" s="4">
        <v>0</v>
      </c>
      <c r="FY181" s="4">
        <v>41556</v>
      </c>
      <c r="FZ181" s="4">
        <v>0</v>
      </c>
      <c r="GA181" s="4">
        <v>42855</v>
      </c>
      <c r="GB181" s="4">
        <v>0</v>
      </c>
      <c r="GC181" s="4">
        <v>41556</v>
      </c>
      <c r="GE181" s="4">
        <v>155422.82685711107</v>
      </c>
      <c r="GG181" s="93">
        <v>44.258503401360542</v>
      </c>
      <c r="GH181" s="4">
        <v>0</v>
      </c>
      <c r="GI181" s="4">
        <v>557868</v>
      </c>
      <c r="GJ181" s="4">
        <v>0</v>
      </c>
      <c r="GK181" s="4">
        <v>35725</v>
      </c>
      <c r="GL181" s="4">
        <v>0</v>
      </c>
      <c r="GM181" s="4">
        <v>59572</v>
      </c>
      <c r="GN181" s="4">
        <v>0</v>
      </c>
      <c r="GO181" s="4">
        <v>35725</v>
      </c>
      <c r="GP181" s="4">
        <v>0</v>
      </c>
      <c r="GQ181" s="4">
        <v>0</v>
      </c>
      <c r="GR181" s="4">
        <v>0</v>
      </c>
      <c r="GS181" s="93">
        <v>44.642857142857139</v>
      </c>
      <c r="GT181" s="4">
        <v>0</v>
      </c>
      <c r="GU181" s="4">
        <v>607884</v>
      </c>
      <c r="GV181" s="4">
        <v>0</v>
      </c>
      <c r="GW181" s="4">
        <v>36068</v>
      </c>
      <c r="GX181" s="4">
        <v>0</v>
      </c>
      <c r="GY181" s="4">
        <v>63568</v>
      </c>
      <c r="GZ181" s="4">
        <v>0</v>
      </c>
      <c r="HA181" s="160">
        <v>36068</v>
      </c>
      <c r="HB181" s="160">
        <v>0</v>
      </c>
      <c r="HC181" s="160">
        <v>44372.565927379641</v>
      </c>
      <c r="HD181" s="4">
        <v>-33</v>
      </c>
      <c r="HE181" s="93">
        <v>47</v>
      </c>
      <c r="HF181" s="4">
        <v>0</v>
      </c>
      <c r="HG181" s="4">
        <v>0</v>
      </c>
      <c r="HH181" s="4">
        <v>717221</v>
      </c>
      <c r="HI181" s="4">
        <v>0</v>
      </c>
      <c r="HJ181" s="4">
        <v>39967</v>
      </c>
      <c r="HK181" s="4">
        <v>0</v>
      </c>
      <c r="HL181" s="4">
        <v>33438</v>
      </c>
      <c r="HM181" s="4">
        <v>0</v>
      </c>
      <c r="HN181" s="4">
        <v>39967</v>
      </c>
      <c r="HO181" s="4">
        <v>0</v>
      </c>
      <c r="HP181" s="4">
        <v>95972</v>
      </c>
      <c r="HQ181" s="4">
        <v>-1667.4261803658737</v>
      </c>
      <c r="HR181" s="93">
        <v>51.38</v>
      </c>
      <c r="HS181" s="4">
        <v>0</v>
      </c>
      <c r="HT181" s="4">
        <v>0</v>
      </c>
      <c r="HU181" s="4">
        <v>829278</v>
      </c>
      <c r="HV181" s="4">
        <v>0</v>
      </c>
      <c r="HW181" s="4">
        <v>0</v>
      </c>
      <c r="HX181" s="176">
        <v>0</v>
      </c>
      <c r="HY181" s="4">
        <v>43646</v>
      </c>
      <c r="HZ181" s="176">
        <v>0</v>
      </c>
      <c r="IA181" s="4">
        <v>49544</v>
      </c>
      <c r="IB181" s="176">
        <v>0</v>
      </c>
      <c r="IC181" s="4">
        <v>43646</v>
      </c>
      <c r="ID181" s="176">
        <v>0</v>
      </c>
      <c r="IE181" s="4">
        <v>72746.978461168648</v>
      </c>
      <c r="IF181" s="4">
        <v>392.39506401514518</v>
      </c>
      <c r="IG181" s="5">
        <v>49.9</v>
      </c>
      <c r="IH181" s="3">
        <v>0</v>
      </c>
      <c r="II181" s="3">
        <v>0</v>
      </c>
      <c r="IJ181" s="3">
        <v>789750</v>
      </c>
      <c r="IK181" s="3">
        <v>0</v>
      </c>
      <c r="IL181" s="3">
        <v>0</v>
      </c>
      <c r="IM181" s="3">
        <v>0</v>
      </c>
      <c r="IN181" s="3">
        <v>41882</v>
      </c>
      <c r="IO181" s="3">
        <v>0</v>
      </c>
      <c r="IP181" s="3">
        <v>55258</v>
      </c>
      <c r="IQ181" s="3"/>
      <c r="IR181" s="3">
        <v>44524</v>
      </c>
      <c r="IS181" s="3"/>
      <c r="IT181" s="3">
        <v>321.92669579190925</v>
      </c>
      <c r="IU181" s="3"/>
      <c r="IV181" s="93">
        <v>52.74</v>
      </c>
      <c r="IW181" s="4">
        <v>0</v>
      </c>
      <c r="IX181" s="4">
        <v>0</v>
      </c>
      <c r="IY181" s="4">
        <v>868272</v>
      </c>
      <c r="IZ181" s="4">
        <v>0</v>
      </c>
      <c r="JA181" s="4">
        <v>0</v>
      </c>
      <c r="JB181" s="4">
        <v>0</v>
      </c>
      <c r="JC181" s="4">
        <v>47143</v>
      </c>
      <c r="JD181" s="4">
        <v>0</v>
      </c>
      <c r="JE181" s="4">
        <v>44178</v>
      </c>
      <c r="JG181" s="4">
        <v>47143</v>
      </c>
      <c r="JI181" s="4">
        <v>65223.736832044662</v>
      </c>
      <c r="JK181" s="93">
        <v>55.71</v>
      </c>
      <c r="JL181" s="4">
        <v>0</v>
      </c>
      <c r="JM181" s="4">
        <v>0</v>
      </c>
      <c r="JN181" s="4">
        <v>969966</v>
      </c>
      <c r="JO181" s="4">
        <v>0</v>
      </c>
      <c r="JP181" s="4">
        <v>0</v>
      </c>
      <c r="JQ181" s="4">
        <v>0</v>
      </c>
      <c r="JR181" s="4">
        <v>48693</v>
      </c>
      <c r="JS181" s="4">
        <v>0</v>
      </c>
      <c r="JT181" s="4">
        <v>68383</v>
      </c>
      <c r="JV181" s="4">
        <v>48693</v>
      </c>
      <c r="JW181" s="4">
        <v>0</v>
      </c>
      <c r="JX181" s="4">
        <v>113796.80680050747</v>
      </c>
      <c r="JY181" s="4">
        <v>-15.393314525179449</v>
      </c>
      <c r="JZ181" s="93">
        <v>58.439999999999991</v>
      </c>
      <c r="KA181" s="4">
        <v>0</v>
      </c>
      <c r="KB181" s="4">
        <v>0</v>
      </c>
      <c r="KC181" s="4">
        <v>1113207</v>
      </c>
      <c r="KD181" s="4">
        <v>0</v>
      </c>
      <c r="KE181" s="4">
        <v>0</v>
      </c>
      <c r="KF181" s="4">
        <v>0</v>
      </c>
      <c r="KG181" s="4">
        <v>52919</v>
      </c>
      <c r="KH181" s="4">
        <v>0</v>
      </c>
      <c r="KI181" s="4">
        <v>40954</v>
      </c>
      <c r="KJ181" s="4">
        <v>0</v>
      </c>
      <c r="KK181" s="4">
        <v>52919</v>
      </c>
      <c r="KM181" s="4">
        <v>214689.91533767973</v>
      </c>
      <c r="KN181" s="4">
        <v>-84.079745412862394</v>
      </c>
      <c r="KO181" s="4">
        <v>44.800000000000004</v>
      </c>
      <c r="KP181" s="4">
        <v>0</v>
      </c>
      <c r="KQ181" s="4">
        <v>0</v>
      </c>
      <c r="KR181" s="4">
        <v>1071717</v>
      </c>
      <c r="KS181" s="4">
        <v>0</v>
      </c>
      <c r="KT181" s="4">
        <v>0</v>
      </c>
      <c r="KU181" s="4">
        <v>0</v>
      </c>
      <c r="KV181" s="4">
        <v>48736</v>
      </c>
      <c r="KW181" s="4">
        <v>0</v>
      </c>
      <c r="KX181" s="4">
        <v>0</v>
      </c>
      <c r="KY181" s="4">
        <v>0</v>
      </c>
      <c r="KZ181" s="4">
        <v>48736</v>
      </c>
      <c r="LA181" s="4">
        <v>0</v>
      </c>
      <c r="LB181" s="4">
        <v>124911.01625458713</v>
      </c>
      <c r="LC181" s="4">
        <v>0</v>
      </c>
      <c r="LD181" s="4">
        <v>48</v>
      </c>
      <c r="LE181" s="4">
        <v>0</v>
      </c>
      <c r="LF181" s="4">
        <v>0</v>
      </c>
      <c r="LG181" s="4">
        <v>1107231</v>
      </c>
      <c r="LH181" s="4">
        <v>0</v>
      </c>
      <c r="LI181" s="4">
        <v>0</v>
      </c>
      <c r="LJ181" s="4">
        <v>0</v>
      </c>
      <c r="LK181" s="4">
        <v>56992</v>
      </c>
      <c r="LL181" s="4">
        <v>0</v>
      </c>
      <c r="LM181" s="4">
        <v>0</v>
      </c>
      <c r="LO181" s="4">
        <v>56992</v>
      </c>
      <c r="LQ181" s="4">
        <v>92810.4</v>
      </c>
      <c r="MI181" s="115">
        <f t="shared" si="2"/>
        <v>-172</v>
      </c>
      <c r="MJ181" s="3"/>
      <c r="MK181" s="3"/>
      <c r="ML181" s="176"/>
      <c r="MM181" s="176"/>
      <c r="MN181" s="176"/>
      <c r="MO181" s="176"/>
      <c r="MP181" s="176"/>
      <c r="MQ181" s="176"/>
      <c r="MR181" s="176"/>
      <c r="MS181" s="176"/>
      <c r="MT181" s="176"/>
    </row>
    <row r="182" spans="1:358" s="4" customFormat="1">
      <c r="A182" s="1">
        <v>173</v>
      </c>
      <c r="B182" t="s">
        <v>213</v>
      </c>
      <c r="C182" s="93"/>
      <c r="E182" s="4">
        <v>0</v>
      </c>
      <c r="F182" s="4">
        <v>0</v>
      </c>
      <c r="I182" s="93"/>
      <c r="J182" s="4">
        <v>0</v>
      </c>
      <c r="K182" s="4">
        <v>0</v>
      </c>
      <c r="L182" s="4">
        <v>0</v>
      </c>
      <c r="O182" s="93"/>
      <c r="Q182" s="4">
        <v>0</v>
      </c>
      <c r="R182" s="4">
        <v>0</v>
      </c>
      <c r="S182" s="4">
        <v>0</v>
      </c>
      <c r="U182" s="4">
        <v>0</v>
      </c>
      <c r="V182" s="4">
        <v>0</v>
      </c>
      <c r="W182" s="93"/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L182" s="4">
        <v>0</v>
      </c>
      <c r="AO182" s="93"/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W182" s="93"/>
      <c r="AZ182" s="4">
        <v>0</v>
      </c>
      <c r="BB182" s="4">
        <v>0</v>
      </c>
      <c r="BC182" s="4">
        <v>0</v>
      </c>
      <c r="BD182" s="4">
        <v>0</v>
      </c>
      <c r="BH182" s="4">
        <v>0</v>
      </c>
      <c r="BL182" s="4">
        <v>0</v>
      </c>
      <c r="BN182" s="4">
        <v>0</v>
      </c>
      <c r="BO182" s="4">
        <v>0</v>
      </c>
      <c r="BP182" s="4">
        <v>0</v>
      </c>
      <c r="BQ182" s="93">
        <v>0</v>
      </c>
      <c r="BR182" s="4">
        <v>0</v>
      </c>
      <c r="BS182" s="4">
        <v>0</v>
      </c>
      <c r="BT182" s="4">
        <v>0</v>
      </c>
      <c r="BU182" s="4">
        <v>0</v>
      </c>
      <c r="BW182" s="4">
        <v>0</v>
      </c>
      <c r="BY182" s="4">
        <v>0</v>
      </c>
      <c r="CA182" s="4">
        <v>0</v>
      </c>
      <c r="CC182" s="93"/>
      <c r="CE182" s="4">
        <v>0</v>
      </c>
      <c r="CF182" s="4">
        <v>0</v>
      </c>
      <c r="CH182" s="4">
        <v>0</v>
      </c>
      <c r="CJ182" s="4">
        <v>0</v>
      </c>
      <c r="CK182" s="4">
        <v>0</v>
      </c>
      <c r="CL182" s="4">
        <v>0</v>
      </c>
      <c r="CM182" s="4">
        <v>0</v>
      </c>
      <c r="CN182" s="4">
        <v>0</v>
      </c>
      <c r="CO182" s="93"/>
      <c r="CS182" s="4">
        <v>0</v>
      </c>
      <c r="CW182" s="4">
        <v>0</v>
      </c>
      <c r="CY182" s="4">
        <v>0</v>
      </c>
      <c r="DA182" s="93"/>
      <c r="DD182" s="4">
        <v>0</v>
      </c>
      <c r="DF182" s="4">
        <v>0</v>
      </c>
      <c r="DH182" s="4">
        <v>0</v>
      </c>
      <c r="DI182" s="4">
        <v>0</v>
      </c>
      <c r="DJ182" s="4">
        <v>0</v>
      </c>
      <c r="DK182" s="4">
        <v>0</v>
      </c>
      <c r="DL182" s="4">
        <v>0</v>
      </c>
      <c r="DM182" s="93"/>
      <c r="DU182" s="4">
        <v>0</v>
      </c>
      <c r="DW182" s="4">
        <v>0</v>
      </c>
      <c r="DY182" s="93"/>
      <c r="EG182" s="4">
        <v>0</v>
      </c>
      <c r="EI182" s="4">
        <v>0</v>
      </c>
      <c r="EK182" s="93">
        <v>0</v>
      </c>
      <c r="EM182" s="4">
        <v>0</v>
      </c>
      <c r="EN182" s="4">
        <v>0</v>
      </c>
      <c r="EO182" s="4">
        <v>0</v>
      </c>
      <c r="EP182" s="4">
        <v>0</v>
      </c>
      <c r="EQ182" s="4">
        <v>0</v>
      </c>
      <c r="ER182" s="4">
        <v>0</v>
      </c>
      <c r="ES182" s="4">
        <v>0</v>
      </c>
      <c r="ET182" s="4">
        <v>0</v>
      </c>
      <c r="EU182" s="4">
        <v>0</v>
      </c>
      <c r="EV182" s="4">
        <v>0</v>
      </c>
      <c r="EW182" s="93">
        <v>0</v>
      </c>
      <c r="EX182" s="4">
        <v>0</v>
      </c>
      <c r="EY182" s="4">
        <v>0</v>
      </c>
      <c r="EZ182" s="4">
        <v>0</v>
      </c>
      <c r="FA182" s="4">
        <v>0</v>
      </c>
      <c r="FB182" s="4">
        <v>0</v>
      </c>
      <c r="FC182" s="4">
        <v>0</v>
      </c>
      <c r="FD182" s="4">
        <v>0</v>
      </c>
      <c r="FE182" s="4">
        <v>0</v>
      </c>
      <c r="FF182" s="4">
        <v>0</v>
      </c>
      <c r="FG182" s="4">
        <v>0</v>
      </c>
      <c r="FH182" s="4">
        <v>0</v>
      </c>
      <c r="FI182" s="93">
        <v>0</v>
      </c>
      <c r="FJ182" s="4">
        <v>0</v>
      </c>
      <c r="FK182" s="4">
        <v>0</v>
      </c>
      <c r="FL182" s="4">
        <v>0</v>
      </c>
      <c r="FM182" s="4">
        <v>0</v>
      </c>
      <c r="FN182" s="4">
        <v>0</v>
      </c>
      <c r="FO182" s="4">
        <v>0</v>
      </c>
      <c r="FQ182" s="4">
        <v>0</v>
      </c>
      <c r="FS182" s="4">
        <v>0</v>
      </c>
      <c r="FU182" s="93">
        <v>0</v>
      </c>
      <c r="FV182" s="4">
        <v>0</v>
      </c>
      <c r="FW182" s="4">
        <v>0</v>
      </c>
      <c r="FX182" s="4">
        <v>0</v>
      </c>
      <c r="FY182" s="4">
        <v>0</v>
      </c>
      <c r="FZ182" s="4">
        <v>0</v>
      </c>
      <c r="GA182" s="4">
        <v>0</v>
      </c>
      <c r="GB182" s="4">
        <v>0</v>
      </c>
      <c r="GC182" s="4">
        <v>0</v>
      </c>
      <c r="GE182" s="4">
        <v>0</v>
      </c>
      <c r="GG182" s="93">
        <v>0</v>
      </c>
      <c r="GH182" s="4">
        <v>0</v>
      </c>
      <c r="GI182" s="4">
        <v>0</v>
      </c>
      <c r="GJ182" s="4">
        <v>0</v>
      </c>
      <c r="GK182" s="4">
        <v>0</v>
      </c>
      <c r="GL182" s="4">
        <v>0</v>
      </c>
      <c r="GM182" s="4">
        <v>0</v>
      </c>
      <c r="GN182" s="4">
        <v>0</v>
      </c>
      <c r="GO182" s="4">
        <v>0</v>
      </c>
      <c r="GP182" s="4">
        <v>0</v>
      </c>
      <c r="GQ182" s="4">
        <v>0</v>
      </c>
      <c r="GR182" s="4">
        <v>0</v>
      </c>
      <c r="GS182" s="93">
        <v>0</v>
      </c>
      <c r="GT182" s="4">
        <v>0</v>
      </c>
      <c r="GU182" s="4">
        <v>0</v>
      </c>
      <c r="GV182" s="4">
        <v>0</v>
      </c>
      <c r="GW182" s="4">
        <v>0</v>
      </c>
      <c r="GX182" s="4">
        <v>0</v>
      </c>
      <c r="GY182" s="4">
        <v>0</v>
      </c>
      <c r="GZ182" s="4">
        <v>0</v>
      </c>
      <c r="HA182" s="160">
        <v>0</v>
      </c>
      <c r="HB182" s="160">
        <v>0</v>
      </c>
      <c r="HC182" s="160">
        <v>0</v>
      </c>
      <c r="HD182" s="4">
        <v>0</v>
      </c>
      <c r="HE182" s="93">
        <v>0</v>
      </c>
      <c r="HF182" s="4">
        <v>0</v>
      </c>
      <c r="HG182" s="4">
        <v>0</v>
      </c>
      <c r="HH182" s="4">
        <v>0</v>
      </c>
      <c r="HI182" s="4">
        <v>0</v>
      </c>
      <c r="HJ182" s="4">
        <v>0</v>
      </c>
      <c r="HK182" s="4">
        <v>0</v>
      </c>
      <c r="HL182" s="4">
        <v>0</v>
      </c>
      <c r="HM182" s="4">
        <v>0</v>
      </c>
      <c r="HN182" s="4">
        <v>0</v>
      </c>
      <c r="HO182" s="4">
        <v>0</v>
      </c>
      <c r="HP182" s="4">
        <v>0</v>
      </c>
      <c r="HQ182" s="4">
        <v>0</v>
      </c>
      <c r="HR182" s="93">
        <v>0</v>
      </c>
      <c r="HS182" s="4">
        <v>0</v>
      </c>
      <c r="HT182" s="4">
        <v>0</v>
      </c>
      <c r="HU182" s="4">
        <v>0</v>
      </c>
      <c r="HV182" s="4">
        <v>0</v>
      </c>
      <c r="HW182" s="4">
        <v>0</v>
      </c>
      <c r="HX182" s="176">
        <v>0</v>
      </c>
      <c r="HY182" s="4">
        <v>0</v>
      </c>
      <c r="HZ182" s="176">
        <v>0</v>
      </c>
      <c r="IA182" s="4">
        <v>0</v>
      </c>
      <c r="IB182" s="176">
        <v>0</v>
      </c>
      <c r="IC182" s="4">
        <v>0</v>
      </c>
      <c r="ID182" s="176">
        <v>0</v>
      </c>
      <c r="IE182" s="4">
        <v>0</v>
      </c>
      <c r="IF182" s="4">
        <v>0</v>
      </c>
      <c r="IG182" s="5">
        <v>1</v>
      </c>
      <c r="IH182" s="3">
        <v>0</v>
      </c>
      <c r="II182" s="3">
        <v>0</v>
      </c>
      <c r="IJ182" s="3">
        <v>0</v>
      </c>
      <c r="IK182" s="3">
        <v>0</v>
      </c>
      <c r="IL182" s="3">
        <v>0</v>
      </c>
      <c r="IM182" s="3">
        <v>0</v>
      </c>
      <c r="IN182" s="3">
        <v>0</v>
      </c>
      <c r="IO182" s="3">
        <v>0</v>
      </c>
      <c r="IP182" s="3">
        <v>18909</v>
      </c>
      <c r="IQ182" s="3"/>
      <c r="IR182" s="3">
        <v>893</v>
      </c>
      <c r="IS182" s="3"/>
      <c r="IT182" s="3">
        <v>0</v>
      </c>
      <c r="IU182" s="3"/>
      <c r="IV182" s="93">
        <v>1</v>
      </c>
      <c r="IW182" s="4">
        <v>0</v>
      </c>
      <c r="IX182" s="4">
        <v>0</v>
      </c>
      <c r="IY182" s="4">
        <v>26741</v>
      </c>
      <c r="IZ182" s="4">
        <v>0</v>
      </c>
      <c r="JA182" s="4">
        <v>0</v>
      </c>
      <c r="JB182" s="4">
        <v>0</v>
      </c>
      <c r="JC182" s="4">
        <v>938</v>
      </c>
      <c r="JD182" s="4">
        <v>0</v>
      </c>
      <c r="JE182" s="4">
        <v>0</v>
      </c>
      <c r="JG182" s="4">
        <v>938</v>
      </c>
      <c r="JI182" s="4">
        <v>22199.062593382732</v>
      </c>
      <c r="JK182" s="93">
        <v>0</v>
      </c>
      <c r="JL182" s="4">
        <v>0</v>
      </c>
      <c r="JM182" s="4">
        <v>0</v>
      </c>
      <c r="JN182" s="4">
        <v>0</v>
      </c>
      <c r="JO182" s="4">
        <v>0</v>
      </c>
      <c r="JP182" s="4">
        <v>0</v>
      </c>
      <c r="JQ182" s="4">
        <v>0</v>
      </c>
      <c r="JR182" s="4">
        <v>0</v>
      </c>
      <c r="JS182" s="4">
        <v>0</v>
      </c>
      <c r="JT182" s="4">
        <v>0</v>
      </c>
      <c r="JV182" s="4">
        <v>0</v>
      </c>
      <c r="JW182" s="4">
        <v>0</v>
      </c>
      <c r="JX182" s="4">
        <v>4121.6621666841211</v>
      </c>
      <c r="JY182" s="4">
        <v>-5.242258522681368</v>
      </c>
      <c r="JZ182" s="93">
        <v>0</v>
      </c>
      <c r="KA182" s="4">
        <v>0</v>
      </c>
      <c r="KB182" s="4">
        <v>0</v>
      </c>
      <c r="KC182" s="4">
        <v>0</v>
      </c>
      <c r="KD182" s="4">
        <v>0</v>
      </c>
      <c r="KE182" s="4">
        <v>0</v>
      </c>
      <c r="KF182" s="4">
        <v>0</v>
      </c>
      <c r="KG182" s="4">
        <v>0</v>
      </c>
      <c r="KH182" s="4">
        <v>0</v>
      </c>
      <c r="KI182" s="4">
        <v>0</v>
      </c>
      <c r="KJ182" s="4">
        <v>0</v>
      </c>
      <c r="KK182" s="4">
        <v>0</v>
      </c>
      <c r="KM182" s="4">
        <v>3552.8373276902444</v>
      </c>
      <c r="KN182" s="4">
        <v>-28.633713762831576</v>
      </c>
      <c r="KO182" s="4">
        <v>0</v>
      </c>
      <c r="KP182" s="4">
        <v>0</v>
      </c>
      <c r="KQ182" s="4">
        <v>0</v>
      </c>
      <c r="KR182" s="4">
        <v>0</v>
      </c>
      <c r="KS182" s="4">
        <v>0</v>
      </c>
      <c r="KT182" s="4">
        <v>0</v>
      </c>
      <c r="KU182" s="4">
        <v>0</v>
      </c>
      <c r="KV182" s="4">
        <v>0</v>
      </c>
      <c r="KW182" s="4">
        <v>0</v>
      </c>
      <c r="KX182" s="4">
        <v>0</v>
      </c>
      <c r="KY182" s="4">
        <v>0</v>
      </c>
      <c r="KZ182" s="4">
        <v>0</v>
      </c>
      <c r="LA182" s="4">
        <v>0</v>
      </c>
      <c r="LB182" s="4">
        <v>-28.633713762831576</v>
      </c>
      <c r="LC182" s="4">
        <v>0</v>
      </c>
      <c r="LD182" s="4">
        <v>1</v>
      </c>
      <c r="LE182" s="4">
        <v>0</v>
      </c>
      <c r="LF182" s="4">
        <v>0</v>
      </c>
      <c r="LG182" s="4">
        <v>21944</v>
      </c>
      <c r="LH182" s="4">
        <v>0</v>
      </c>
      <c r="LI182" s="4">
        <v>0</v>
      </c>
      <c r="LJ182" s="4">
        <v>0</v>
      </c>
      <c r="LK182" s="4">
        <v>1188</v>
      </c>
      <c r="LL182" s="4">
        <v>0</v>
      </c>
      <c r="LM182" s="4">
        <v>0</v>
      </c>
      <c r="LO182" s="4">
        <v>1188</v>
      </c>
      <c r="LQ182" s="4">
        <v>21944</v>
      </c>
      <c r="MI182" s="115">
        <f t="shared" si="2"/>
        <v>-173</v>
      </c>
      <c r="MJ182" s="3"/>
      <c r="MK182" s="3"/>
      <c r="ML182" s="176"/>
      <c r="MM182" s="176"/>
      <c r="MN182" s="176"/>
      <c r="MO182" s="176"/>
      <c r="MP182" s="176"/>
      <c r="MQ182" s="176"/>
      <c r="MR182" s="176"/>
      <c r="MS182" s="176"/>
      <c r="MT182" s="176"/>
    </row>
    <row r="183" spans="1:358" s="4" customFormat="1">
      <c r="A183" s="1">
        <v>174</v>
      </c>
      <c r="B183" t="s">
        <v>214</v>
      </c>
      <c r="C183" s="93"/>
      <c r="E183" s="4">
        <v>0</v>
      </c>
      <c r="F183" s="4">
        <v>0</v>
      </c>
      <c r="I183" s="93">
        <v>1.47</v>
      </c>
      <c r="J183" s="4">
        <v>9032</v>
      </c>
      <c r="K183" s="4">
        <v>0</v>
      </c>
      <c r="L183" s="4">
        <v>0</v>
      </c>
      <c r="M183" s="4">
        <v>0</v>
      </c>
      <c r="O183" s="93">
        <v>2</v>
      </c>
      <c r="P183" s="4">
        <v>0</v>
      </c>
      <c r="Q183" s="4">
        <v>12170</v>
      </c>
      <c r="R183" s="4">
        <v>0</v>
      </c>
      <c r="S183" s="4">
        <v>0</v>
      </c>
      <c r="U183" s="4">
        <v>3256</v>
      </c>
      <c r="V183" s="4">
        <v>0</v>
      </c>
      <c r="W183" s="93">
        <v>3</v>
      </c>
      <c r="X183" s="4">
        <v>0</v>
      </c>
      <c r="Y183" s="4">
        <v>20169</v>
      </c>
      <c r="Z183" s="4">
        <v>0</v>
      </c>
      <c r="AA183" s="4">
        <v>0</v>
      </c>
      <c r="AB183" s="4">
        <v>0</v>
      </c>
      <c r="AC183" s="4">
        <v>7999</v>
      </c>
      <c r="AD183" s="4">
        <v>0</v>
      </c>
      <c r="AE183" s="4">
        <v>0</v>
      </c>
      <c r="AF183" s="4">
        <v>3</v>
      </c>
      <c r="AG183" s="4">
        <v>0</v>
      </c>
      <c r="AH183" s="4">
        <v>19431</v>
      </c>
      <c r="AJ183" s="4">
        <v>0</v>
      </c>
      <c r="AL183" s="4">
        <v>4799</v>
      </c>
      <c r="AN183" s="4">
        <v>0</v>
      </c>
      <c r="AO183" s="93">
        <v>4</v>
      </c>
      <c r="AP183" s="4">
        <v>0</v>
      </c>
      <c r="AQ183" s="4">
        <v>27836</v>
      </c>
      <c r="AR183" s="4">
        <v>0</v>
      </c>
      <c r="AS183" s="4">
        <v>0</v>
      </c>
      <c r="AT183" s="4">
        <v>0</v>
      </c>
      <c r="AU183" s="4">
        <v>11604</v>
      </c>
      <c r="AW183" s="93">
        <v>1</v>
      </c>
      <c r="AY183" s="4">
        <v>7037</v>
      </c>
      <c r="AZ183" s="4">
        <v>0</v>
      </c>
      <c r="BA183" s="4">
        <v>0</v>
      </c>
      <c r="BB183" s="4">
        <v>0</v>
      </c>
      <c r="BC183" s="4">
        <v>4489</v>
      </c>
      <c r="BD183" s="4">
        <v>7</v>
      </c>
      <c r="BE183" s="4">
        <v>1.61</v>
      </c>
      <c r="BF183" s="4">
        <v>0</v>
      </c>
      <c r="BG183" s="4">
        <v>12479</v>
      </c>
      <c r="BH183" s="4">
        <v>0</v>
      </c>
      <c r="BI183" s="4">
        <v>0.83</v>
      </c>
      <c r="BJ183" s="4">
        <v>0</v>
      </c>
      <c r="BK183" s="4">
        <v>6897</v>
      </c>
      <c r="BL183" s="4">
        <v>0</v>
      </c>
      <c r="BM183" s="4">
        <v>0</v>
      </c>
      <c r="BN183" s="4">
        <v>0</v>
      </c>
      <c r="BO183" s="4">
        <v>998.72835392373065</v>
      </c>
      <c r="BP183" s="4">
        <v>0.65048278782956004</v>
      </c>
      <c r="BQ183" s="93">
        <v>1</v>
      </c>
      <c r="BR183" s="4">
        <v>0</v>
      </c>
      <c r="BS183" s="4">
        <v>9418</v>
      </c>
      <c r="BT183" s="4">
        <v>0</v>
      </c>
      <c r="BU183" s="4">
        <v>748</v>
      </c>
      <c r="BW183" s="4">
        <v>0</v>
      </c>
      <c r="BY183" s="4">
        <v>748</v>
      </c>
      <c r="CA183" s="4">
        <v>4697.8</v>
      </c>
      <c r="CC183" s="93">
        <v>3.8122866894197953</v>
      </c>
      <c r="CD183" s="4">
        <v>0</v>
      </c>
      <c r="CE183" s="4">
        <v>37215.542662116044</v>
      </c>
      <c r="CF183" s="4">
        <v>0</v>
      </c>
      <c r="CG183" s="4">
        <v>2958.334470989761</v>
      </c>
      <c r="CH183" s="4">
        <v>0</v>
      </c>
      <c r="CI183" s="4">
        <v>0</v>
      </c>
      <c r="CJ183" s="4">
        <v>0</v>
      </c>
      <c r="CK183" s="4">
        <v>2958.334470989761</v>
      </c>
      <c r="CL183" s="4">
        <v>0</v>
      </c>
      <c r="CM183" s="4">
        <v>29310.542662116044</v>
      </c>
      <c r="CN183" s="4">
        <v>0</v>
      </c>
      <c r="CO183" s="93">
        <v>3.4195804195804196</v>
      </c>
      <c r="CP183" s="4">
        <v>0</v>
      </c>
      <c r="CQ183" s="4">
        <v>32377.126567624553</v>
      </c>
      <c r="CS183" s="4">
        <v>2773.2797202797201</v>
      </c>
      <c r="CU183" s="4">
        <v>0</v>
      </c>
      <c r="CW183" s="4">
        <v>2773.2797202797201</v>
      </c>
      <c r="CY183" s="4">
        <v>17687</v>
      </c>
      <c r="DA183" s="93">
        <v>9.86</v>
      </c>
      <c r="DB183" s="4">
        <v>0</v>
      </c>
      <c r="DC183" s="4">
        <v>85233</v>
      </c>
      <c r="DD183" s="4">
        <v>0</v>
      </c>
      <c r="DE183" s="4">
        <v>7522</v>
      </c>
      <c r="DF183" s="4">
        <v>0</v>
      </c>
      <c r="DG183" s="4">
        <v>9695</v>
      </c>
      <c r="DH183" s="4">
        <v>0</v>
      </c>
      <c r="DI183" s="4">
        <v>7522</v>
      </c>
      <c r="DJ183" s="4">
        <v>0</v>
      </c>
      <c r="DK183" s="4">
        <v>63975</v>
      </c>
      <c r="DL183" s="4">
        <v>0</v>
      </c>
      <c r="DM183" s="93">
        <v>11</v>
      </c>
      <c r="DN183" s="4">
        <v>0</v>
      </c>
      <c r="DO183" s="4">
        <v>86632</v>
      </c>
      <c r="DQ183" s="4">
        <v>8037</v>
      </c>
      <c r="DS183" s="4">
        <v>20650</v>
      </c>
      <c r="DU183" s="4">
        <v>8037</v>
      </c>
      <c r="DW183" s="4">
        <v>33112.524059425268</v>
      </c>
      <c r="DY183" s="93">
        <v>13</v>
      </c>
      <c r="DZ183" s="4">
        <v>0</v>
      </c>
      <c r="EA183" s="4">
        <v>117416</v>
      </c>
      <c r="EC183" s="4">
        <v>10716</v>
      </c>
      <c r="EE183" s="4">
        <v>10388</v>
      </c>
      <c r="EG183" s="4">
        <v>10716</v>
      </c>
      <c r="EI183" s="4">
        <v>52765.74937295018</v>
      </c>
      <c r="EK183" s="93">
        <v>11</v>
      </c>
      <c r="EL183" s="4">
        <v>0</v>
      </c>
      <c r="EM183" s="4">
        <v>111301</v>
      </c>
      <c r="EN183" s="4">
        <v>0</v>
      </c>
      <c r="EO183" s="4">
        <v>9823</v>
      </c>
      <c r="EP183" s="4">
        <v>0</v>
      </c>
      <c r="EQ183" s="4">
        <v>0</v>
      </c>
      <c r="ER183" s="4">
        <v>0</v>
      </c>
      <c r="ES183" s="4">
        <v>9823</v>
      </c>
      <c r="ET183" s="4">
        <v>0</v>
      </c>
      <c r="EU183" s="4">
        <v>19030</v>
      </c>
      <c r="EV183" s="4">
        <v>0</v>
      </c>
      <c r="EW183" s="93">
        <v>11</v>
      </c>
      <c r="EX183" s="4">
        <v>0</v>
      </c>
      <c r="EY183" s="4">
        <v>110989</v>
      </c>
      <c r="EZ183" s="4">
        <v>0</v>
      </c>
      <c r="FA183" s="4">
        <v>8930</v>
      </c>
      <c r="FB183" s="4">
        <v>0</v>
      </c>
      <c r="FC183" s="4">
        <v>12288</v>
      </c>
      <c r="FD183" s="4">
        <v>0</v>
      </c>
      <c r="FE183" s="4">
        <v>8930</v>
      </c>
      <c r="FF183" s="4">
        <v>0</v>
      </c>
      <c r="FG183" s="4">
        <v>12313.6</v>
      </c>
      <c r="FH183" s="4">
        <v>0</v>
      </c>
      <c r="FI183" s="93">
        <v>14.925445069643022</v>
      </c>
      <c r="FJ183" s="4">
        <v>0</v>
      </c>
      <c r="FK183" s="4">
        <v>178923</v>
      </c>
      <c r="FL183" s="4">
        <v>0</v>
      </c>
      <c r="FM183" s="4">
        <v>13307</v>
      </c>
      <c r="FN183" s="4">
        <v>0</v>
      </c>
      <c r="FO183" s="4">
        <v>0</v>
      </c>
      <c r="FQ183" s="4">
        <v>13307</v>
      </c>
      <c r="FS183" s="4">
        <v>65016.645197919024</v>
      </c>
      <c r="FU183" s="93">
        <v>17</v>
      </c>
      <c r="FV183" s="4">
        <v>0</v>
      </c>
      <c r="FW183" s="4">
        <v>204200</v>
      </c>
      <c r="FX183" s="4">
        <v>0</v>
      </c>
      <c r="FY183" s="4">
        <v>14000</v>
      </c>
      <c r="FZ183" s="4">
        <v>0</v>
      </c>
      <c r="GA183" s="4">
        <v>13498</v>
      </c>
      <c r="GB183" s="4">
        <v>0</v>
      </c>
      <c r="GC183" s="4">
        <v>14000</v>
      </c>
      <c r="GE183" s="4">
        <v>41144.371828907359</v>
      </c>
      <c r="GG183" s="93">
        <v>14.448504983388705</v>
      </c>
      <c r="GH183" s="4">
        <v>0</v>
      </c>
      <c r="GI183" s="4">
        <v>176115</v>
      </c>
      <c r="GJ183" s="4">
        <v>0</v>
      </c>
      <c r="GK183" s="4">
        <v>12591</v>
      </c>
      <c r="GL183" s="4">
        <v>0</v>
      </c>
      <c r="GM183" s="4">
        <v>0</v>
      </c>
      <c r="GN183" s="4">
        <v>0</v>
      </c>
      <c r="GO183" s="4">
        <v>12591</v>
      </c>
      <c r="GP183" s="4">
        <v>0</v>
      </c>
      <c r="GQ183" s="4">
        <v>0</v>
      </c>
      <c r="GR183" s="4">
        <v>0</v>
      </c>
      <c r="GS183" s="93">
        <v>29.526315789473685</v>
      </c>
      <c r="GT183" s="4">
        <v>0</v>
      </c>
      <c r="GU183" s="4">
        <v>364729</v>
      </c>
      <c r="GV183" s="4">
        <v>0</v>
      </c>
      <c r="GW183" s="4">
        <v>25962</v>
      </c>
      <c r="GX183" s="4">
        <v>0</v>
      </c>
      <c r="GY183" s="4">
        <v>0</v>
      </c>
      <c r="GZ183" s="4">
        <v>0</v>
      </c>
      <c r="HA183" s="160">
        <v>25962</v>
      </c>
      <c r="HB183" s="160">
        <v>0</v>
      </c>
      <c r="HC183" s="160">
        <v>167332.19669359372</v>
      </c>
      <c r="HD183" s="4">
        <v>-123</v>
      </c>
      <c r="HE183" s="93">
        <v>34</v>
      </c>
      <c r="HF183" s="4">
        <v>0</v>
      </c>
      <c r="HG183" s="4">
        <v>0</v>
      </c>
      <c r="HH183" s="4">
        <v>433476</v>
      </c>
      <c r="HI183" s="4">
        <v>0</v>
      </c>
      <c r="HJ183" s="4">
        <v>30419</v>
      </c>
      <c r="HK183" s="4">
        <v>0</v>
      </c>
      <c r="HL183" s="4">
        <v>0</v>
      </c>
      <c r="HM183" s="4">
        <v>0</v>
      </c>
      <c r="HN183" s="4">
        <v>30419</v>
      </c>
      <c r="HO183" s="4">
        <v>0</v>
      </c>
      <c r="HP183" s="4">
        <v>60344</v>
      </c>
      <c r="HQ183" s="4">
        <v>-1048.4149704273295</v>
      </c>
      <c r="HR183" s="93">
        <v>49</v>
      </c>
      <c r="HS183" s="4">
        <v>0</v>
      </c>
      <c r="HT183" s="4">
        <v>0</v>
      </c>
      <c r="HU183" s="4">
        <v>588890</v>
      </c>
      <c r="HV183" s="4">
        <v>0</v>
      </c>
      <c r="HW183" s="4">
        <v>0</v>
      </c>
      <c r="HX183" s="176">
        <v>0</v>
      </c>
      <c r="HY183" s="4">
        <v>41204</v>
      </c>
      <c r="HZ183" s="176">
        <v>0</v>
      </c>
      <c r="IA183" s="4">
        <v>23911</v>
      </c>
      <c r="IB183" s="176">
        <v>0</v>
      </c>
      <c r="IC183" s="4">
        <v>41204</v>
      </c>
      <c r="ID183" s="176">
        <v>0</v>
      </c>
      <c r="IE183" s="4">
        <v>101727.26916801171</v>
      </c>
      <c r="IF183" s="4">
        <v>548.71390044846339</v>
      </c>
      <c r="IG183" s="5">
        <v>57.089999999999989</v>
      </c>
      <c r="IH183" s="3">
        <v>0</v>
      </c>
      <c r="II183" s="3">
        <v>0</v>
      </c>
      <c r="IJ183" s="3">
        <v>827236</v>
      </c>
      <c r="IK183" s="3">
        <v>0</v>
      </c>
      <c r="IL183" s="3">
        <v>0</v>
      </c>
      <c r="IM183" s="3">
        <v>0</v>
      </c>
      <c r="IN183" s="3">
        <v>49816</v>
      </c>
      <c r="IO183" s="3">
        <v>0</v>
      </c>
      <c r="IP183" s="3">
        <v>15264</v>
      </c>
      <c r="IQ183" s="3"/>
      <c r="IR183" s="3">
        <v>50691</v>
      </c>
      <c r="IS183" s="3"/>
      <c r="IT183" s="3">
        <v>195992.74542647286</v>
      </c>
      <c r="IU183" s="3"/>
      <c r="IV183" s="93">
        <v>61.339999999999996</v>
      </c>
      <c r="IW183" s="4">
        <v>0</v>
      </c>
      <c r="IX183" s="4">
        <v>0</v>
      </c>
      <c r="IY183" s="4">
        <v>964558</v>
      </c>
      <c r="IZ183" s="4">
        <v>0</v>
      </c>
      <c r="JA183" s="4">
        <v>0</v>
      </c>
      <c r="JB183" s="4">
        <v>0</v>
      </c>
      <c r="JC183" s="4">
        <v>57536</v>
      </c>
      <c r="JD183" s="4">
        <v>0</v>
      </c>
      <c r="JE183" s="4">
        <v>0</v>
      </c>
      <c r="JG183" s="4">
        <v>57536</v>
      </c>
      <c r="JI183" s="4">
        <v>173663.4137603589</v>
      </c>
      <c r="JK183" s="93">
        <v>74.38000000000001</v>
      </c>
      <c r="JL183" s="4">
        <v>0</v>
      </c>
      <c r="JM183" s="4">
        <v>0</v>
      </c>
      <c r="JN183" s="4">
        <v>1215276</v>
      </c>
      <c r="JO183" s="4">
        <v>0</v>
      </c>
      <c r="JP183" s="4">
        <v>0</v>
      </c>
      <c r="JQ183" s="4">
        <v>0</v>
      </c>
      <c r="JR183" s="4">
        <v>67887</v>
      </c>
      <c r="JS183" s="4">
        <v>0</v>
      </c>
      <c r="JT183" s="4">
        <v>35570</v>
      </c>
      <c r="JV183" s="4">
        <v>67887</v>
      </c>
      <c r="JW183" s="4">
        <v>0</v>
      </c>
      <c r="JX183" s="4">
        <v>271883.80876008363</v>
      </c>
      <c r="JY183" s="4">
        <v>-26.920362920267507</v>
      </c>
      <c r="JZ183" s="93">
        <v>72.069999999999993</v>
      </c>
      <c r="KA183" s="4">
        <v>0</v>
      </c>
      <c r="KB183" s="4">
        <v>0</v>
      </c>
      <c r="KC183" s="4">
        <v>1283325</v>
      </c>
      <c r="KD183" s="4">
        <v>0</v>
      </c>
      <c r="KE183" s="4">
        <v>0</v>
      </c>
      <c r="KF183" s="4">
        <v>0</v>
      </c>
      <c r="KG183" s="4">
        <v>65725</v>
      </c>
      <c r="KH183" s="4">
        <v>0</v>
      </c>
      <c r="KI183" s="4">
        <v>38800</v>
      </c>
      <c r="KJ183" s="4">
        <v>0</v>
      </c>
      <c r="KK183" s="4">
        <v>65725</v>
      </c>
      <c r="KM183" s="4">
        <v>236724.54505489997</v>
      </c>
      <c r="KN183" s="4">
        <v>-147.04157815114013</v>
      </c>
      <c r="KO183" s="4">
        <v>71.56</v>
      </c>
      <c r="KP183" s="4">
        <v>0</v>
      </c>
      <c r="KQ183" s="4">
        <v>0</v>
      </c>
      <c r="KR183" s="4">
        <v>1290801</v>
      </c>
      <c r="KS183" s="4">
        <v>0</v>
      </c>
      <c r="KT183" s="4">
        <v>0</v>
      </c>
      <c r="KU183" s="4">
        <v>0</v>
      </c>
      <c r="KV183" s="4">
        <v>75673</v>
      </c>
      <c r="KW183" s="4">
        <v>0</v>
      </c>
      <c r="KX183" s="4">
        <v>39287</v>
      </c>
      <c r="KY183" s="4">
        <v>0</v>
      </c>
      <c r="KZ183" s="4">
        <v>75673</v>
      </c>
      <c r="LA183" s="4">
        <v>0</v>
      </c>
      <c r="LB183" s="4">
        <v>144434.07042184885</v>
      </c>
      <c r="LC183" s="4">
        <v>0</v>
      </c>
      <c r="LD183" s="4">
        <v>77</v>
      </c>
      <c r="LE183" s="4">
        <v>0</v>
      </c>
      <c r="LF183" s="4">
        <v>0</v>
      </c>
      <c r="LG183" s="4">
        <v>1422086</v>
      </c>
      <c r="LH183" s="4">
        <v>0</v>
      </c>
      <c r="LI183" s="4">
        <v>0</v>
      </c>
      <c r="LJ183" s="4">
        <v>0</v>
      </c>
      <c r="LK183" s="4">
        <v>91476</v>
      </c>
      <c r="LL183" s="4">
        <v>0</v>
      </c>
      <c r="LM183" s="4">
        <v>0</v>
      </c>
      <c r="LO183" s="4">
        <v>91476</v>
      </c>
      <c r="LQ183" s="4">
        <v>162990.20000000001</v>
      </c>
      <c r="MI183" s="115">
        <f t="shared" si="2"/>
        <v>-174</v>
      </c>
      <c r="MJ183" s="3"/>
      <c r="MK183" s="3"/>
      <c r="ML183" s="176"/>
      <c r="MM183" s="176"/>
      <c r="MN183" s="176"/>
      <c r="MO183" s="176"/>
      <c r="MP183" s="176"/>
      <c r="MQ183" s="176"/>
      <c r="MR183" s="176"/>
      <c r="MS183" s="176"/>
      <c r="MT183" s="176"/>
    </row>
    <row r="184" spans="1:358" s="4" customFormat="1">
      <c r="A184" s="1">
        <v>175</v>
      </c>
      <c r="B184" t="s">
        <v>215</v>
      </c>
      <c r="C184" s="93"/>
      <c r="E184" s="4">
        <v>0</v>
      </c>
      <c r="F184" s="4">
        <v>10382</v>
      </c>
      <c r="I184" s="93"/>
      <c r="J184" s="4">
        <v>0</v>
      </c>
      <c r="K184" s="4">
        <v>0</v>
      </c>
      <c r="L184" s="4">
        <v>0</v>
      </c>
      <c r="O184" s="93"/>
      <c r="Q184" s="4">
        <v>0</v>
      </c>
      <c r="R184" s="4">
        <v>0</v>
      </c>
      <c r="S184" s="4">
        <v>0</v>
      </c>
      <c r="U184" s="4">
        <v>0</v>
      </c>
      <c r="V184" s="4">
        <v>0</v>
      </c>
      <c r="W184" s="93">
        <v>1</v>
      </c>
      <c r="X184" s="4">
        <v>0</v>
      </c>
      <c r="Y184" s="4">
        <v>5375</v>
      </c>
      <c r="Z184" s="4">
        <v>0</v>
      </c>
      <c r="AA184" s="4">
        <v>0</v>
      </c>
      <c r="AB184" s="4">
        <v>0</v>
      </c>
      <c r="AC184" s="4">
        <v>5375</v>
      </c>
      <c r="AD184" s="4">
        <v>0</v>
      </c>
      <c r="AE184" s="4">
        <v>0</v>
      </c>
      <c r="AF184" s="4">
        <v>2</v>
      </c>
      <c r="AG184" s="4">
        <v>0</v>
      </c>
      <c r="AH184" s="4">
        <v>10910</v>
      </c>
      <c r="AJ184" s="4">
        <v>0</v>
      </c>
      <c r="AL184" s="4">
        <v>8760</v>
      </c>
      <c r="AN184" s="4">
        <v>0</v>
      </c>
      <c r="AO184" s="93">
        <v>2</v>
      </c>
      <c r="AP184" s="4">
        <v>0</v>
      </c>
      <c r="AQ184" s="4">
        <v>11636</v>
      </c>
      <c r="AR184" s="4">
        <v>0</v>
      </c>
      <c r="AS184" s="4">
        <v>0</v>
      </c>
      <c r="AT184" s="4">
        <v>0</v>
      </c>
      <c r="AU184" s="4">
        <v>6197</v>
      </c>
      <c r="AW184" s="93">
        <v>3.51</v>
      </c>
      <c r="AY184" s="4">
        <v>22190</v>
      </c>
      <c r="AZ184" s="4">
        <v>0</v>
      </c>
      <c r="BA184" s="4">
        <v>0</v>
      </c>
      <c r="BB184" s="4">
        <v>0</v>
      </c>
      <c r="BC184" s="4">
        <v>11754</v>
      </c>
      <c r="BD184" s="4">
        <v>17</v>
      </c>
      <c r="BH184" s="4">
        <v>0</v>
      </c>
      <c r="BL184" s="4">
        <v>0</v>
      </c>
      <c r="BN184" s="4">
        <v>0</v>
      </c>
      <c r="BO184" s="4">
        <v>1291.2628993398328</v>
      </c>
      <c r="BP184" s="4">
        <v>0.84101376243461345</v>
      </c>
      <c r="BQ184" s="93">
        <v>0</v>
      </c>
      <c r="BR184" s="4">
        <v>0</v>
      </c>
      <c r="BS184" s="4">
        <v>0</v>
      </c>
      <c r="BT184" s="4">
        <v>0</v>
      </c>
      <c r="BU184" s="4">
        <v>0</v>
      </c>
      <c r="BW184" s="4">
        <v>0</v>
      </c>
      <c r="BY184" s="4">
        <v>0</v>
      </c>
      <c r="CA184" s="4">
        <v>0</v>
      </c>
      <c r="CC184" s="93"/>
      <c r="CE184" s="4">
        <v>0</v>
      </c>
      <c r="CF184" s="4">
        <v>0</v>
      </c>
      <c r="CH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93"/>
      <c r="CS184" s="4">
        <v>0</v>
      </c>
      <c r="CW184" s="4">
        <v>0</v>
      </c>
      <c r="CY184" s="4">
        <v>0</v>
      </c>
      <c r="DA184" s="93"/>
      <c r="DD184" s="4">
        <v>0</v>
      </c>
      <c r="DF184" s="4">
        <v>0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93">
        <v>2</v>
      </c>
      <c r="DN184" s="4">
        <v>0</v>
      </c>
      <c r="DO184" s="4">
        <v>19202</v>
      </c>
      <c r="DQ184" s="4">
        <v>1786</v>
      </c>
      <c r="DS184" s="4">
        <v>0</v>
      </c>
      <c r="DU184" s="4">
        <v>1786</v>
      </c>
      <c r="DW184" s="4">
        <v>19202</v>
      </c>
      <c r="DY184" s="93">
        <v>2</v>
      </c>
      <c r="DZ184" s="4">
        <v>0</v>
      </c>
      <c r="EA184" s="4">
        <v>17646</v>
      </c>
      <c r="EC184" s="4">
        <v>1786</v>
      </c>
      <c r="EE184" s="4">
        <v>0</v>
      </c>
      <c r="EG184" s="4">
        <v>1786</v>
      </c>
      <c r="EI184" s="4">
        <v>11521.2</v>
      </c>
      <c r="EK184" s="93">
        <v>2</v>
      </c>
      <c r="EL184" s="4">
        <v>0</v>
      </c>
      <c r="EM184" s="4">
        <v>17966</v>
      </c>
      <c r="EN184" s="4">
        <v>0</v>
      </c>
      <c r="EO184" s="4">
        <v>1786</v>
      </c>
      <c r="EP184" s="4">
        <v>0</v>
      </c>
      <c r="EQ184" s="4">
        <v>0</v>
      </c>
      <c r="ER184" s="4">
        <v>0</v>
      </c>
      <c r="ES184" s="4">
        <v>1786</v>
      </c>
      <c r="ET184" s="4">
        <v>0</v>
      </c>
      <c r="EU184" s="4">
        <v>8000.8</v>
      </c>
      <c r="EV184" s="4">
        <v>0</v>
      </c>
      <c r="EW184" s="93">
        <v>1</v>
      </c>
      <c r="EX184" s="4">
        <v>0</v>
      </c>
      <c r="EY184" s="4">
        <v>9321</v>
      </c>
      <c r="EZ184" s="4">
        <v>0</v>
      </c>
      <c r="FA184" s="4">
        <v>893</v>
      </c>
      <c r="FB184" s="4">
        <v>0</v>
      </c>
      <c r="FC184" s="4">
        <v>0</v>
      </c>
      <c r="FD184" s="4">
        <v>0</v>
      </c>
      <c r="FE184" s="4">
        <v>893</v>
      </c>
      <c r="FF184" s="4">
        <v>0</v>
      </c>
      <c r="FG184" s="4">
        <v>80</v>
      </c>
      <c r="FH184" s="4">
        <v>0</v>
      </c>
      <c r="FI184" s="93">
        <v>0</v>
      </c>
      <c r="FJ184" s="4">
        <v>0</v>
      </c>
      <c r="FK184" s="4">
        <v>0</v>
      </c>
      <c r="FL184" s="4">
        <v>0</v>
      </c>
      <c r="FM184" s="4">
        <v>0</v>
      </c>
      <c r="FN184" s="4">
        <v>0</v>
      </c>
      <c r="FO184" s="4">
        <v>0</v>
      </c>
      <c r="FQ184" s="4">
        <v>0</v>
      </c>
      <c r="FS184" s="4">
        <v>76.564483407918303</v>
      </c>
      <c r="FU184" s="93">
        <v>0.99661016949152548</v>
      </c>
      <c r="FV184" s="4">
        <v>0</v>
      </c>
      <c r="FW184" s="4">
        <v>11256</v>
      </c>
      <c r="FX184" s="4">
        <v>0</v>
      </c>
      <c r="FY184" s="4">
        <v>880</v>
      </c>
      <c r="FZ184" s="4">
        <v>0</v>
      </c>
      <c r="GA184" s="4">
        <v>0</v>
      </c>
      <c r="GB184" s="4">
        <v>0</v>
      </c>
      <c r="GC184" s="4">
        <v>880</v>
      </c>
      <c r="GE184" s="4">
        <v>11036.608631050125</v>
      </c>
      <c r="GG184" s="93">
        <v>1</v>
      </c>
      <c r="GH184" s="4">
        <v>0</v>
      </c>
      <c r="GI184" s="4">
        <v>10985</v>
      </c>
      <c r="GJ184" s="4">
        <v>0</v>
      </c>
      <c r="GK184" s="4">
        <v>886</v>
      </c>
      <c r="GL184" s="4">
        <v>0</v>
      </c>
      <c r="GM184" s="4">
        <v>0</v>
      </c>
      <c r="GN184" s="4">
        <v>0</v>
      </c>
      <c r="GO184" s="4">
        <v>886</v>
      </c>
      <c r="GP184" s="4">
        <v>0</v>
      </c>
      <c r="GQ184" s="4">
        <v>0</v>
      </c>
      <c r="GR184" s="4">
        <v>0</v>
      </c>
      <c r="GS184" s="93">
        <v>1.396551724137931</v>
      </c>
      <c r="GT184" s="4">
        <v>0</v>
      </c>
      <c r="GU184" s="4">
        <v>16781</v>
      </c>
      <c r="GV184" s="4">
        <v>0</v>
      </c>
      <c r="GW184" s="4">
        <v>1238</v>
      </c>
      <c r="GX184" s="4">
        <v>0</v>
      </c>
      <c r="GY184" s="4">
        <v>0</v>
      </c>
      <c r="GZ184" s="4">
        <v>0</v>
      </c>
      <c r="HA184" s="160">
        <v>1238</v>
      </c>
      <c r="HB184" s="160">
        <v>0</v>
      </c>
      <c r="HC184" s="160">
        <v>5142.0223951354046</v>
      </c>
      <c r="HD184" s="4">
        <v>-4</v>
      </c>
      <c r="HE184" s="93">
        <v>2</v>
      </c>
      <c r="HF184" s="4">
        <v>0</v>
      </c>
      <c r="HG184" s="4">
        <v>0</v>
      </c>
      <c r="HH184" s="4">
        <v>27428</v>
      </c>
      <c r="HI184" s="4">
        <v>0</v>
      </c>
      <c r="HJ184" s="4">
        <v>1786</v>
      </c>
      <c r="HK184" s="4">
        <v>0</v>
      </c>
      <c r="HL184" s="4">
        <v>0</v>
      </c>
      <c r="HM184" s="4">
        <v>0</v>
      </c>
      <c r="HN184" s="4">
        <v>1786</v>
      </c>
      <c r="HO184" s="4">
        <v>0</v>
      </c>
      <c r="HP184" s="4">
        <v>9346</v>
      </c>
      <c r="HQ184" s="4">
        <v>-162.37034619895712</v>
      </c>
      <c r="HR184" s="93">
        <v>0.03</v>
      </c>
      <c r="HS184" s="4">
        <v>0</v>
      </c>
      <c r="HT184" s="4">
        <v>0</v>
      </c>
      <c r="HU184" s="4">
        <v>687</v>
      </c>
      <c r="HV184" s="4">
        <v>0</v>
      </c>
      <c r="HW184" s="4">
        <v>0</v>
      </c>
      <c r="HX184" s="176">
        <v>0</v>
      </c>
      <c r="HY184" s="4">
        <v>27</v>
      </c>
      <c r="HZ184" s="176">
        <v>0</v>
      </c>
      <c r="IA184" s="4">
        <v>0</v>
      </c>
      <c r="IB184" s="176">
        <v>0</v>
      </c>
      <c r="IC184" s="4">
        <v>27</v>
      </c>
      <c r="ID184" s="176">
        <v>0</v>
      </c>
      <c r="IE184" s="4">
        <v>-107.00242485732953</v>
      </c>
      <c r="IF184" s="4">
        <v>-0.57716793521643694</v>
      </c>
      <c r="IG184" s="5">
        <v>0</v>
      </c>
      <c r="IH184" s="3">
        <v>0</v>
      </c>
      <c r="II184" s="3">
        <v>0</v>
      </c>
      <c r="IJ184" s="3">
        <v>0</v>
      </c>
      <c r="IK184" s="3">
        <v>0</v>
      </c>
      <c r="IL184" s="3">
        <v>0</v>
      </c>
      <c r="IM184" s="3">
        <v>0</v>
      </c>
      <c r="IN184" s="3">
        <v>0</v>
      </c>
      <c r="IO184" s="3">
        <v>0</v>
      </c>
      <c r="IP184" s="3">
        <v>0</v>
      </c>
      <c r="IQ184" s="3"/>
      <c r="IR184" s="3">
        <v>0</v>
      </c>
      <c r="IS184" s="3"/>
      <c r="IT184" s="3">
        <v>-0.47351708352298438</v>
      </c>
      <c r="IU184" s="3"/>
      <c r="IV184" s="93">
        <v>0</v>
      </c>
      <c r="IW184" s="4">
        <v>0</v>
      </c>
      <c r="IX184" s="4">
        <v>0</v>
      </c>
      <c r="IY184" s="4">
        <v>0</v>
      </c>
      <c r="IZ184" s="4">
        <v>0</v>
      </c>
      <c r="JA184" s="4">
        <v>0</v>
      </c>
      <c r="JB184" s="4">
        <v>0</v>
      </c>
      <c r="JC184" s="4">
        <v>0</v>
      </c>
      <c r="JD184" s="4">
        <v>0</v>
      </c>
      <c r="JE184" s="4">
        <v>0</v>
      </c>
      <c r="JG184" s="4">
        <v>0</v>
      </c>
      <c r="JI184" s="4">
        <v>-5.6828466638583208E-2</v>
      </c>
      <c r="JK184" s="93">
        <v>2</v>
      </c>
      <c r="JL184" s="4">
        <v>0</v>
      </c>
      <c r="JM184" s="4">
        <v>0</v>
      </c>
      <c r="JN184" s="4">
        <v>31958</v>
      </c>
      <c r="JO184" s="4">
        <v>0</v>
      </c>
      <c r="JP184" s="4">
        <v>0</v>
      </c>
      <c r="JQ184" s="4">
        <v>0</v>
      </c>
      <c r="JR184" s="4">
        <v>1876</v>
      </c>
      <c r="JS184" s="4">
        <v>0</v>
      </c>
      <c r="JT184" s="4">
        <v>0</v>
      </c>
      <c r="JV184" s="4">
        <v>1876</v>
      </c>
      <c r="JW184" s="4">
        <v>0</v>
      </c>
      <c r="JX184" s="4">
        <v>31958</v>
      </c>
      <c r="JY184" s="4">
        <v>0</v>
      </c>
      <c r="JZ184" s="93">
        <v>4.5199999999999996</v>
      </c>
      <c r="KA184" s="4">
        <v>0</v>
      </c>
      <c r="KB184" s="4">
        <v>0</v>
      </c>
      <c r="KC184" s="4">
        <v>98951</v>
      </c>
      <c r="KD184" s="4">
        <v>0</v>
      </c>
      <c r="KE184" s="4">
        <v>0</v>
      </c>
      <c r="KF184" s="4">
        <v>0</v>
      </c>
      <c r="KG184" s="4">
        <v>4240</v>
      </c>
      <c r="KH184" s="4">
        <v>0</v>
      </c>
      <c r="KI184" s="4">
        <v>0</v>
      </c>
      <c r="KJ184" s="4">
        <v>0</v>
      </c>
      <c r="KK184" s="4">
        <v>4240</v>
      </c>
      <c r="KM184" s="4">
        <v>86167.8</v>
      </c>
      <c r="KN184" s="4">
        <v>0</v>
      </c>
      <c r="KO184" s="4">
        <v>2</v>
      </c>
      <c r="KP184" s="4">
        <v>0</v>
      </c>
      <c r="KQ184" s="4">
        <v>0</v>
      </c>
      <c r="KR184" s="4">
        <v>36002</v>
      </c>
      <c r="KS184" s="4">
        <v>0</v>
      </c>
      <c r="KT184" s="4">
        <v>0</v>
      </c>
      <c r="KU184" s="4">
        <v>0</v>
      </c>
      <c r="KV184" s="4">
        <v>2176</v>
      </c>
      <c r="KW184" s="4">
        <v>0</v>
      </c>
      <c r="KX184" s="4">
        <v>0</v>
      </c>
      <c r="KY184" s="4">
        <v>0</v>
      </c>
      <c r="KZ184" s="4">
        <v>2176</v>
      </c>
      <c r="LA184" s="4">
        <v>0</v>
      </c>
      <c r="LB184" s="4">
        <v>52467.671999999999</v>
      </c>
      <c r="LC184" s="4">
        <v>0</v>
      </c>
      <c r="LD184" s="4">
        <v>0</v>
      </c>
      <c r="LE184" s="4">
        <v>0</v>
      </c>
      <c r="LF184" s="4">
        <v>0</v>
      </c>
      <c r="LG184" s="4">
        <v>0</v>
      </c>
      <c r="LH184" s="4">
        <v>0</v>
      </c>
      <c r="LI184" s="4">
        <v>0</v>
      </c>
      <c r="LJ184" s="4">
        <v>0</v>
      </c>
      <c r="LK184" s="4">
        <v>0</v>
      </c>
      <c r="LL184" s="4">
        <v>0</v>
      </c>
      <c r="LM184" s="4">
        <v>0</v>
      </c>
      <c r="LO184" s="4">
        <v>0</v>
      </c>
      <c r="LQ184" s="4">
        <v>26797.200000000001</v>
      </c>
      <c r="MI184" s="115">
        <f t="shared" si="2"/>
        <v>-175</v>
      </c>
      <c r="MJ184" s="3"/>
      <c r="MK184" s="3"/>
      <c r="ML184" s="176"/>
      <c r="MM184" s="176"/>
      <c r="MN184" s="176"/>
      <c r="MO184" s="176"/>
      <c r="MP184" s="176"/>
      <c r="MQ184" s="176"/>
      <c r="MR184" s="176"/>
      <c r="MS184" s="176"/>
      <c r="MT184" s="176"/>
    </row>
    <row r="185" spans="1:358" s="4" customFormat="1">
      <c r="A185" s="1">
        <v>176</v>
      </c>
      <c r="B185" t="s">
        <v>216</v>
      </c>
      <c r="C185" s="93"/>
      <c r="E185" s="4">
        <v>0</v>
      </c>
      <c r="F185" s="4">
        <v>6259</v>
      </c>
      <c r="I185" s="93">
        <v>59.46</v>
      </c>
      <c r="J185" s="4">
        <v>377267</v>
      </c>
      <c r="K185" s="4">
        <v>0</v>
      </c>
      <c r="L185" s="4">
        <v>0</v>
      </c>
      <c r="M185" s="4">
        <v>0</v>
      </c>
      <c r="N185" s="4">
        <v>364000</v>
      </c>
      <c r="O185" s="93">
        <v>82.08</v>
      </c>
      <c r="P185" s="4">
        <v>0</v>
      </c>
      <c r="Q185" s="4">
        <v>542272</v>
      </c>
      <c r="R185" s="4">
        <v>0</v>
      </c>
      <c r="S185" s="4">
        <v>20252</v>
      </c>
      <c r="U185" s="4">
        <v>114021</v>
      </c>
      <c r="V185" s="4">
        <v>0</v>
      </c>
      <c r="W185" s="93">
        <v>161.63999999999999</v>
      </c>
      <c r="X185" s="4">
        <v>0</v>
      </c>
      <c r="Y185" s="4">
        <v>1054077</v>
      </c>
      <c r="Z185" s="4">
        <v>0</v>
      </c>
      <c r="AA185" s="4">
        <v>92463</v>
      </c>
      <c r="AB185" s="4">
        <v>0</v>
      </c>
      <c r="AC185" s="4">
        <v>511805</v>
      </c>
      <c r="AD185" s="4">
        <v>0</v>
      </c>
      <c r="AE185" s="4">
        <v>247504</v>
      </c>
      <c r="AF185" s="4">
        <v>211.92</v>
      </c>
      <c r="AG185" s="4">
        <v>0</v>
      </c>
      <c r="AH185" s="4">
        <v>1596993</v>
      </c>
      <c r="AJ185" s="4">
        <v>8088</v>
      </c>
      <c r="AL185" s="4">
        <v>849999</v>
      </c>
      <c r="AN185" s="4">
        <v>0</v>
      </c>
      <c r="AO185" s="93">
        <v>254.29</v>
      </c>
      <c r="AP185" s="4">
        <v>0</v>
      </c>
      <c r="AQ185" s="4">
        <v>2211310</v>
      </c>
      <c r="AR185" s="4">
        <v>0</v>
      </c>
      <c r="AS185" s="4">
        <v>25766</v>
      </c>
      <c r="AT185" s="4">
        <v>0</v>
      </c>
      <c r="AU185" s="4">
        <v>1144789</v>
      </c>
      <c r="AW185" s="93">
        <v>237.67</v>
      </c>
      <c r="AY185" s="4">
        <v>2243274</v>
      </c>
      <c r="AZ185" s="4">
        <v>0</v>
      </c>
      <c r="BA185" s="4">
        <v>18099</v>
      </c>
      <c r="BB185" s="4">
        <v>0</v>
      </c>
      <c r="BC185" s="4">
        <v>549910</v>
      </c>
      <c r="BD185" s="4">
        <v>804</v>
      </c>
      <c r="BE185" s="4">
        <v>243.96</v>
      </c>
      <c r="BF185" s="4">
        <v>0</v>
      </c>
      <c r="BG185" s="4">
        <v>2047939</v>
      </c>
      <c r="BH185" s="4">
        <v>0</v>
      </c>
      <c r="BI185" s="4">
        <v>257.06</v>
      </c>
      <c r="BJ185" s="4">
        <v>0</v>
      </c>
      <c r="BK185" s="4">
        <v>2301904</v>
      </c>
      <c r="BL185" s="4">
        <v>0</v>
      </c>
      <c r="BM185" s="4">
        <v>28871</v>
      </c>
      <c r="BN185" s="4">
        <v>0</v>
      </c>
      <c r="BO185" s="4">
        <v>81591.139178662095</v>
      </c>
      <c r="BP185" s="4">
        <v>53.141208484390518</v>
      </c>
      <c r="BQ185" s="93">
        <v>253.3258826271377</v>
      </c>
      <c r="BR185" s="4">
        <v>0</v>
      </c>
      <c r="BS185" s="4">
        <v>2432408.1111758612</v>
      </c>
      <c r="BT185" s="4">
        <v>0</v>
      </c>
      <c r="BU185" s="4">
        <v>187107.76020509901</v>
      </c>
      <c r="BW185" s="4">
        <v>33696.884505767754</v>
      </c>
      <c r="BY185" s="4">
        <v>187107.76020509901</v>
      </c>
      <c r="CA185" s="4">
        <v>282883.11117586121</v>
      </c>
      <c r="CC185" s="93">
        <v>273.68102389764385</v>
      </c>
      <c r="CD185" s="4">
        <v>0</v>
      </c>
      <c r="CE185" s="4">
        <v>2763632.5430634962</v>
      </c>
      <c r="CF185" s="4">
        <v>23496.622157500125</v>
      </c>
      <c r="CG185" s="4">
        <v>209592.75356145151</v>
      </c>
      <c r="CH185" s="4">
        <v>1683.2438024234143</v>
      </c>
      <c r="CI185" s="4">
        <v>40397.077210705851</v>
      </c>
      <c r="CJ185" s="4">
        <v>620.21197576887062</v>
      </c>
      <c r="CK185" s="4">
        <v>209592.75356145151</v>
      </c>
      <c r="CL185" s="4">
        <v>1724.5750232994615</v>
      </c>
      <c r="CM185" s="4">
        <v>511112.43188763503</v>
      </c>
      <c r="CN185" s="4">
        <v>0.37784249987453222</v>
      </c>
      <c r="CO185" s="93">
        <v>297.41891028836022</v>
      </c>
      <c r="CP185" s="4">
        <v>0</v>
      </c>
      <c r="CQ185" s="4">
        <v>3138266.1578252716</v>
      </c>
      <c r="CS185" s="4">
        <v>237151.7362438603</v>
      </c>
      <c r="CU185" s="4">
        <v>62131</v>
      </c>
      <c r="CW185" s="4">
        <v>238834.98004628372</v>
      </c>
      <c r="CY185" s="4">
        <v>649067.23691927548</v>
      </c>
      <c r="DA185" s="93">
        <v>307.58493408662906</v>
      </c>
      <c r="DB185" s="4">
        <v>0</v>
      </c>
      <c r="DC185" s="4">
        <v>3165201</v>
      </c>
      <c r="DD185" s="4">
        <v>0</v>
      </c>
      <c r="DE185" s="4">
        <v>259440</v>
      </c>
      <c r="DF185" s="4">
        <v>0</v>
      </c>
      <c r="DG185" s="4">
        <v>24363</v>
      </c>
      <c r="DH185" s="4">
        <v>0</v>
      </c>
      <c r="DI185" s="4">
        <v>259440</v>
      </c>
      <c r="DJ185" s="4">
        <v>0</v>
      </c>
      <c r="DK185" s="4">
        <v>374806</v>
      </c>
      <c r="DL185" s="4">
        <v>0</v>
      </c>
      <c r="DM185" s="93">
        <v>303.39950559898455</v>
      </c>
      <c r="DN185" s="4">
        <v>0</v>
      </c>
      <c r="DO185" s="4">
        <v>3244577</v>
      </c>
      <c r="DQ185" s="4">
        <v>267261</v>
      </c>
      <c r="DS185" s="4">
        <v>50270</v>
      </c>
      <c r="DU185" s="4">
        <v>267261</v>
      </c>
      <c r="DW185" s="4">
        <v>240691.02677804715</v>
      </c>
      <c r="DY185" s="93">
        <v>309.50297411092492</v>
      </c>
      <c r="DZ185" s="4">
        <v>0</v>
      </c>
      <c r="EA185" s="4">
        <v>3229123</v>
      </c>
      <c r="EC185" s="4">
        <v>273645</v>
      </c>
      <c r="EE185" s="4">
        <v>31250</v>
      </c>
      <c r="EG185" s="4">
        <v>273645</v>
      </c>
      <c r="EI185" s="4">
        <v>49000.888006891306</v>
      </c>
      <c r="EK185" s="93">
        <v>336.74504368403683</v>
      </c>
      <c r="EL185" s="4">
        <v>0</v>
      </c>
      <c r="EM185" s="4">
        <v>3431305</v>
      </c>
      <c r="EN185" s="4">
        <v>-28284</v>
      </c>
      <c r="EO185" s="4">
        <v>294059</v>
      </c>
      <c r="EP185" s="4">
        <v>-2679</v>
      </c>
      <c r="EQ185" s="4">
        <v>84330</v>
      </c>
      <c r="ER185" s="4">
        <v>0</v>
      </c>
      <c r="ES185" s="4">
        <v>294059</v>
      </c>
      <c r="ET185" s="4">
        <v>-2679</v>
      </c>
      <c r="EU185" s="4">
        <v>233932.4</v>
      </c>
      <c r="EV185" s="4">
        <v>0</v>
      </c>
      <c r="EW185" s="93">
        <v>318.27855010619737</v>
      </c>
      <c r="EX185" s="4">
        <v>0</v>
      </c>
      <c r="EY185" s="4">
        <v>3472708</v>
      </c>
      <c r="EZ185" s="4">
        <v>37596</v>
      </c>
      <c r="FA185" s="4">
        <v>279167</v>
      </c>
      <c r="FB185" s="4">
        <v>2679</v>
      </c>
      <c r="FC185" s="4">
        <v>33954</v>
      </c>
      <c r="FD185" s="4">
        <v>0</v>
      </c>
      <c r="FE185" s="4">
        <v>279167</v>
      </c>
      <c r="FF185" s="4">
        <v>2679</v>
      </c>
      <c r="FG185" s="4">
        <v>63664.5</v>
      </c>
      <c r="FH185" s="4">
        <v>0</v>
      </c>
      <c r="FI185" s="93">
        <v>322.70406396447879</v>
      </c>
      <c r="FJ185" s="4">
        <v>0</v>
      </c>
      <c r="FK185" s="4">
        <v>3574886</v>
      </c>
      <c r="FL185" s="4">
        <v>0</v>
      </c>
      <c r="FM185" s="4">
        <v>286113</v>
      </c>
      <c r="FN185" s="4">
        <v>0</v>
      </c>
      <c r="FO185" s="4">
        <v>25568</v>
      </c>
      <c r="FQ185" s="4">
        <v>286113</v>
      </c>
      <c r="FS185" s="4">
        <v>212354.70516399987</v>
      </c>
      <c r="FU185" s="93">
        <v>323.65664394799131</v>
      </c>
      <c r="FV185" s="4">
        <v>0</v>
      </c>
      <c r="FW185" s="4">
        <v>3861898</v>
      </c>
      <c r="FX185" s="4">
        <v>0</v>
      </c>
      <c r="FY185" s="4">
        <v>284278</v>
      </c>
      <c r="FZ185" s="4">
        <v>0</v>
      </c>
      <c r="GA185" s="4">
        <v>71672</v>
      </c>
      <c r="GB185" s="4">
        <v>0</v>
      </c>
      <c r="GC185" s="4">
        <v>284278</v>
      </c>
      <c r="GE185" s="4">
        <v>336137.31389993691</v>
      </c>
      <c r="GG185" s="93">
        <v>324.52975287583587</v>
      </c>
      <c r="GH185" s="4">
        <v>0</v>
      </c>
      <c r="GI185" s="4">
        <v>3974283</v>
      </c>
      <c r="GJ185" s="4">
        <v>0</v>
      </c>
      <c r="GK185" s="4">
        <v>287285</v>
      </c>
      <c r="GL185" s="4">
        <v>0</v>
      </c>
      <c r="GM185" s="4">
        <v>18730</v>
      </c>
      <c r="GN185" s="4">
        <v>0</v>
      </c>
      <c r="GO185" s="4">
        <v>287285</v>
      </c>
      <c r="GP185" s="4">
        <v>0</v>
      </c>
      <c r="GQ185" s="4">
        <v>108123.86508417316</v>
      </c>
      <c r="GR185" s="4">
        <v>-94.513865296306903</v>
      </c>
      <c r="GS185" s="93">
        <v>323.51458316297408</v>
      </c>
      <c r="GT185" s="4">
        <v>0</v>
      </c>
      <c r="GU185" s="4">
        <v>4266711</v>
      </c>
      <c r="GV185" s="4">
        <v>0</v>
      </c>
      <c r="GW185" s="4">
        <v>285211</v>
      </c>
      <c r="GX185" s="4">
        <v>0</v>
      </c>
      <c r="GY185" s="4">
        <v>28320</v>
      </c>
      <c r="GZ185" s="4">
        <v>0</v>
      </c>
      <c r="HA185" s="160">
        <v>285211</v>
      </c>
      <c r="HB185" s="160">
        <v>0</v>
      </c>
      <c r="HC185" s="160">
        <v>259338.08188429929</v>
      </c>
      <c r="HD185" s="4">
        <v>-190</v>
      </c>
      <c r="HE185" s="93">
        <v>324</v>
      </c>
      <c r="HF185" s="4">
        <v>0</v>
      </c>
      <c r="HG185" s="4">
        <v>0</v>
      </c>
      <c r="HH185" s="4">
        <v>4424993</v>
      </c>
      <c r="HI185" s="4">
        <v>0</v>
      </c>
      <c r="HJ185" s="4">
        <v>286197</v>
      </c>
      <c r="HK185" s="4">
        <v>0</v>
      </c>
      <c r="HL185" s="4">
        <v>57328</v>
      </c>
      <c r="HM185" s="4">
        <v>0</v>
      </c>
      <c r="HN185" s="4">
        <v>286197</v>
      </c>
      <c r="HO185" s="4">
        <v>0</v>
      </c>
      <c r="HP185" s="4">
        <v>138935</v>
      </c>
      <c r="HQ185" s="4">
        <v>-2413.8539623427787</v>
      </c>
      <c r="HR185" s="93">
        <v>358.62000000000006</v>
      </c>
      <c r="HS185" s="4">
        <v>0</v>
      </c>
      <c r="HT185" s="4">
        <v>0</v>
      </c>
      <c r="HU185" s="4">
        <v>4926307</v>
      </c>
      <c r="HV185" s="4">
        <v>-11499</v>
      </c>
      <c r="HW185" s="4">
        <v>0</v>
      </c>
      <c r="HX185" s="176">
        <v>0</v>
      </c>
      <c r="HY185" s="4">
        <v>318100</v>
      </c>
      <c r="HZ185" s="176">
        <v>-654</v>
      </c>
      <c r="IA185" s="4">
        <v>35339</v>
      </c>
      <c r="IB185" s="176">
        <v>0</v>
      </c>
      <c r="IC185" s="4">
        <v>318100</v>
      </c>
      <c r="ID185" s="176">
        <v>-654</v>
      </c>
      <c r="IE185" s="4">
        <v>328776.32300107775</v>
      </c>
      <c r="IF185" s="4">
        <v>0</v>
      </c>
      <c r="IG185" s="5">
        <v>411.39000000000016</v>
      </c>
      <c r="IH185" s="3">
        <v>0</v>
      </c>
      <c r="II185" s="3">
        <v>0</v>
      </c>
      <c r="IJ185" s="3">
        <v>5833525</v>
      </c>
      <c r="IK185" s="3">
        <v>0</v>
      </c>
      <c r="IL185" s="3">
        <v>0</v>
      </c>
      <c r="IM185" s="3">
        <v>0</v>
      </c>
      <c r="IN185" s="3">
        <v>360317</v>
      </c>
      <c r="IO185" s="3">
        <v>0</v>
      </c>
      <c r="IP185" s="3">
        <v>121382</v>
      </c>
      <c r="IQ185" s="3"/>
      <c r="IR185" s="3">
        <v>366645</v>
      </c>
      <c r="IS185" s="3"/>
      <c r="IT185" s="3">
        <v>734861.07362681709</v>
      </c>
      <c r="IU185" s="3"/>
      <c r="IV185" s="93">
        <v>447.53999999999996</v>
      </c>
      <c r="IW185" s="4">
        <v>0</v>
      </c>
      <c r="IX185" s="4">
        <v>0</v>
      </c>
      <c r="IY185" s="4">
        <v>6773359</v>
      </c>
      <c r="IZ185" s="4">
        <v>0</v>
      </c>
      <c r="JA185" s="4">
        <v>0</v>
      </c>
      <c r="JB185" s="4">
        <v>0</v>
      </c>
      <c r="JC185" s="4">
        <v>414353</v>
      </c>
      <c r="JD185" s="4">
        <v>0</v>
      </c>
      <c r="JE185" s="4">
        <v>95282</v>
      </c>
      <c r="JG185" s="4">
        <v>414353</v>
      </c>
      <c r="JI185" s="4">
        <v>994967.80973155238</v>
      </c>
      <c r="JK185" s="93">
        <v>457.62</v>
      </c>
      <c r="JL185" s="4">
        <v>0</v>
      </c>
      <c r="JM185" s="4">
        <v>0</v>
      </c>
      <c r="JN185" s="4">
        <v>8015146</v>
      </c>
      <c r="JO185" s="4">
        <v>0</v>
      </c>
      <c r="JP185" s="4">
        <v>0</v>
      </c>
      <c r="JQ185" s="4">
        <v>0</v>
      </c>
      <c r="JR185" s="4">
        <v>424528</v>
      </c>
      <c r="JS185" s="4">
        <v>0</v>
      </c>
      <c r="JT185" s="4">
        <v>90456</v>
      </c>
      <c r="JV185" s="4">
        <v>424528</v>
      </c>
      <c r="JW185" s="4">
        <v>0</v>
      </c>
      <c r="JX185" s="4">
        <v>1388418.5109389366</v>
      </c>
      <c r="JY185" s="4">
        <v>-186.49764508265071</v>
      </c>
      <c r="JZ185" s="93">
        <v>416.93000000000006</v>
      </c>
      <c r="KA185" s="4">
        <v>0</v>
      </c>
      <c r="KB185" s="4">
        <v>0</v>
      </c>
      <c r="KC185" s="4">
        <v>7369824</v>
      </c>
      <c r="KD185" s="4">
        <v>0</v>
      </c>
      <c r="KE185" s="4">
        <v>0</v>
      </c>
      <c r="KF185" s="4">
        <v>0</v>
      </c>
      <c r="KG185" s="4">
        <v>391081</v>
      </c>
      <c r="KH185" s="4">
        <v>0</v>
      </c>
      <c r="KI185" s="4">
        <v>0</v>
      </c>
      <c r="KJ185" s="4">
        <v>0</v>
      </c>
      <c r="KK185" s="4">
        <v>391081</v>
      </c>
      <c r="KM185" s="4">
        <v>871467.30091109325</v>
      </c>
      <c r="KN185" s="4">
        <v>-1018.6678439525422</v>
      </c>
      <c r="KO185" s="4">
        <v>383.82999999999993</v>
      </c>
      <c r="KP185" s="4">
        <v>0</v>
      </c>
      <c r="KQ185" s="4">
        <v>0</v>
      </c>
      <c r="KR185" s="4">
        <v>7050067</v>
      </c>
      <c r="KS185" s="4">
        <v>0</v>
      </c>
      <c r="KT185" s="4">
        <v>0</v>
      </c>
      <c r="KU185" s="4">
        <v>0</v>
      </c>
      <c r="KV185" s="4">
        <v>416578</v>
      </c>
      <c r="KW185" s="4">
        <v>0</v>
      </c>
      <c r="KX185" s="4">
        <v>17914</v>
      </c>
      <c r="KY185" s="4">
        <v>0</v>
      </c>
      <c r="KZ185" s="4">
        <v>416578</v>
      </c>
      <c r="LA185" s="4">
        <v>0</v>
      </c>
      <c r="LB185" s="4">
        <v>475827.5401560475</v>
      </c>
      <c r="LC185" s="4">
        <v>0</v>
      </c>
      <c r="LD185" s="4">
        <v>379</v>
      </c>
      <c r="LE185" s="4">
        <v>0</v>
      </c>
      <c r="LF185" s="4">
        <v>0</v>
      </c>
      <c r="LG185" s="4">
        <v>6979676</v>
      </c>
      <c r="LH185" s="4">
        <v>0</v>
      </c>
      <c r="LI185" s="4">
        <v>0</v>
      </c>
      <c r="LJ185" s="4">
        <v>0</v>
      </c>
      <c r="LK185" s="4">
        <v>450252</v>
      </c>
      <c r="LL185" s="4">
        <v>0</v>
      </c>
      <c r="LM185" s="4">
        <v>0</v>
      </c>
      <c r="LO185" s="4">
        <v>450252</v>
      </c>
      <c r="LQ185" s="4">
        <v>0</v>
      </c>
      <c r="MI185" s="115">
        <f t="shared" si="2"/>
        <v>-176</v>
      </c>
      <c r="MJ185" s="3"/>
      <c r="MK185" s="3"/>
      <c r="ML185" s="176"/>
      <c r="MM185" s="176"/>
      <c r="MN185" s="176"/>
      <c r="MO185" s="176"/>
      <c r="MP185" s="176"/>
      <c r="MQ185" s="176"/>
      <c r="MR185" s="176"/>
      <c r="MS185" s="176"/>
      <c r="MT185" s="176"/>
    </row>
    <row r="186" spans="1:358" s="4" customFormat="1">
      <c r="A186" s="1">
        <v>177</v>
      </c>
      <c r="B186" t="s">
        <v>217</v>
      </c>
      <c r="C186" s="93">
        <v>4</v>
      </c>
      <c r="D186" s="4">
        <v>18956</v>
      </c>
      <c r="E186" s="4">
        <v>0</v>
      </c>
      <c r="F186" s="4">
        <v>17888</v>
      </c>
      <c r="G186" s="4">
        <v>0</v>
      </c>
      <c r="I186" s="93">
        <v>6</v>
      </c>
      <c r="J186" s="4">
        <v>31794</v>
      </c>
      <c r="K186" s="4">
        <v>0</v>
      </c>
      <c r="L186" s="4">
        <v>13687</v>
      </c>
      <c r="M186" s="4">
        <v>0</v>
      </c>
      <c r="O186" s="93">
        <v>10</v>
      </c>
      <c r="P186" s="4">
        <v>0</v>
      </c>
      <c r="Q186" s="4">
        <v>49640</v>
      </c>
      <c r="R186" s="4">
        <v>0</v>
      </c>
      <c r="S186" s="4">
        <v>12918</v>
      </c>
      <c r="U186" s="4">
        <v>16131</v>
      </c>
      <c r="V186" s="4">
        <v>0</v>
      </c>
      <c r="W186" s="93">
        <v>13</v>
      </c>
      <c r="X186" s="4">
        <v>0</v>
      </c>
      <c r="Y186" s="4">
        <v>71652</v>
      </c>
      <c r="Z186" s="4">
        <v>0</v>
      </c>
      <c r="AA186" s="4">
        <v>5971</v>
      </c>
      <c r="AB186" s="4">
        <v>0</v>
      </c>
      <c r="AC186" s="4">
        <v>22012</v>
      </c>
      <c r="AD186" s="4">
        <v>0</v>
      </c>
      <c r="AE186" s="4">
        <v>0</v>
      </c>
      <c r="AF186" s="4">
        <v>15.05</v>
      </c>
      <c r="AG186" s="4">
        <v>0</v>
      </c>
      <c r="AH186" s="4">
        <v>94634</v>
      </c>
      <c r="AJ186" s="4">
        <v>0</v>
      </c>
      <c r="AL186" s="4">
        <v>36189</v>
      </c>
      <c r="AN186" s="4">
        <v>0</v>
      </c>
      <c r="AO186" s="93">
        <v>16.329999999999998</v>
      </c>
      <c r="AP186" s="4">
        <v>0</v>
      </c>
      <c r="AQ186" s="4">
        <v>101148</v>
      </c>
      <c r="AR186" s="4">
        <v>0</v>
      </c>
      <c r="AS186" s="4">
        <v>0</v>
      </c>
      <c r="AT186" s="4">
        <v>0</v>
      </c>
      <c r="AU186" s="4">
        <v>29108</v>
      </c>
      <c r="AW186" s="93">
        <v>18</v>
      </c>
      <c r="AY186" s="4">
        <v>116856</v>
      </c>
      <c r="AZ186" s="4">
        <v>0</v>
      </c>
      <c r="BA186" s="4">
        <v>0</v>
      </c>
      <c r="BB186" s="4">
        <v>0</v>
      </c>
      <c r="BC186" s="4">
        <v>25647</v>
      </c>
      <c r="BD186" s="4">
        <v>37</v>
      </c>
      <c r="BE186" s="4">
        <v>16</v>
      </c>
      <c r="BF186" s="4">
        <v>0</v>
      </c>
      <c r="BG186" s="4">
        <v>104032</v>
      </c>
      <c r="BH186" s="4">
        <v>0</v>
      </c>
      <c r="BI186" s="4">
        <v>9.65</v>
      </c>
      <c r="BJ186" s="4">
        <v>0</v>
      </c>
      <c r="BK186" s="4">
        <v>64578</v>
      </c>
      <c r="BL186" s="4">
        <v>0</v>
      </c>
      <c r="BM186" s="4">
        <v>0</v>
      </c>
      <c r="BN186" s="4">
        <v>0</v>
      </c>
      <c r="BO186" s="4">
        <v>1921.8455204500749</v>
      </c>
      <c r="BP186" s="4">
        <v>1.251719175698554</v>
      </c>
      <c r="BQ186" s="93">
        <v>7.450511945392492</v>
      </c>
      <c r="BR186" s="4">
        <v>0</v>
      </c>
      <c r="BS186" s="4">
        <v>48405.711946254851</v>
      </c>
      <c r="BT186" s="4">
        <v>0</v>
      </c>
      <c r="BU186" s="4">
        <v>4824.9829351535836</v>
      </c>
      <c r="BW186" s="4">
        <v>8647</v>
      </c>
      <c r="BY186" s="4">
        <v>4824.9829351535836</v>
      </c>
      <c r="CA186" s="4">
        <v>0</v>
      </c>
      <c r="CC186" s="93">
        <v>9</v>
      </c>
      <c r="CD186" s="4">
        <v>0</v>
      </c>
      <c r="CE186" s="4">
        <v>62921</v>
      </c>
      <c r="CF186" s="4">
        <v>0</v>
      </c>
      <c r="CG186" s="4">
        <v>6208</v>
      </c>
      <c r="CH186" s="4">
        <v>0</v>
      </c>
      <c r="CI186" s="4">
        <v>8842</v>
      </c>
      <c r="CJ186" s="4">
        <v>0</v>
      </c>
      <c r="CK186" s="4">
        <v>6208</v>
      </c>
      <c r="CL186" s="4">
        <v>0</v>
      </c>
      <c r="CM186" s="4">
        <v>14515.288053745149</v>
      </c>
      <c r="CN186" s="4">
        <v>0</v>
      </c>
      <c r="CO186" s="93">
        <v>9</v>
      </c>
      <c r="CP186" s="4">
        <v>0</v>
      </c>
      <c r="CQ186" s="4">
        <v>75347</v>
      </c>
      <c r="CS186" s="4">
        <v>7299</v>
      </c>
      <c r="CU186" s="4">
        <v>0</v>
      </c>
      <c r="CW186" s="4">
        <v>7299</v>
      </c>
      <c r="CY186" s="4">
        <v>21135</v>
      </c>
      <c r="DA186" s="93">
        <v>7</v>
      </c>
      <c r="DB186" s="4">
        <v>0</v>
      </c>
      <c r="DC186" s="4">
        <v>54985</v>
      </c>
      <c r="DD186" s="4">
        <v>0</v>
      </c>
      <c r="DE186" s="4">
        <v>5943</v>
      </c>
      <c r="DF186" s="4">
        <v>0</v>
      </c>
      <c r="DG186" s="4">
        <v>0</v>
      </c>
      <c r="DH186" s="4">
        <v>0</v>
      </c>
      <c r="DI186" s="4">
        <v>5943</v>
      </c>
      <c r="DJ186" s="4">
        <v>0</v>
      </c>
      <c r="DK186" s="4">
        <v>13262</v>
      </c>
      <c r="DL186" s="4">
        <v>0</v>
      </c>
      <c r="DM186" s="93">
        <v>7</v>
      </c>
      <c r="DN186" s="4">
        <v>0</v>
      </c>
      <c r="DO186" s="4">
        <v>57813</v>
      </c>
      <c r="DQ186" s="4">
        <v>6083</v>
      </c>
      <c r="DS186" s="4">
        <v>0</v>
      </c>
      <c r="DU186" s="4">
        <v>6083</v>
      </c>
      <c r="DW186" s="4">
        <v>7798.4</v>
      </c>
      <c r="DY186" s="93">
        <v>10</v>
      </c>
      <c r="DZ186" s="4">
        <v>0</v>
      </c>
      <c r="EA186" s="4">
        <v>90214</v>
      </c>
      <c r="EC186" s="4">
        <v>8930</v>
      </c>
      <c r="EE186" s="4">
        <v>0</v>
      </c>
      <c r="EG186" s="4">
        <v>8930</v>
      </c>
      <c r="EI186" s="4">
        <v>34097.800000000003</v>
      </c>
      <c r="EK186" s="93">
        <v>14</v>
      </c>
      <c r="EL186" s="4">
        <v>0</v>
      </c>
      <c r="EM186" s="4">
        <v>129034</v>
      </c>
      <c r="EN186" s="4">
        <v>0</v>
      </c>
      <c r="EO186" s="4">
        <v>11609</v>
      </c>
      <c r="EP186" s="4">
        <v>0</v>
      </c>
      <c r="EQ186" s="4">
        <v>10225</v>
      </c>
      <c r="ER186" s="4">
        <v>0</v>
      </c>
      <c r="ES186" s="4">
        <v>11609</v>
      </c>
      <c r="ET186" s="4">
        <v>0</v>
      </c>
      <c r="EU186" s="4">
        <v>59391.799999999996</v>
      </c>
      <c r="EV186" s="4">
        <v>0</v>
      </c>
      <c r="EW186" s="93">
        <v>16.382252559726965</v>
      </c>
      <c r="EX186" s="4">
        <v>0</v>
      </c>
      <c r="EY186" s="4">
        <v>167449</v>
      </c>
      <c r="EZ186" s="4">
        <v>0</v>
      </c>
      <c r="FA186" s="4">
        <v>14630</v>
      </c>
      <c r="FB186" s="4">
        <v>0</v>
      </c>
      <c r="FC186" s="4">
        <v>0</v>
      </c>
      <c r="FD186" s="4">
        <v>0</v>
      </c>
      <c r="FE186" s="4">
        <v>14630</v>
      </c>
      <c r="FF186" s="4">
        <v>0</v>
      </c>
      <c r="FG186" s="4">
        <v>61080.4</v>
      </c>
      <c r="FH186" s="4">
        <v>0</v>
      </c>
      <c r="FI186" s="93">
        <v>21.961044807747214</v>
      </c>
      <c r="FJ186" s="4">
        <v>0</v>
      </c>
      <c r="FK186" s="4">
        <v>222997</v>
      </c>
      <c r="FL186" s="4">
        <v>0</v>
      </c>
      <c r="FM186" s="4">
        <v>19577</v>
      </c>
      <c r="FN186" s="4">
        <v>0</v>
      </c>
      <c r="FO186" s="4">
        <v>0</v>
      </c>
      <c r="FQ186" s="4">
        <v>19577</v>
      </c>
      <c r="FS186" s="4">
        <v>71642.104916821103</v>
      </c>
      <c r="FU186" s="93">
        <v>18.5</v>
      </c>
      <c r="FV186" s="4">
        <v>0</v>
      </c>
      <c r="FW186" s="4">
        <v>193857</v>
      </c>
      <c r="FX186" s="4">
        <v>0</v>
      </c>
      <c r="FY186" s="4">
        <v>16415</v>
      </c>
      <c r="FZ186" s="4">
        <v>0</v>
      </c>
      <c r="GA186" s="4">
        <v>0</v>
      </c>
      <c r="GB186" s="4">
        <v>0</v>
      </c>
      <c r="GC186" s="4">
        <v>16415</v>
      </c>
      <c r="GE186" s="4">
        <v>32319.027960848824</v>
      </c>
      <c r="GG186" s="93">
        <v>16.68966191127614</v>
      </c>
      <c r="GH186" s="4">
        <v>0</v>
      </c>
      <c r="GI186" s="4">
        <v>190428</v>
      </c>
      <c r="GJ186" s="4">
        <v>0</v>
      </c>
      <c r="GK186" s="4">
        <v>14737</v>
      </c>
      <c r="GL186" s="4">
        <v>0</v>
      </c>
      <c r="GM186" s="4">
        <v>0</v>
      </c>
      <c r="GN186" s="4">
        <v>0</v>
      </c>
      <c r="GO186" s="4">
        <v>14737</v>
      </c>
      <c r="GP186" s="4">
        <v>0</v>
      </c>
      <c r="GQ186" s="4">
        <v>0</v>
      </c>
      <c r="GR186" s="4">
        <v>0</v>
      </c>
      <c r="GS186" s="93">
        <v>14.464052287581699</v>
      </c>
      <c r="GT186" s="4">
        <v>0</v>
      </c>
      <c r="GU186" s="4">
        <v>163887</v>
      </c>
      <c r="GV186" s="4">
        <v>0</v>
      </c>
      <c r="GW186" s="4">
        <v>12859</v>
      </c>
      <c r="GX186" s="4">
        <v>0</v>
      </c>
      <c r="GY186" s="4">
        <v>0</v>
      </c>
      <c r="GZ186" s="4">
        <v>0</v>
      </c>
      <c r="HA186" s="160">
        <v>12859</v>
      </c>
      <c r="HB186" s="160">
        <v>0</v>
      </c>
      <c r="HC186" s="160">
        <v>0</v>
      </c>
      <c r="HD186" s="4">
        <v>0</v>
      </c>
      <c r="HE186" s="93">
        <v>12</v>
      </c>
      <c r="HF186" s="4">
        <v>0</v>
      </c>
      <c r="HG186" s="4">
        <v>0</v>
      </c>
      <c r="HH186" s="4">
        <v>140068</v>
      </c>
      <c r="HI186" s="4">
        <v>0</v>
      </c>
      <c r="HJ186" s="4">
        <v>10278</v>
      </c>
      <c r="HK186" s="4">
        <v>0</v>
      </c>
      <c r="HL186" s="4">
        <v>0</v>
      </c>
      <c r="HM186" s="4">
        <v>0</v>
      </c>
      <c r="HN186" s="4">
        <v>10278</v>
      </c>
      <c r="HO186" s="4">
        <v>0</v>
      </c>
      <c r="HP186" s="4">
        <v>0</v>
      </c>
      <c r="HQ186" s="4">
        <v>0</v>
      </c>
      <c r="HR186" s="93">
        <v>13</v>
      </c>
      <c r="HS186" s="4">
        <v>0</v>
      </c>
      <c r="HT186" s="4">
        <v>0</v>
      </c>
      <c r="HU186" s="4">
        <v>165735</v>
      </c>
      <c r="HV186" s="4">
        <v>0</v>
      </c>
      <c r="HW186" s="4">
        <v>0</v>
      </c>
      <c r="HX186" s="176">
        <v>0</v>
      </c>
      <c r="HY186" s="4">
        <v>11587</v>
      </c>
      <c r="HZ186" s="176">
        <v>0</v>
      </c>
      <c r="IA186" s="4">
        <v>0</v>
      </c>
      <c r="IB186" s="176">
        <v>0</v>
      </c>
      <c r="IC186" s="4">
        <v>11587</v>
      </c>
      <c r="ID186" s="176">
        <v>0</v>
      </c>
      <c r="IE186" s="4">
        <v>16914.610968728211</v>
      </c>
      <c r="IF186" s="4">
        <v>91.236914498214901</v>
      </c>
      <c r="IG186" s="5">
        <v>13</v>
      </c>
      <c r="IH186" s="3">
        <v>0</v>
      </c>
      <c r="II186" s="3">
        <v>0</v>
      </c>
      <c r="IJ186" s="3">
        <v>184009</v>
      </c>
      <c r="IK186" s="3">
        <v>0</v>
      </c>
      <c r="IL186" s="3">
        <v>0</v>
      </c>
      <c r="IM186" s="3">
        <v>0</v>
      </c>
      <c r="IN186" s="3">
        <v>11563</v>
      </c>
      <c r="IO186" s="3">
        <v>0</v>
      </c>
      <c r="IP186" s="3">
        <v>0</v>
      </c>
      <c r="IQ186" s="3"/>
      <c r="IR186" s="3">
        <v>11563</v>
      </c>
      <c r="IS186" s="3"/>
      <c r="IT186" s="3">
        <v>15067.111132396445</v>
      </c>
      <c r="IU186" s="3"/>
      <c r="IV186" s="93">
        <v>20.45</v>
      </c>
      <c r="IW186" s="4">
        <v>0</v>
      </c>
      <c r="IX186" s="4">
        <v>0</v>
      </c>
      <c r="IY186" s="4">
        <v>277939</v>
      </c>
      <c r="IZ186" s="4">
        <v>0</v>
      </c>
      <c r="JA186" s="4">
        <v>0</v>
      </c>
      <c r="JB186" s="4">
        <v>0</v>
      </c>
      <c r="JC186" s="4">
        <v>19164</v>
      </c>
      <c r="JD186" s="4">
        <v>0</v>
      </c>
      <c r="JE186" s="4">
        <v>0</v>
      </c>
      <c r="JG186" s="4">
        <v>19164</v>
      </c>
      <c r="JI186" s="4">
        <v>79784.322331535601</v>
      </c>
      <c r="JK186" s="93">
        <v>24.209999999999997</v>
      </c>
      <c r="JL186" s="4">
        <v>0</v>
      </c>
      <c r="JM186" s="4">
        <v>0</v>
      </c>
      <c r="JN186" s="4">
        <v>352937</v>
      </c>
      <c r="JO186" s="4">
        <v>0</v>
      </c>
      <c r="JP186" s="4">
        <v>0</v>
      </c>
      <c r="JQ186" s="4">
        <v>0</v>
      </c>
      <c r="JR186" s="4">
        <v>22700</v>
      </c>
      <c r="JS186" s="4">
        <v>0</v>
      </c>
      <c r="JT186" s="4">
        <v>0</v>
      </c>
      <c r="JV186" s="4">
        <v>22700</v>
      </c>
      <c r="JW186" s="4">
        <v>0</v>
      </c>
      <c r="JX186" s="4">
        <v>89475.683232363765</v>
      </c>
      <c r="JY186" s="4">
        <v>-18.413871696466231</v>
      </c>
      <c r="JZ186" s="93">
        <v>20.060000000000002</v>
      </c>
      <c r="KA186" s="4">
        <v>0</v>
      </c>
      <c r="KB186" s="4">
        <v>0</v>
      </c>
      <c r="KC186" s="4">
        <v>338518</v>
      </c>
      <c r="KD186" s="4">
        <v>0</v>
      </c>
      <c r="KE186" s="4">
        <v>0</v>
      </c>
      <c r="KF186" s="4">
        <v>0</v>
      </c>
      <c r="KG186" s="4">
        <v>18816</v>
      </c>
      <c r="KH186" s="4">
        <v>0</v>
      </c>
      <c r="KI186" s="4">
        <v>0</v>
      </c>
      <c r="KJ186" s="4">
        <v>0</v>
      </c>
      <c r="KK186" s="4">
        <v>18816</v>
      </c>
      <c r="KM186" s="4">
        <v>57478.438390110496</v>
      </c>
      <c r="KN186" s="4">
        <v>-100.57831546100351</v>
      </c>
      <c r="KO186" s="4">
        <v>17.12</v>
      </c>
      <c r="KP186" s="4">
        <v>0</v>
      </c>
      <c r="KQ186" s="4">
        <v>0</v>
      </c>
      <c r="KR186" s="4">
        <v>289318</v>
      </c>
      <c r="KS186" s="4">
        <v>0</v>
      </c>
      <c r="KT186" s="4">
        <v>0</v>
      </c>
      <c r="KU186" s="4">
        <v>0</v>
      </c>
      <c r="KV186" s="4">
        <v>18624</v>
      </c>
      <c r="KW186" s="4">
        <v>0</v>
      </c>
      <c r="KX186" s="4">
        <v>0</v>
      </c>
      <c r="KY186" s="4">
        <v>0</v>
      </c>
      <c r="KZ186" s="4">
        <v>18624</v>
      </c>
      <c r="LA186" s="4">
        <v>0</v>
      </c>
      <c r="LB186" s="4">
        <v>28698.653684539</v>
      </c>
      <c r="LC186" s="4">
        <v>0</v>
      </c>
      <c r="LD186" s="4">
        <v>22</v>
      </c>
      <c r="LE186" s="4">
        <v>0</v>
      </c>
      <c r="LF186" s="4">
        <v>0</v>
      </c>
      <c r="LG186" s="4">
        <v>364144</v>
      </c>
      <c r="LH186" s="4">
        <v>0</v>
      </c>
      <c r="LI186" s="4">
        <v>0</v>
      </c>
      <c r="LJ186" s="4">
        <v>0</v>
      </c>
      <c r="LK186" s="4">
        <v>26136</v>
      </c>
      <c r="LL186" s="4">
        <v>0</v>
      </c>
      <c r="LM186" s="4">
        <v>0</v>
      </c>
      <c r="LO186" s="4">
        <v>26136</v>
      </c>
      <c r="LQ186" s="4">
        <v>74826</v>
      </c>
      <c r="MI186" s="115">
        <f t="shared" si="2"/>
        <v>-177</v>
      </c>
      <c r="MJ186" s="3"/>
      <c r="MK186" s="3"/>
      <c r="ML186" s="176"/>
      <c r="MM186" s="176"/>
      <c r="MN186" s="176"/>
      <c r="MO186" s="176"/>
      <c r="MP186" s="176"/>
      <c r="MQ186" s="176"/>
      <c r="MR186" s="176"/>
      <c r="MS186" s="176"/>
      <c r="MT186" s="176"/>
    </row>
    <row r="187" spans="1:358" s="4" customFormat="1">
      <c r="A187" s="1">
        <v>178</v>
      </c>
      <c r="B187" t="s">
        <v>218</v>
      </c>
      <c r="C187" s="93"/>
      <c r="E187" s="4">
        <v>0</v>
      </c>
      <c r="F187" s="4">
        <v>0</v>
      </c>
      <c r="I187" s="93">
        <v>2</v>
      </c>
      <c r="J187" s="4">
        <v>10974</v>
      </c>
      <c r="K187" s="4">
        <v>0</v>
      </c>
      <c r="L187" s="4">
        <v>0</v>
      </c>
      <c r="M187" s="4">
        <v>5488</v>
      </c>
      <c r="O187" s="93">
        <v>2.91</v>
      </c>
      <c r="P187" s="4">
        <v>0</v>
      </c>
      <c r="Q187" s="4">
        <v>16945</v>
      </c>
      <c r="R187" s="4">
        <v>0</v>
      </c>
      <c r="S187" s="4">
        <v>0</v>
      </c>
      <c r="U187" s="4">
        <v>0</v>
      </c>
      <c r="V187" s="4">
        <v>6778</v>
      </c>
      <c r="W187" s="93">
        <v>49.33</v>
      </c>
      <c r="X187" s="4">
        <v>0</v>
      </c>
      <c r="Y187" s="4">
        <v>278299</v>
      </c>
      <c r="Z187" s="4">
        <v>0</v>
      </c>
      <c r="AA187" s="4">
        <v>24291</v>
      </c>
      <c r="AB187" s="4">
        <v>0</v>
      </c>
      <c r="AC187" s="4">
        <v>261354</v>
      </c>
      <c r="AD187" s="4">
        <v>0</v>
      </c>
      <c r="AE187" s="4">
        <v>4908</v>
      </c>
      <c r="AF187" s="4">
        <v>79.430000000000007</v>
      </c>
      <c r="AG187" s="4">
        <v>0</v>
      </c>
      <c r="AH187" s="4">
        <v>513559</v>
      </c>
      <c r="AJ187" s="4">
        <v>6548</v>
      </c>
      <c r="AL187" s="4">
        <v>392072</v>
      </c>
      <c r="AN187" s="4">
        <v>0</v>
      </c>
      <c r="AO187" s="93">
        <v>102.46</v>
      </c>
      <c r="AP187" s="4">
        <v>0</v>
      </c>
      <c r="AQ187" s="4">
        <v>760561</v>
      </c>
      <c r="AR187" s="4">
        <v>0</v>
      </c>
      <c r="AS187" s="4">
        <v>0</v>
      </c>
      <c r="AT187" s="4">
        <v>0</v>
      </c>
      <c r="AU187" s="4">
        <v>492699</v>
      </c>
      <c r="AW187" s="93">
        <v>96.81</v>
      </c>
      <c r="AY187" s="4">
        <v>793260</v>
      </c>
      <c r="AZ187" s="4">
        <v>0</v>
      </c>
      <c r="BA187" s="4">
        <v>0</v>
      </c>
      <c r="BB187" s="4">
        <v>0</v>
      </c>
      <c r="BC187" s="4">
        <v>244815</v>
      </c>
      <c r="BD187" s="4">
        <v>358</v>
      </c>
      <c r="BE187" s="4">
        <v>111.2</v>
      </c>
      <c r="BF187" s="4">
        <v>0</v>
      </c>
      <c r="BG187" s="4">
        <v>848233</v>
      </c>
      <c r="BH187" s="4">
        <v>0</v>
      </c>
      <c r="BI187" s="4">
        <v>127.82</v>
      </c>
      <c r="BJ187" s="4">
        <v>0</v>
      </c>
      <c r="BK187" s="4">
        <v>1017605</v>
      </c>
      <c r="BL187" s="4">
        <v>0</v>
      </c>
      <c r="BM187" s="4">
        <v>13340</v>
      </c>
      <c r="BN187" s="4">
        <v>0</v>
      </c>
      <c r="BO187" s="4">
        <v>65895.333339121789</v>
      </c>
      <c r="BP187" s="4">
        <v>42.918357095797546</v>
      </c>
      <c r="BQ187" s="93">
        <v>154.49675324675323</v>
      </c>
      <c r="BR187" s="4">
        <v>0</v>
      </c>
      <c r="BS187" s="4">
        <v>1194915.5951152802</v>
      </c>
      <c r="BT187" s="4">
        <v>0</v>
      </c>
      <c r="BU187" s="4">
        <v>114815.57142857141</v>
      </c>
      <c r="BW187" s="4">
        <v>8452.0460611296294</v>
      </c>
      <c r="BY187" s="4">
        <v>114815.57142857141</v>
      </c>
      <c r="CA187" s="4">
        <v>300922.99511528027</v>
      </c>
      <c r="CC187" s="93">
        <v>164.2556634304207</v>
      </c>
      <c r="CD187" s="4">
        <v>0</v>
      </c>
      <c r="CE187" s="4">
        <v>1279075.2330097086</v>
      </c>
      <c r="CF187" s="4">
        <v>0</v>
      </c>
      <c r="CG187" s="4">
        <v>127462.39482200648</v>
      </c>
      <c r="CH187" s="4">
        <v>0</v>
      </c>
      <c r="CI187" s="4">
        <v>0</v>
      </c>
      <c r="CJ187" s="4">
        <v>0</v>
      </c>
      <c r="CK187" s="4">
        <v>127462.39482200648</v>
      </c>
      <c r="CL187" s="4">
        <v>0</v>
      </c>
      <c r="CM187" s="4">
        <v>258294.63789442834</v>
      </c>
      <c r="CN187" s="4">
        <v>0</v>
      </c>
      <c r="CO187" s="93">
        <v>194.59075907590758</v>
      </c>
      <c r="CP187" s="4">
        <v>0</v>
      </c>
      <c r="CQ187" s="4">
        <v>1635337.5262713933</v>
      </c>
      <c r="CS187" s="4">
        <v>157002.10561056103</v>
      </c>
      <c r="CU187" s="4">
        <v>9154</v>
      </c>
      <c r="CW187" s="4">
        <v>157002.10561056103</v>
      </c>
      <c r="CY187" s="4">
        <v>477682.29326168471</v>
      </c>
      <c r="DA187" s="93">
        <v>224.20454545454544</v>
      </c>
      <c r="DB187" s="4">
        <v>0</v>
      </c>
      <c r="DC187" s="4">
        <v>2068439</v>
      </c>
      <c r="DD187" s="4">
        <v>0</v>
      </c>
      <c r="DE187" s="4">
        <v>190349</v>
      </c>
      <c r="DF187" s="4">
        <v>0</v>
      </c>
      <c r="DG187" s="4">
        <v>0</v>
      </c>
      <c r="DH187" s="4">
        <v>0</v>
      </c>
      <c r="DI187" s="4">
        <v>190349</v>
      </c>
      <c r="DJ187" s="4">
        <v>0</v>
      </c>
      <c r="DK187" s="4">
        <v>680523</v>
      </c>
      <c r="DL187" s="4">
        <v>0</v>
      </c>
      <c r="DM187" s="93">
        <v>229.25483870967741</v>
      </c>
      <c r="DN187" s="4">
        <v>0</v>
      </c>
      <c r="DO187" s="4">
        <v>1988824</v>
      </c>
      <c r="DQ187" s="4">
        <v>204725</v>
      </c>
      <c r="DS187" s="4">
        <v>0</v>
      </c>
      <c r="DU187" s="4">
        <v>204725</v>
      </c>
      <c r="DW187" s="4">
        <v>402365.80154183792</v>
      </c>
      <c r="DY187" s="93">
        <v>236.02651706027928</v>
      </c>
      <c r="DZ187" s="4">
        <v>0</v>
      </c>
      <c r="EA187" s="4">
        <v>1949893</v>
      </c>
      <c r="EC187" s="4">
        <v>210073</v>
      </c>
      <c r="EE187" s="4">
        <v>7193</v>
      </c>
      <c r="EG187" s="4">
        <v>210073</v>
      </c>
      <c r="EI187" s="4">
        <v>173240.58949144269</v>
      </c>
      <c r="EK187" s="93">
        <v>248.14610389610391</v>
      </c>
      <c r="EL187" s="4">
        <v>0</v>
      </c>
      <c r="EM187" s="4">
        <v>2117686</v>
      </c>
      <c r="EN187" s="4">
        <v>0</v>
      </c>
      <c r="EO187" s="4">
        <v>220702</v>
      </c>
      <c r="EP187" s="4">
        <v>0</v>
      </c>
      <c r="EQ187" s="4">
        <v>9468</v>
      </c>
      <c r="ER187" s="4">
        <v>0</v>
      </c>
      <c r="ES187" s="4">
        <v>220702</v>
      </c>
      <c r="ET187" s="4">
        <v>0</v>
      </c>
      <c r="EU187" s="4">
        <v>167793</v>
      </c>
      <c r="EV187" s="4">
        <v>0</v>
      </c>
      <c r="EW187" s="93">
        <v>256.49609878570277</v>
      </c>
      <c r="EX187" s="4">
        <v>0</v>
      </c>
      <c r="EY187" s="4">
        <v>2135357</v>
      </c>
      <c r="EZ187" s="4">
        <v>-10141</v>
      </c>
      <c r="FA187" s="4">
        <v>223774</v>
      </c>
      <c r="FB187" s="4">
        <v>-893</v>
      </c>
      <c r="FC187" s="4">
        <v>18224</v>
      </c>
      <c r="FD187" s="4">
        <v>0</v>
      </c>
      <c r="FE187" s="4">
        <v>223774</v>
      </c>
      <c r="FF187" s="4">
        <v>-893</v>
      </c>
      <c r="FG187" s="4">
        <v>59619.25</v>
      </c>
      <c r="FH187" s="4">
        <v>0</v>
      </c>
      <c r="FI187" s="93">
        <v>249.51462719087442</v>
      </c>
      <c r="FJ187" s="4">
        <v>0</v>
      </c>
      <c r="FK187" s="4">
        <v>2196187</v>
      </c>
      <c r="FL187" s="4">
        <v>0</v>
      </c>
      <c r="FM187" s="4">
        <v>222816</v>
      </c>
      <c r="FN187" s="4">
        <v>0</v>
      </c>
      <c r="FO187" s="4">
        <v>0</v>
      </c>
      <c r="FQ187" s="4">
        <v>222816</v>
      </c>
      <c r="FS187" s="4">
        <v>92887.074214443885</v>
      </c>
      <c r="FU187" s="93">
        <v>246.48117937127594</v>
      </c>
      <c r="FV187" s="4">
        <v>0</v>
      </c>
      <c r="FW187" s="4">
        <v>2259175</v>
      </c>
      <c r="FX187" s="4">
        <v>0</v>
      </c>
      <c r="FY187" s="4">
        <v>219215</v>
      </c>
      <c r="FZ187" s="4">
        <v>0</v>
      </c>
      <c r="GA187" s="4">
        <v>10809</v>
      </c>
      <c r="GB187" s="4">
        <v>0</v>
      </c>
      <c r="GC187" s="4">
        <v>219215</v>
      </c>
      <c r="GE187" s="4">
        <v>128676.62421419899</v>
      </c>
      <c r="GG187" s="93">
        <v>258.41507451819115</v>
      </c>
      <c r="GH187" s="4">
        <v>0</v>
      </c>
      <c r="GI187" s="4">
        <v>2454502</v>
      </c>
      <c r="GJ187" s="4">
        <v>0</v>
      </c>
      <c r="GK187" s="4">
        <v>230510</v>
      </c>
      <c r="GL187" s="4">
        <v>0</v>
      </c>
      <c r="GM187" s="4">
        <v>0</v>
      </c>
      <c r="GN187" s="4">
        <v>0</v>
      </c>
      <c r="GO187" s="4">
        <v>230510</v>
      </c>
      <c r="GP187" s="4">
        <v>0</v>
      </c>
      <c r="GQ187" s="4">
        <v>187921.07661428384</v>
      </c>
      <c r="GR187" s="4">
        <v>-164.26667052303674</v>
      </c>
      <c r="GS187" s="93">
        <v>249.37083449652081</v>
      </c>
      <c r="GT187" s="4">
        <v>0</v>
      </c>
      <c r="GU187" s="4">
        <v>2424257</v>
      </c>
      <c r="GV187" s="4">
        <v>0</v>
      </c>
      <c r="GW187" s="4">
        <v>220998</v>
      </c>
      <c r="GX187" s="4">
        <v>0</v>
      </c>
      <c r="GY187" s="4">
        <v>25120</v>
      </c>
      <c r="GZ187" s="4">
        <v>0</v>
      </c>
      <c r="HA187" s="160">
        <v>220998</v>
      </c>
      <c r="HB187" s="160">
        <v>0</v>
      </c>
      <c r="HC187" s="160">
        <v>-164.26667052303674</v>
      </c>
      <c r="HD187" s="4">
        <v>0</v>
      </c>
      <c r="HE187" s="93">
        <v>249</v>
      </c>
      <c r="HF187" s="4">
        <v>0</v>
      </c>
      <c r="HG187" s="4">
        <v>0</v>
      </c>
      <c r="HH187" s="4">
        <v>2495087</v>
      </c>
      <c r="HI187" s="4">
        <v>0</v>
      </c>
      <c r="HJ187" s="4">
        <v>222507</v>
      </c>
      <c r="HK187" s="4">
        <v>0</v>
      </c>
      <c r="HL187" s="4">
        <v>0</v>
      </c>
      <c r="HM187" s="4">
        <v>0</v>
      </c>
      <c r="HN187" s="4">
        <v>222507</v>
      </c>
      <c r="HO187" s="4">
        <v>0</v>
      </c>
      <c r="HP187" s="4">
        <v>62172</v>
      </c>
      <c r="HQ187" s="4">
        <v>-1080.1814239947562</v>
      </c>
      <c r="HR187" s="93">
        <v>237.61</v>
      </c>
      <c r="HS187" s="4">
        <v>0</v>
      </c>
      <c r="HT187" s="4">
        <v>0</v>
      </c>
      <c r="HU187" s="4">
        <v>2457825</v>
      </c>
      <c r="HV187" s="4">
        <v>0</v>
      </c>
      <c r="HW187" s="4">
        <v>0</v>
      </c>
      <c r="HX187" s="176">
        <v>0</v>
      </c>
      <c r="HY187" s="4">
        <v>211321</v>
      </c>
      <c r="HZ187" s="176">
        <v>0</v>
      </c>
      <c r="IA187" s="4">
        <v>10851</v>
      </c>
      <c r="IB187" s="176">
        <v>0</v>
      </c>
      <c r="IC187" s="4">
        <v>211321</v>
      </c>
      <c r="ID187" s="176">
        <v>0</v>
      </c>
      <c r="IE187" s="4">
        <v>-711.84199799424005</v>
      </c>
      <c r="IF187" s="4">
        <v>-3.8396548183883397</v>
      </c>
      <c r="IG187" s="5">
        <v>227.19999999999996</v>
      </c>
      <c r="IH187" s="3">
        <v>0</v>
      </c>
      <c r="II187" s="3">
        <v>0</v>
      </c>
      <c r="IJ187" s="3">
        <v>2319768</v>
      </c>
      <c r="IK187" s="3">
        <v>0</v>
      </c>
      <c r="IL187" s="3">
        <v>0</v>
      </c>
      <c r="IM187" s="3">
        <v>0</v>
      </c>
      <c r="IN187" s="3">
        <v>201212</v>
      </c>
      <c r="IO187" s="3">
        <v>0</v>
      </c>
      <c r="IP187" s="3">
        <v>20751</v>
      </c>
      <c r="IQ187" s="3"/>
      <c r="IR187" s="3">
        <v>202882</v>
      </c>
      <c r="IS187" s="3"/>
      <c r="IT187" s="3">
        <v>-3.1501094229297766</v>
      </c>
      <c r="IU187" s="3"/>
      <c r="IV187" s="93">
        <v>241.21</v>
      </c>
      <c r="IW187" s="4">
        <v>0</v>
      </c>
      <c r="IX187" s="4">
        <v>0</v>
      </c>
      <c r="IY187" s="4">
        <v>2739760</v>
      </c>
      <c r="IZ187" s="4">
        <v>0</v>
      </c>
      <c r="JA187" s="4">
        <v>0</v>
      </c>
      <c r="JB187" s="4">
        <v>0</v>
      </c>
      <c r="JC187" s="4">
        <v>224367</v>
      </c>
      <c r="JD187" s="4">
        <v>0</v>
      </c>
      <c r="JE187" s="4">
        <v>24340</v>
      </c>
      <c r="JG187" s="4">
        <v>224367</v>
      </c>
      <c r="JI187" s="4">
        <v>348656.31753223052</v>
      </c>
      <c r="JK187" s="93">
        <v>258.46000000000004</v>
      </c>
      <c r="JL187" s="4">
        <v>0</v>
      </c>
      <c r="JM187" s="4">
        <v>0</v>
      </c>
      <c r="JN187" s="4">
        <v>3105447</v>
      </c>
      <c r="JO187" s="4">
        <v>0</v>
      </c>
      <c r="JP187" s="4">
        <v>0</v>
      </c>
      <c r="JQ187" s="4">
        <v>0</v>
      </c>
      <c r="JR187" s="4">
        <v>242390</v>
      </c>
      <c r="JS187" s="4">
        <v>0</v>
      </c>
      <c r="JT187" s="4">
        <v>0</v>
      </c>
      <c r="JV187" s="4">
        <v>242390</v>
      </c>
      <c r="JW187" s="4">
        <v>0</v>
      </c>
      <c r="JX187" s="4">
        <v>430421.4952211958</v>
      </c>
      <c r="JY187" s="4">
        <v>-82.334491659130435</v>
      </c>
      <c r="JZ187" s="93">
        <v>239.96999999999997</v>
      </c>
      <c r="KA187" s="4">
        <v>0</v>
      </c>
      <c r="KB187" s="4">
        <v>0</v>
      </c>
      <c r="KC187" s="4">
        <v>3150369</v>
      </c>
      <c r="KD187" s="4">
        <v>35164</v>
      </c>
      <c r="KE187" s="4">
        <v>0</v>
      </c>
      <c r="KF187" s="4">
        <v>0</v>
      </c>
      <c r="KG187" s="4">
        <v>225096</v>
      </c>
      <c r="KH187" s="4">
        <v>1876</v>
      </c>
      <c r="KI187" s="4">
        <v>0</v>
      </c>
      <c r="KJ187" s="4">
        <v>0</v>
      </c>
      <c r="KK187" s="4">
        <v>225096</v>
      </c>
      <c r="KM187" s="4">
        <v>320134.77794889052</v>
      </c>
      <c r="KN187" s="4">
        <v>34714.281189533707</v>
      </c>
      <c r="KO187" s="4">
        <v>242.35</v>
      </c>
      <c r="KP187" s="4">
        <v>0</v>
      </c>
      <c r="KQ187" s="4">
        <v>0</v>
      </c>
      <c r="KR187" s="4">
        <v>3068047</v>
      </c>
      <c r="KS187" s="4">
        <v>0</v>
      </c>
      <c r="KT187" s="4">
        <v>0</v>
      </c>
      <c r="KU187" s="4">
        <v>0</v>
      </c>
      <c r="KV187" s="4">
        <v>263223</v>
      </c>
      <c r="KW187" s="4">
        <v>0</v>
      </c>
      <c r="KX187" s="4">
        <v>5728</v>
      </c>
      <c r="KY187" s="4">
        <v>0</v>
      </c>
      <c r="KZ187" s="4">
        <v>265099</v>
      </c>
      <c r="LA187" s="4">
        <v>0</v>
      </c>
      <c r="LB187" s="4">
        <v>202091.28918953374</v>
      </c>
      <c r="LC187" s="4">
        <v>0</v>
      </c>
      <c r="LD187" s="4">
        <v>255</v>
      </c>
      <c r="LE187" s="4">
        <v>0</v>
      </c>
      <c r="LF187" s="4">
        <v>0</v>
      </c>
      <c r="LG187" s="4">
        <v>3326594</v>
      </c>
      <c r="LH187" s="4">
        <v>0</v>
      </c>
      <c r="LI187" s="4">
        <v>0</v>
      </c>
      <c r="LJ187" s="4">
        <v>0</v>
      </c>
      <c r="LK187" s="4">
        <v>302940</v>
      </c>
      <c r="LL187" s="4">
        <v>0</v>
      </c>
      <c r="LM187" s="4">
        <v>0</v>
      </c>
      <c r="LO187" s="4">
        <v>302940</v>
      </c>
      <c r="LQ187" s="4">
        <v>241351.8</v>
      </c>
      <c r="MI187" s="115">
        <f t="shared" si="2"/>
        <v>-178</v>
      </c>
      <c r="MJ187" s="3"/>
      <c r="MK187" s="3"/>
      <c r="ML187" s="176"/>
      <c r="MM187" s="176"/>
      <c r="MN187" s="176"/>
      <c r="MO187" s="176"/>
      <c r="MP187" s="176"/>
      <c r="MQ187" s="176"/>
      <c r="MR187" s="176"/>
      <c r="MS187" s="176"/>
      <c r="MT187" s="176"/>
    </row>
    <row r="188" spans="1:358" s="4" customFormat="1">
      <c r="A188" s="1">
        <v>179</v>
      </c>
      <c r="B188" t="s">
        <v>219</v>
      </c>
      <c r="C188" s="93"/>
      <c r="E188" s="4">
        <v>0</v>
      </c>
      <c r="F188" s="4">
        <v>0</v>
      </c>
      <c r="I188" s="93"/>
      <c r="J188" s="4">
        <v>0</v>
      </c>
      <c r="K188" s="4">
        <v>0</v>
      </c>
      <c r="L188" s="4">
        <v>0</v>
      </c>
      <c r="O188" s="93"/>
      <c r="Q188" s="4">
        <v>0</v>
      </c>
      <c r="R188" s="4">
        <v>0</v>
      </c>
      <c r="S188" s="4">
        <v>0</v>
      </c>
      <c r="U188" s="4">
        <v>0</v>
      </c>
      <c r="V188" s="4">
        <v>0</v>
      </c>
      <c r="W188" s="93"/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L188" s="4">
        <v>0</v>
      </c>
      <c r="AO188" s="93"/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W188" s="93"/>
      <c r="AZ188" s="4">
        <v>0</v>
      </c>
      <c r="BB188" s="4">
        <v>0</v>
      </c>
      <c r="BC188" s="4">
        <v>0</v>
      </c>
      <c r="BD188" s="4">
        <v>0</v>
      </c>
      <c r="BH188" s="4">
        <v>0</v>
      </c>
      <c r="BL188" s="4">
        <v>0</v>
      </c>
      <c r="BN188" s="4">
        <v>0</v>
      </c>
      <c r="BO188" s="4">
        <v>0</v>
      </c>
      <c r="BP188" s="4">
        <v>0</v>
      </c>
      <c r="BQ188" s="93">
        <v>0</v>
      </c>
      <c r="BR188" s="4">
        <v>0</v>
      </c>
      <c r="BS188" s="4">
        <v>0</v>
      </c>
      <c r="BT188" s="4">
        <v>0</v>
      </c>
      <c r="BU188" s="4">
        <v>0</v>
      </c>
      <c r="BW188" s="4">
        <v>0</v>
      </c>
      <c r="BY188" s="4">
        <v>0</v>
      </c>
      <c r="CA188" s="4">
        <v>0</v>
      </c>
      <c r="CC188" s="93"/>
      <c r="CE188" s="4">
        <v>0</v>
      </c>
      <c r="CF188" s="4">
        <v>0</v>
      </c>
      <c r="CH188" s="4">
        <v>0</v>
      </c>
      <c r="CJ188" s="4">
        <v>0</v>
      </c>
      <c r="CK188" s="4">
        <v>0</v>
      </c>
      <c r="CL188" s="4">
        <v>0</v>
      </c>
      <c r="CM188" s="4">
        <v>0</v>
      </c>
      <c r="CN188" s="4">
        <v>0</v>
      </c>
      <c r="CO188" s="93"/>
      <c r="CS188" s="4">
        <v>0</v>
      </c>
      <c r="CW188" s="4">
        <v>0</v>
      </c>
      <c r="CY188" s="4">
        <v>0</v>
      </c>
      <c r="DA188" s="93"/>
      <c r="DD188" s="4">
        <v>0</v>
      </c>
      <c r="DF188" s="4">
        <v>0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93"/>
      <c r="DU188" s="4">
        <v>0</v>
      </c>
      <c r="DW188" s="4">
        <v>0</v>
      </c>
      <c r="DY188" s="93"/>
      <c r="EG188" s="4">
        <v>0</v>
      </c>
      <c r="EI188" s="4">
        <v>0</v>
      </c>
      <c r="EK188" s="93">
        <v>0</v>
      </c>
      <c r="EM188" s="4">
        <v>0</v>
      </c>
      <c r="EN188" s="4">
        <v>0</v>
      </c>
      <c r="EO188" s="4">
        <v>0</v>
      </c>
      <c r="EP188" s="4">
        <v>0</v>
      </c>
      <c r="EQ188" s="4">
        <v>0</v>
      </c>
      <c r="ER188" s="4">
        <v>0</v>
      </c>
      <c r="ES188" s="4">
        <v>0</v>
      </c>
      <c r="ET188" s="4">
        <v>0</v>
      </c>
      <c r="EU188" s="4">
        <v>0</v>
      </c>
      <c r="EV188" s="4">
        <v>0</v>
      </c>
      <c r="EW188" s="93">
        <v>0</v>
      </c>
      <c r="EX188" s="4">
        <v>0</v>
      </c>
      <c r="EY188" s="4">
        <v>0</v>
      </c>
      <c r="EZ188" s="4">
        <v>0</v>
      </c>
      <c r="FA188" s="4">
        <v>0</v>
      </c>
      <c r="FB188" s="4">
        <v>0</v>
      </c>
      <c r="FC188" s="4">
        <v>0</v>
      </c>
      <c r="FD188" s="4">
        <v>0</v>
      </c>
      <c r="FE188" s="4">
        <v>0</v>
      </c>
      <c r="FF188" s="4">
        <v>0</v>
      </c>
      <c r="FG188" s="4">
        <v>0</v>
      </c>
      <c r="FH188" s="4">
        <v>0</v>
      </c>
      <c r="FI188" s="93">
        <v>0</v>
      </c>
      <c r="FJ188" s="4">
        <v>0</v>
      </c>
      <c r="FK188" s="4">
        <v>0</v>
      </c>
      <c r="FL188" s="4">
        <v>0</v>
      </c>
      <c r="FM188" s="4">
        <v>0</v>
      </c>
      <c r="FN188" s="4">
        <v>0</v>
      </c>
      <c r="FO188" s="4">
        <v>0</v>
      </c>
      <c r="FQ188" s="4">
        <v>0</v>
      </c>
      <c r="FS188" s="4">
        <v>0</v>
      </c>
      <c r="FU188" s="93">
        <v>0</v>
      </c>
      <c r="FV188" s="4">
        <v>0</v>
      </c>
      <c r="FW188" s="4">
        <v>0</v>
      </c>
      <c r="FX188" s="4">
        <v>0</v>
      </c>
      <c r="FY188" s="4">
        <v>0</v>
      </c>
      <c r="FZ188" s="4">
        <v>0</v>
      </c>
      <c r="GA188" s="4">
        <v>0</v>
      </c>
      <c r="GB188" s="4">
        <v>0</v>
      </c>
      <c r="GC188" s="4">
        <v>0</v>
      </c>
      <c r="GE188" s="4">
        <v>0</v>
      </c>
      <c r="GG188" s="93">
        <v>0</v>
      </c>
      <c r="GH188" s="4">
        <v>0</v>
      </c>
      <c r="GI188" s="4">
        <v>0</v>
      </c>
      <c r="GJ188" s="4">
        <v>0</v>
      </c>
      <c r="GK188" s="4">
        <v>0</v>
      </c>
      <c r="GL188" s="4">
        <v>0</v>
      </c>
      <c r="GM188" s="4">
        <v>0</v>
      </c>
      <c r="GN188" s="4">
        <v>0</v>
      </c>
      <c r="GO188" s="4">
        <v>0</v>
      </c>
      <c r="GP188" s="4">
        <v>0</v>
      </c>
      <c r="GQ188" s="4">
        <v>0</v>
      </c>
      <c r="GR188" s="4">
        <v>0</v>
      </c>
      <c r="GS188" s="93">
        <v>0</v>
      </c>
      <c r="GT188" s="4">
        <v>0</v>
      </c>
      <c r="GU188" s="4">
        <v>0</v>
      </c>
      <c r="GV188" s="4">
        <v>0</v>
      </c>
      <c r="GW188" s="4">
        <v>0</v>
      </c>
      <c r="GX188" s="4">
        <v>0</v>
      </c>
      <c r="GY188" s="4">
        <v>0</v>
      </c>
      <c r="GZ188" s="4">
        <v>0</v>
      </c>
      <c r="HA188" s="160">
        <v>0</v>
      </c>
      <c r="HB188" s="160">
        <v>0</v>
      </c>
      <c r="HC188" s="160">
        <v>0</v>
      </c>
      <c r="HD188" s="4">
        <v>0</v>
      </c>
      <c r="HE188" s="93">
        <v>0</v>
      </c>
      <c r="HF188" s="4">
        <v>0</v>
      </c>
      <c r="HG188" s="4">
        <v>0</v>
      </c>
      <c r="HH188" s="4">
        <v>0</v>
      </c>
      <c r="HI188" s="4">
        <v>0</v>
      </c>
      <c r="HJ188" s="4">
        <v>0</v>
      </c>
      <c r="HK188" s="4">
        <v>0</v>
      </c>
      <c r="HL188" s="4">
        <v>0</v>
      </c>
      <c r="HM188" s="4">
        <v>0</v>
      </c>
      <c r="HN188" s="4">
        <v>0</v>
      </c>
      <c r="HO188" s="4">
        <v>0</v>
      </c>
      <c r="HP188" s="4">
        <v>0</v>
      </c>
      <c r="HQ188" s="4">
        <v>0</v>
      </c>
      <c r="HR188" s="93">
        <v>0</v>
      </c>
      <c r="HS188" s="4">
        <v>0</v>
      </c>
      <c r="HT188" s="4">
        <v>0</v>
      </c>
      <c r="HU188" s="4">
        <v>0</v>
      </c>
      <c r="HV188" s="4">
        <v>0</v>
      </c>
      <c r="HW188" s="4">
        <v>0</v>
      </c>
      <c r="HX188" s="176">
        <v>0</v>
      </c>
      <c r="HY188" s="4">
        <v>0</v>
      </c>
      <c r="HZ188" s="176">
        <v>0</v>
      </c>
      <c r="IA188" s="4">
        <v>0</v>
      </c>
      <c r="IB188" s="176">
        <v>0</v>
      </c>
      <c r="IC188" s="4">
        <v>0</v>
      </c>
      <c r="ID188" s="176">
        <v>0</v>
      </c>
      <c r="IE188" s="4">
        <v>0</v>
      </c>
      <c r="IF188" s="4">
        <v>0</v>
      </c>
      <c r="IG188" s="5">
        <v>0</v>
      </c>
      <c r="IH188" s="3">
        <v>0</v>
      </c>
      <c r="II188" s="3">
        <v>0</v>
      </c>
      <c r="IJ188" s="3">
        <v>0</v>
      </c>
      <c r="IK188" s="3">
        <v>0</v>
      </c>
      <c r="IL188" s="3">
        <v>0</v>
      </c>
      <c r="IM188" s="3">
        <v>0</v>
      </c>
      <c r="IN188" s="3">
        <v>0</v>
      </c>
      <c r="IO188" s="3">
        <v>0</v>
      </c>
      <c r="IP188" s="3">
        <v>0</v>
      </c>
      <c r="IQ188" s="3"/>
      <c r="IR188" s="3">
        <v>0</v>
      </c>
      <c r="IS188" s="3"/>
      <c r="IT188" s="3">
        <v>0</v>
      </c>
      <c r="IU188" s="3"/>
      <c r="IV188" s="93">
        <v>0</v>
      </c>
      <c r="IW188" s="4">
        <v>0</v>
      </c>
      <c r="IX188" s="4">
        <v>0</v>
      </c>
      <c r="IY188" s="4">
        <v>0</v>
      </c>
      <c r="IZ188" s="4">
        <v>0</v>
      </c>
      <c r="JA188" s="4">
        <v>0</v>
      </c>
      <c r="JB188" s="4">
        <v>0</v>
      </c>
      <c r="JC188" s="4">
        <v>0</v>
      </c>
      <c r="JD188" s="4">
        <v>0</v>
      </c>
      <c r="JE188" s="4">
        <v>0</v>
      </c>
      <c r="JG188" s="4">
        <v>0</v>
      </c>
      <c r="JI188" s="4">
        <v>0</v>
      </c>
      <c r="JK188" s="93">
        <v>0</v>
      </c>
      <c r="JL188" s="4">
        <v>0</v>
      </c>
      <c r="JM188" s="4">
        <v>0</v>
      </c>
      <c r="JN188" s="4">
        <v>0</v>
      </c>
      <c r="JO188" s="4">
        <v>0</v>
      </c>
      <c r="JP188" s="4">
        <v>0</v>
      </c>
      <c r="JQ188" s="4">
        <v>0</v>
      </c>
      <c r="JR188" s="4">
        <v>0</v>
      </c>
      <c r="JS188" s="4">
        <v>0</v>
      </c>
      <c r="JT188" s="4">
        <v>0</v>
      </c>
      <c r="JV188" s="4">
        <v>0</v>
      </c>
      <c r="JW188" s="4">
        <v>0</v>
      </c>
      <c r="JX188" s="4">
        <v>0</v>
      </c>
      <c r="JY188" s="4">
        <v>0</v>
      </c>
      <c r="JZ188" s="93">
        <v>0</v>
      </c>
      <c r="KA188" s="4">
        <v>0</v>
      </c>
      <c r="KB188" s="4">
        <v>0</v>
      </c>
      <c r="KC188" s="4">
        <v>0</v>
      </c>
      <c r="KD188" s="4">
        <v>0</v>
      </c>
      <c r="KE188" s="4">
        <v>0</v>
      </c>
      <c r="KF188" s="4">
        <v>0</v>
      </c>
      <c r="KG188" s="4">
        <v>0</v>
      </c>
      <c r="KH188" s="4">
        <v>0</v>
      </c>
      <c r="KI188" s="4">
        <v>0</v>
      </c>
      <c r="KJ188" s="4">
        <v>0</v>
      </c>
      <c r="KK188" s="4">
        <v>0</v>
      </c>
      <c r="KM188" s="4">
        <v>0</v>
      </c>
      <c r="KN188" s="4">
        <v>0</v>
      </c>
      <c r="KO188" s="4">
        <v>0</v>
      </c>
      <c r="KP188" s="4">
        <v>0</v>
      </c>
      <c r="KQ188" s="4">
        <v>0</v>
      </c>
      <c r="KR188" s="4">
        <v>0</v>
      </c>
      <c r="KS188" s="4">
        <v>0</v>
      </c>
      <c r="KT188" s="4">
        <v>0</v>
      </c>
      <c r="KU188" s="4">
        <v>0</v>
      </c>
      <c r="KV188" s="4">
        <v>0</v>
      </c>
      <c r="KW188" s="4">
        <v>0</v>
      </c>
      <c r="KX188" s="4">
        <v>0</v>
      </c>
      <c r="KY188" s="4">
        <v>0</v>
      </c>
      <c r="KZ188" s="4">
        <v>0</v>
      </c>
      <c r="LA188" s="4">
        <v>0</v>
      </c>
      <c r="LB188" s="4">
        <v>0</v>
      </c>
      <c r="LC188" s="4">
        <v>0</v>
      </c>
      <c r="LD188" s="4">
        <v>0</v>
      </c>
      <c r="LE188" s="4">
        <v>0</v>
      </c>
      <c r="LF188" s="4">
        <v>0</v>
      </c>
      <c r="LG188" s="4">
        <v>0</v>
      </c>
      <c r="LH188" s="4">
        <v>0</v>
      </c>
      <c r="LI188" s="4">
        <v>0</v>
      </c>
      <c r="LJ188" s="4">
        <v>0</v>
      </c>
      <c r="LK188" s="4">
        <v>0</v>
      </c>
      <c r="LL188" s="4">
        <v>0</v>
      </c>
      <c r="LM188" s="4">
        <v>0</v>
      </c>
      <c r="LO188" s="4">
        <v>0</v>
      </c>
      <c r="LQ188" s="4">
        <v>0</v>
      </c>
      <c r="MI188" s="115">
        <f t="shared" si="2"/>
        <v>-179</v>
      </c>
      <c r="MJ188" s="3"/>
      <c r="MK188" s="3"/>
      <c r="ML188" s="176"/>
      <c r="MM188" s="176"/>
      <c r="MN188" s="176"/>
      <c r="MO188" s="176"/>
      <c r="MP188" s="176"/>
      <c r="MQ188" s="176"/>
      <c r="MR188" s="176"/>
      <c r="MS188" s="176"/>
      <c r="MT188" s="176"/>
    </row>
    <row r="189" spans="1:358" s="4" customFormat="1">
      <c r="A189" s="1">
        <v>180</v>
      </c>
      <c r="B189" t="s">
        <v>220</v>
      </c>
      <c r="C189" s="93"/>
      <c r="E189" s="4">
        <v>0</v>
      </c>
      <c r="F189" s="4">
        <v>0</v>
      </c>
      <c r="I189" s="93"/>
      <c r="J189" s="4">
        <v>0</v>
      </c>
      <c r="K189" s="4">
        <v>0</v>
      </c>
      <c r="L189" s="4">
        <v>0</v>
      </c>
      <c r="O189" s="93"/>
      <c r="Q189" s="4">
        <v>0</v>
      </c>
      <c r="R189" s="4">
        <v>0</v>
      </c>
      <c r="S189" s="4">
        <v>0</v>
      </c>
      <c r="U189" s="4">
        <v>0</v>
      </c>
      <c r="V189" s="4">
        <v>0</v>
      </c>
      <c r="W189" s="93"/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L189" s="4">
        <v>0</v>
      </c>
      <c r="AO189" s="93"/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W189" s="93"/>
      <c r="AZ189" s="4">
        <v>0</v>
      </c>
      <c r="BB189" s="4">
        <v>0</v>
      </c>
      <c r="BC189" s="4">
        <v>0</v>
      </c>
      <c r="BD189" s="4">
        <v>0</v>
      </c>
      <c r="BH189" s="4">
        <v>0</v>
      </c>
      <c r="BL189" s="4">
        <v>0</v>
      </c>
      <c r="BN189" s="4">
        <v>0</v>
      </c>
      <c r="BO189" s="4">
        <v>0</v>
      </c>
      <c r="BP189" s="4">
        <v>0</v>
      </c>
      <c r="BQ189" s="93">
        <v>0</v>
      </c>
      <c r="BR189" s="4">
        <v>0</v>
      </c>
      <c r="BS189" s="4">
        <v>0</v>
      </c>
      <c r="BT189" s="4">
        <v>0</v>
      </c>
      <c r="BU189" s="4">
        <v>0</v>
      </c>
      <c r="BW189" s="4">
        <v>0</v>
      </c>
      <c r="BY189" s="4">
        <v>0</v>
      </c>
      <c r="CA189" s="4">
        <v>0</v>
      </c>
      <c r="CC189" s="93"/>
      <c r="CE189" s="4">
        <v>0</v>
      </c>
      <c r="CF189" s="4">
        <v>0</v>
      </c>
      <c r="CH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93"/>
      <c r="CS189" s="4">
        <v>0</v>
      </c>
      <c r="CW189" s="4">
        <v>0</v>
      </c>
      <c r="CY189" s="4">
        <v>0</v>
      </c>
      <c r="DA189" s="93"/>
      <c r="DD189" s="4">
        <v>0</v>
      </c>
      <c r="DF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93"/>
      <c r="DU189" s="4">
        <v>0</v>
      </c>
      <c r="DW189" s="4">
        <v>0</v>
      </c>
      <c r="DY189" s="93"/>
      <c r="EG189" s="4">
        <v>0</v>
      </c>
      <c r="EI189" s="4">
        <v>0</v>
      </c>
      <c r="EK189" s="93">
        <v>0</v>
      </c>
      <c r="EM189" s="4">
        <v>0</v>
      </c>
      <c r="EN189" s="4">
        <v>0</v>
      </c>
      <c r="EO189" s="4">
        <v>0</v>
      </c>
      <c r="EP189" s="4">
        <v>0</v>
      </c>
      <c r="EQ189" s="4">
        <v>0</v>
      </c>
      <c r="ER189" s="4">
        <v>0</v>
      </c>
      <c r="ES189" s="4">
        <v>0</v>
      </c>
      <c r="ET189" s="4">
        <v>0</v>
      </c>
      <c r="EU189" s="4">
        <v>0</v>
      </c>
      <c r="EV189" s="4">
        <v>0</v>
      </c>
      <c r="EW189" s="93">
        <v>0</v>
      </c>
      <c r="EX189" s="4">
        <v>0</v>
      </c>
      <c r="EY189" s="4">
        <v>0</v>
      </c>
      <c r="EZ189" s="4">
        <v>0</v>
      </c>
      <c r="FA189" s="4">
        <v>0</v>
      </c>
      <c r="FB189" s="4">
        <v>0</v>
      </c>
      <c r="FC189" s="4">
        <v>0</v>
      </c>
      <c r="FD189" s="4">
        <v>0</v>
      </c>
      <c r="FE189" s="4">
        <v>0</v>
      </c>
      <c r="FF189" s="4">
        <v>0</v>
      </c>
      <c r="FG189" s="4">
        <v>0</v>
      </c>
      <c r="FH189" s="4">
        <v>0</v>
      </c>
      <c r="FI189" s="93">
        <v>0</v>
      </c>
      <c r="FJ189" s="4">
        <v>0</v>
      </c>
      <c r="FK189" s="4">
        <v>0</v>
      </c>
      <c r="FL189" s="4">
        <v>0</v>
      </c>
      <c r="FM189" s="4">
        <v>0</v>
      </c>
      <c r="FN189" s="4">
        <v>0</v>
      </c>
      <c r="FO189" s="4">
        <v>0</v>
      </c>
      <c r="FQ189" s="4">
        <v>0</v>
      </c>
      <c r="FS189" s="4">
        <v>0</v>
      </c>
      <c r="FU189" s="93">
        <v>0</v>
      </c>
      <c r="FV189" s="4">
        <v>0</v>
      </c>
      <c r="FW189" s="4">
        <v>0</v>
      </c>
      <c r="FX189" s="4">
        <v>0</v>
      </c>
      <c r="FY189" s="4">
        <v>0</v>
      </c>
      <c r="FZ189" s="4">
        <v>0</v>
      </c>
      <c r="GA189" s="4">
        <v>0</v>
      </c>
      <c r="GB189" s="4">
        <v>0</v>
      </c>
      <c r="GC189" s="4">
        <v>0</v>
      </c>
      <c r="GE189" s="4">
        <v>0</v>
      </c>
      <c r="GG189" s="93">
        <v>0</v>
      </c>
      <c r="GH189" s="4">
        <v>0</v>
      </c>
      <c r="GI189" s="4">
        <v>0</v>
      </c>
      <c r="GJ189" s="4">
        <v>0</v>
      </c>
      <c r="GK189" s="4">
        <v>0</v>
      </c>
      <c r="GL189" s="4">
        <v>0</v>
      </c>
      <c r="GM189" s="4">
        <v>0</v>
      </c>
      <c r="GN189" s="4">
        <v>0</v>
      </c>
      <c r="GO189" s="4">
        <v>0</v>
      </c>
      <c r="GP189" s="4">
        <v>0</v>
      </c>
      <c r="GQ189" s="4">
        <v>0</v>
      </c>
      <c r="GR189" s="4">
        <v>0</v>
      </c>
      <c r="GS189" s="93">
        <v>0</v>
      </c>
      <c r="GT189" s="4">
        <v>0</v>
      </c>
      <c r="GU189" s="4">
        <v>0</v>
      </c>
      <c r="GV189" s="4">
        <v>0</v>
      </c>
      <c r="GW189" s="4">
        <v>0</v>
      </c>
      <c r="GX189" s="4">
        <v>0</v>
      </c>
      <c r="GY189" s="4">
        <v>0</v>
      </c>
      <c r="GZ189" s="4">
        <v>0</v>
      </c>
      <c r="HA189" s="160">
        <v>0</v>
      </c>
      <c r="HB189" s="160">
        <v>0</v>
      </c>
      <c r="HC189" s="160">
        <v>0</v>
      </c>
      <c r="HD189" s="4">
        <v>0</v>
      </c>
      <c r="HE189" s="93">
        <v>0</v>
      </c>
      <c r="HF189" s="4">
        <v>0</v>
      </c>
      <c r="HG189" s="4">
        <v>0</v>
      </c>
      <c r="HH189" s="4">
        <v>0</v>
      </c>
      <c r="HI189" s="4">
        <v>0</v>
      </c>
      <c r="HJ189" s="4">
        <v>0</v>
      </c>
      <c r="HK189" s="4">
        <v>0</v>
      </c>
      <c r="HL189" s="4">
        <v>0</v>
      </c>
      <c r="HM189" s="4">
        <v>0</v>
      </c>
      <c r="HN189" s="4">
        <v>0</v>
      </c>
      <c r="HO189" s="4">
        <v>0</v>
      </c>
      <c r="HP189" s="4">
        <v>0</v>
      </c>
      <c r="HQ189" s="4">
        <v>0</v>
      </c>
      <c r="HR189" s="93">
        <v>0</v>
      </c>
      <c r="HS189" s="4">
        <v>0</v>
      </c>
      <c r="HT189" s="4">
        <v>0</v>
      </c>
      <c r="HU189" s="4">
        <v>0</v>
      </c>
      <c r="HV189" s="4">
        <v>0</v>
      </c>
      <c r="HW189" s="4">
        <v>0</v>
      </c>
      <c r="HX189" s="176">
        <v>0</v>
      </c>
      <c r="HY189" s="4">
        <v>0</v>
      </c>
      <c r="HZ189" s="176">
        <v>0</v>
      </c>
      <c r="IA189" s="4">
        <v>0</v>
      </c>
      <c r="IB189" s="176">
        <v>0</v>
      </c>
      <c r="IC189" s="4">
        <v>0</v>
      </c>
      <c r="ID189" s="176">
        <v>0</v>
      </c>
      <c r="IE189" s="4">
        <v>0</v>
      </c>
      <c r="IF189" s="4">
        <v>0</v>
      </c>
      <c r="IG189" s="5">
        <v>0</v>
      </c>
      <c r="IH189" s="3">
        <v>0</v>
      </c>
      <c r="II189" s="3">
        <v>0</v>
      </c>
      <c r="IJ189" s="3">
        <v>0</v>
      </c>
      <c r="IK189" s="3">
        <v>0</v>
      </c>
      <c r="IL189" s="3">
        <v>0</v>
      </c>
      <c r="IM189" s="3">
        <v>0</v>
      </c>
      <c r="IN189" s="3">
        <v>0</v>
      </c>
      <c r="IO189" s="3">
        <v>0</v>
      </c>
      <c r="IP189" s="3">
        <v>0</v>
      </c>
      <c r="IQ189" s="3"/>
      <c r="IR189" s="3">
        <v>0</v>
      </c>
      <c r="IS189" s="3"/>
      <c r="IT189" s="3">
        <v>0</v>
      </c>
      <c r="IU189" s="3"/>
      <c r="IV189" s="93">
        <v>0</v>
      </c>
      <c r="IW189" s="4">
        <v>0</v>
      </c>
      <c r="IX189" s="4">
        <v>0</v>
      </c>
      <c r="IY189" s="4">
        <v>0</v>
      </c>
      <c r="IZ189" s="4">
        <v>0</v>
      </c>
      <c r="JA189" s="4">
        <v>0</v>
      </c>
      <c r="JB189" s="4">
        <v>0</v>
      </c>
      <c r="JC189" s="4">
        <v>0</v>
      </c>
      <c r="JD189" s="4">
        <v>0</v>
      </c>
      <c r="JE189" s="4">
        <v>0</v>
      </c>
      <c r="JG189" s="4">
        <v>0</v>
      </c>
      <c r="JI189" s="4">
        <v>0</v>
      </c>
      <c r="JK189" s="93">
        <v>0</v>
      </c>
      <c r="JL189" s="4">
        <v>0</v>
      </c>
      <c r="JM189" s="4">
        <v>0</v>
      </c>
      <c r="JN189" s="4">
        <v>0</v>
      </c>
      <c r="JO189" s="4">
        <v>0</v>
      </c>
      <c r="JP189" s="4">
        <v>0</v>
      </c>
      <c r="JQ189" s="4">
        <v>0</v>
      </c>
      <c r="JR189" s="4">
        <v>0</v>
      </c>
      <c r="JS189" s="4">
        <v>0</v>
      </c>
      <c r="JT189" s="4">
        <v>0</v>
      </c>
      <c r="JV189" s="4">
        <v>0</v>
      </c>
      <c r="JW189" s="4">
        <v>0</v>
      </c>
      <c r="JX189" s="4">
        <v>0</v>
      </c>
      <c r="JY189" s="4">
        <v>0</v>
      </c>
      <c r="JZ189" s="93">
        <v>0</v>
      </c>
      <c r="KA189" s="4">
        <v>0</v>
      </c>
      <c r="KB189" s="4">
        <v>0</v>
      </c>
      <c r="KC189" s="4">
        <v>0</v>
      </c>
      <c r="KD189" s="4">
        <v>0</v>
      </c>
      <c r="KE189" s="4">
        <v>0</v>
      </c>
      <c r="KF189" s="4">
        <v>0</v>
      </c>
      <c r="KG189" s="4">
        <v>0</v>
      </c>
      <c r="KH189" s="4">
        <v>0</v>
      </c>
      <c r="KI189" s="4">
        <v>0</v>
      </c>
      <c r="KJ189" s="4">
        <v>0</v>
      </c>
      <c r="KK189" s="4">
        <v>0</v>
      </c>
      <c r="KM189" s="4">
        <v>0</v>
      </c>
      <c r="KN189" s="4">
        <v>0</v>
      </c>
      <c r="KO189" s="4">
        <v>0</v>
      </c>
      <c r="KP189" s="4">
        <v>0</v>
      </c>
      <c r="KQ189" s="4">
        <v>0</v>
      </c>
      <c r="KR189" s="4">
        <v>0</v>
      </c>
      <c r="KS189" s="4">
        <v>0</v>
      </c>
      <c r="KT189" s="4">
        <v>0</v>
      </c>
      <c r="KU189" s="4">
        <v>0</v>
      </c>
      <c r="KV189" s="4">
        <v>0</v>
      </c>
      <c r="KW189" s="4">
        <v>0</v>
      </c>
      <c r="KX189" s="4">
        <v>0</v>
      </c>
      <c r="KY189" s="4">
        <v>0</v>
      </c>
      <c r="KZ189" s="4">
        <v>0</v>
      </c>
      <c r="LA189" s="4">
        <v>0</v>
      </c>
      <c r="LB189" s="4">
        <v>0</v>
      </c>
      <c r="LC189" s="4">
        <v>0</v>
      </c>
      <c r="LD189" s="4">
        <v>0</v>
      </c>
      <c r="LE189" s="4">
        <v>0</v>
      </c>
      <c r="LF189" s="4">
        <v>0</v>
      </c>
      <c r="LG189" s="4">
        <v>0</v>
      </c>
      <c r="LH189" s="4">
        <v>0</v>
      </c>
      <c r="LI189" s="4">
        <v>0</v>
      </c>
      <c r="LJ189" s="4">
        <v>0</v>
      </c>
      <c r="LK189" s="4">
        <v>0</v>
      </c>
      <c r="LL189" s="4">
        <v>0</v>
      </c>
      <c r="LM189" s="4">
        <v>0</v>
      </c>
      <c r="LO189" s="4">
        <v>0</v>
      </c>
      <c r="LQ189" s="4">
        <v>0</v>
      </c>
      <c r="MI189" s="115">
        <f t="shared" si="2"/>
        <v>-180</v>
      </c>
      <c r="MJ189" s="3"/>
      <c r="MK189" s="3"/>
      <c r="ML189" s="176"/>
      <c r="MM189" s="176"/>
      <c r="MN189" s="176"/>
      <c r="MO189" s="176"/>
      <c r="MP189" s="176"/>
      <c r="MQ189" s="176"/>
      <c r="MR189" s="176"/>
      <c r="MS189" s="176"/>
      <c r="MT189" s="176"/>
    </row>
    <row r="190" spans="1:358" s="4" customFormat="1">
      <c r="A190" s="1">
        <v>181</v>
      </c>
      <c r="B190" t="s">
        <v>221</v>
      </c>
      <c r="C190" s="93">
        <v>5</v>
      </c>
      <c r="D190" s="4">
        <v>25170</v>
      </c>
      <c r="E190" s="4">
        <v>0</v>
      </c>
      <c r="F190" s="4">
        <v>0</v>
      </c>
      <c r="G190" s="4">
        <v>0</v>
      </c>
      <c r="I190" s="93">
        <v>6.29</v>
      </c>
      <c r="J190" s="4">
        <v>31048</v>
      </c>
      <c r="K190" s="4">
        <v>0</v>
      </c>
      <c r="L190" s="4">
        <v>58800</v>
      </c>
      <c r="M190" s="4">
        <v>0</v>
      </c>
      <c r="O190" s="93">
        <v>8.66</v>
      </c>
      <c r="P190" s="4">
        <v>0</v>
      </c>
      <c r="Q190" s="4">
        <v>48851</v>
      </c>
      <c r="R190" s="4">
        <v>0</v>
      </c>
      <c r="S190" s="4">
        <v>0</v>
      </c>
      <c r="U190" s="4">
        <v>18312</v>
      </c>
      <c r="V190" s="4">
        <v>0</v>
      </c>
      <c r="W190" s="93">
        <v>13.49</v>
      </c>
      <c r="X190" s="4">
        <v>0</v>
      </c>
      <c r="Y190" s="4">
        <v>74263</v>
      </c>
      <c r="Z190" s="4">
        <v>0</v>
      </c>
      <c r="AA190" s="4">
        <v>0</v>
      </c>
      <c r="AB190" s="4">
        <v>0</v>
      </c>
      <c r="AC190" s="4">
        <v>25412</v>
      </c>
      <c r="AD190" s="4">
        <v>0</v>
      </c>
      <c r="AE190" s="4">
        <v>0</v>
      </c>
      <c r="AF190" s="4">
        <v>16.579999999999998</v>
      </c>
      <c r="AG190" s="4">
        <v>0</v>
      </c>
      <c r="AH190" s="4">
        <v>100989</v>
      </c>
      <c r="AJ190" s="4">
        <v>0</v>
      </c>
      <c r="AL190" s="4">
        <v>41973</v>
      </c>
      <c r="AN190" s="4">
        <v>0</v>
      </c>
      <c r="AO190" s="93">
        <v>11.89</v>
      </c>
      <c r="AP190" s="4">
        <v>0</v>
      </c>
      <c r="AQ190" s="4">
        <v>77356</v>
      </c>
      <c r="AR190" s="4">
        <v>0</v>
      </c>
      <c r="AS190" s="4">
        <v>0</v>
      </c>
      <c r="AT190" s="4">
        <v>0</v>
      </c>
      <c r="AU190" s="4">
        <v>26201</v>
      </c>
      <c r="AW190" s="93">
        <v>5.88</v>
      </c>
      <c r="AY190" s="4">
        <v>41819</v>
      </c>
      <c r="AZ190" s="4">
        <v>0</v>
      </c>
      <c r="BA190" s="4">
        <v>0</v>
      </c>
      <c r="BB190" s="4">
        <v>0</v>
      </c>
      <c r="BC190" s="4">
        <v>9517</v>
      </c>
      <c r="BD190" s="4">
        <v>14</v>
      </c>
      <c r="BE190" s="4">
        <v>5.64</v>
      </c>
      <c r="BF190" s="4">
        <v>0</v>
      </c>
      <c r="BG190" s="4">
        <v>41844</v>
      </c>
      <c r="BH190" s="4">
        <v>0</v>
      </c>
      <c r="BI190" s="4">
        <v>5.64</v>
      </c>
      <c r="BJ190" s="4">
        <v>0</v>
      </c>
      <c r="BK190" s="4">
        <v>37636</v>
      </c>
      <c r="BL190" s="4">
        <v>0</v>
      </c>
      <c r="BM190" s="4">
        <v>0</v>
      </c>
      <c r="BN190" s="4">
        <v>0</v>
      </c>
      <c r="BO190" s="4">
        <v>4.5880574877054876</v>
      </c>
      <c r="BP190" s="4">
        <v>2.9882524247968334E-3</v>
      </c>
      <c r="BQ190" s="93">
        <v>7</v>
      </c>
      <c r="BR190" s="4">
        <v>0</v>
      </c>
      <c r="BS190" s="4">
        <v>47535.55949707688</v>
      </c>
      <c r="BT190" s="4">
        <v>0</v>
      </c>
      <c r="BU190" s="4">
        <v>4488</v>
      </c>
      <c r="BW190" s="4">
        <v>8217</v>
      </c>
      <c r="BY190" s="4">
        <v>4488</v>
      </c>
      <c r="CA190" s="4">
        <v>9909.5594970768798</v>
      </c>
      <c r="CC190" s="93">
        <v>21.904084866625581</v>
      </c>
      <c r="CD190" s="4">
        <v>0</v>
      </c>
      <c r="CE190" s="4">
        <v>179769.49005194119</v>
      </c>
      <c r="CF190" s="4">
        <v>284.95945945946733</v>
      </c>
      <c r="CG190" s="4">
        <v>16997.569856501454</v>
      </c>
      <c r="CH190" s="4">
        <v>31.459459459460049</v>
      </c>
      <c r="CI190" s="4">
        <v>0</v>
      </c>
      <c r="CJ190" s="4">
        <v>0</v>
      </c>
      <c r="CK190" s="4">
        <v>16997.569856501454</v>
      </c>
      <c r="CL190" s="4">
        <v>31.459459459460049</v>
      </c>
      <c r="CM190" s="4">
        <v>138173.93055486432</v>
      </c>
      <c r="CN190" s="4">
        <v>4.054054053267464E-2</v>
      </c>
      <c r="CO190" s="93">
        <v>26.151202749140893</v>
      </c>
      <c r="CP190" s="4">
        <v>0</v>
      </c>
      <c r="CQ190" s="4">
        <v>256247.48109965635</v>
      </c>
      <c r="CS190" s="4">
        <v>21208.625429553264</v>
      </c>
      <c r="CU190" s="4">
        <v>0</v>
      </c>
      <c r="CW190" s="4">
        <v>21240.084889012724</v>
      </c>
      <c r="CY190" s="4">
        <v>160062.95050717462</v>
      </c>
      <c r="DA190" s="93">
        <v>23.591403256704979</v>
      </c>
      <c r="DB190" s="4">
        <v>0</v>
      </c>
      <c r="DC190" s="4">
        <v>222225</v>
      </c>
      <c r="DD190" s="4">
        <v>0</v>
      </c>
      <c r="DE190" s="4">
        <v>19983</v>
      </c>
      <c r="DF190" s="4">
        <v>0</v>
      </c>
      <c r="DG190" s="4">
        <v>0</v>
      </c>
      <c r="DH190" s="4">
        <v>0</v>
      </c>
      <c r="DI190" s="4">
        <v>19983</v>
      </c>
      <c r="DJ190" s="4">
        <v>0</v>
      </c>
      <c r="DK190" s="4">
        <v>98951</v>
      </c>
      <c r="DL190" s="4">
        <v>0</v>
      </c>
      <c r="DM190" s="93">
        <v>27.317241379310346</v>
      </c>
      <c r="DN190" s="4">
        <v>0</v>
      </c>
      <c r="DO190" s="4">
        <v>251838</v>
      </c>
      <c r="DQ190" s="4">
        <v>22551</v>
      </c>
      <c r="DS190" s="4">
        <v>23146</v>
      </c>
      <c r="DU190" s="4">
        <v>22551</v>
      </c>
      <c r="DW190" s="4">
        <v>60318.180202869851</v>
      </c>
      <c r="DY190" s="93">
        <v>26.000125167838693</v>
      </c>
      <c r="DZ190" s="4">
        <v>0</v>
      </c>
      <c r="EA190" s="4">
        <v>261643</v>
      </c>
      <c r="EC190" s="4">
        <v>23154</v>
      </c>
      <c r="EE190" s="4">
        <v>0</v>
      </c>
      <c r="EG190" s="4">
        <v>23154</v>
      </c>
      <c r="EI190" s="4">
        <v>27572.799999999999</v>
      </c>
      <c r="EK190" s="93">
        <v>27.986230206924994</v>
      </c>
      <c r="EL190" s="4">
        <v>0</v>
      </c>
      <c r="EM190" s="4">
        <v>298106</v>
      </c>
      <c r="EN190" s="4">
        <v>0</v>
      </c>
      <c r="EO190" s="4">
        <v>24992</v>
      </c>
      <c r="EP190" s="4">
        <v>0</v>
      </c>
      <c r="EQ190" s="4">
        <v>0</v>
      </c>
      <c r="ER190" s="4">
        <v>0</v>
      </c>
      <c r="ES190" s="4">
        <v>24992</v>
      </c>
      <c r="ET190" s="4">
        <v>0</v>
      </c>
      <c r="EU190" s="4">
        <v>54191.199999999997</v>
      </c>
      <c r="EV190" s="4">
        <v>0</v>
      </c>
      <c r="EW190" s="93">
        <v>31.328621908127211</v>
      </c>
      <c r="EX190" s="4">
        <v>0</v>
      </c>
      <c r="EY190" s="4">
        <v>328979</v>
      </c>
      <c r="EZ190" s="4">
        <v>0</v>
      </c>
      <c r="FA190" s="4">
        <v>27975</v>
      </c>
      <c r="FB190" s="4">
        <v>0</v>
      </c>
      <c r="FC190" s="4">
        <v>0</v>
      </c>
      <c r="FD190" s="4">
        <v>0</v>
      </c>
      <c r="FE190" s="4">
        <v>27975</v>
      </c>
      <c r="FF190" s="4">
        <v>0</v>
      </c>
      <c r="FG190" s="4">
        <v>43910.75</v>
      </c>
      <c r="FH190" s="4">
        <v>0</v>
      </c>
      <c r="FI190" s="93">
        <v>41.95918367346939</v>
      </c>
      <c r="FJ190" s="4">
        <v>0</v>
      </c>
      <c r="FK190" s="4">
        <v>454663</v>
      </c>
      <c r="FL190" s="4">
        <v>0</v>
      </c>
      <c r="FM190" s="4">
        <v>37464</v>
      </c>
      <c r="FN190" s="4">
        <v>0</v>
      </c>
      <c r="FO190" s="4">
        <v>0</v>
      </c>
      <c r="FQ190" s="4">
        <v>37464</v>
      </c>
      <c r="FS190" s="4">
        <v>136397.71307912125</v>
      </c>
      <c r="FU190" s="93">
        <v>62.001629886980197</v>
      </c>
      <c r="FV190" s="4">
        <v>0</v>
      </c>
      <c r="FW190" s="4">
        <v>642999</v>
      </c>
      <c r="FX190" s="4">
        <v>0</v>
      </c>
      <c r="FY190" s="4">
        <v>55288</v>
      </c>
      <c r="FZ190" s="4">
        <v>0</v>
      </c>
      <c r="GA190" s="4">
        <v>990</v>
      </c>
      <c r="GB190" s="4">
        <v>0</v>
      </c>
      <c r="GC190" s="4">
        <v>55288</v>
      </c>
      <c r="GE190" s="4">
        <v>230342.47288538996</v>
      </c>
      <c r="GG190" s="93">
        <v>67.126621621621624</v>
      </c>
      <c r="GH190" s="4">
        <v>0</v>
      </c>
      <c r="GI190" s="4">
        <v>745576</v>
      </c>
      <c r="GJ190" s="4">
        <v>0</v>
      </c>
      <c r="GK190" s="4">
        <v>59930</v>
      </c>
      <c r="GL190" s="4">
        <v>0</v>
      </c>
      <c r="GM190" s="4">
        <v>0</v>
      </c>
      <c r="GN190" s="4">
        <v>0</v>
      </c>
      <c r="GO190" s="4">
        <v>59930</v>
      </c>
      <c r="GP190" s="4">
        <v>0</v>
      </c>
      <c r="GQ190" s="4">
        <v>98687.740434570718</v>
      </c>
      <c r="GR190" s="4">
        <v>-86.265504831608268</v>
      </c>
      <c r="GS190" s="93">
        <v>79.232498138508902</v>
      </c>
      <c r="GT190" s="4">
        <v>0</v>
      </c>
      <c r="GU190" s="4">
        <v>902480</v>
      </c>
      <c r="GV190" s="4">
        <v>0</v>
      </c>
      <c r="GW190" s="4">
        <v>70608</v>
      </c>
      <c r="GX190" s="4">
        <v>0</v>
      </c>
      <c r="GY190" s="4">
        <v>1887</v>
      </c>
      <c r="GZ190" s="4">
        <v>0</v>
      </c>
      <c r="HA190" s="160">
        <v>70608</v>
      </c>
      <c r="HB190" s="160">
        <v>0</v>
      </c>
      <c r="HC190" s="160">
        <v>139113.85214291263</v>
      </c>
      <c r="HD190" s="4">
        <v>-102</v>
      </c>
      <c r="HE190" s="93">
        <v>98</v>
      </c>
      <c r="HF190" s="4">
        <v>0</v>
      </c>
      <c r="HG190" s="4">
        <v>0</v>
      </c>
      <c r="HH190" s="4">
        <v>1097091</v>
      </c>
      <c r="HI190" s="4">
        <v>0</v>
      </c>
      <c r="HJ190" s="4">
        <v>87800</v>
      </c>
      <c r="HK190" s="4">
        <v>0</v>
      </c>
      <c r="HL190" s="4">
        <v>0</v>
      </c>
      <c r="HM190" s="4">
        <v>0</v>
      </c>
      <c r="HN190" s="4">
        <v>87800</v>
      </c>
      <c r="HO190" s="4">
        <v>0</v>
      </c>
      <c r="HP190" s="4">
        <v>170823</v>
      </c>
      <c r="HQ190" s="4">
        <v>-2967.8834830586566</v>
      </c>
      <c r="HR190" s="93">
        <v>113.5</v>
      </c>
      <c r="HS190" s="4">
        <v>0</v>
      </c>
      <c r="HT190" s="4">
        <v>0</v>
      </c>
      <c r="HU190" s="4">
        <v>1289578</v>
      </c>
      <c r="HV190" s="4">
        <v>0</v>
      </c>
      <c r="HW190" s="4">
        <v>0</v>
      </c>
      <c r="HX190" s="176">
        <v>0</v>
      </c>
      <c r="HY190" s="4">
        <v>101342</v>
      </c>
      <c r="HZ190" s="176">
        <v>0</v>
      </c>
      <c r="IA190" s="4">
        <v>0</v>
      </c>
      <c r="IB190" s="176">
        <v>0</v>
      </c>
      <c r="IC190" s="4">
        <v>101342</v>
      </c>
      <c r="ID190" s="176">
        <v>0</v>
      </c>
      <c r="IE190" s="4">
        <v>124893.52581217655</v>
      </c>
      <c r="IF190" s="4">
        <v>673.67200800382125</v>
      </c>
      <c r="IG190" s="5">
        <v>124.28</v>
      </c>
      <c r="IH190" s="3">
        <v>0</v>
      </c>
      <c r="II190" s="3">
        <v>0</v>
      </c>
      <c r="IJ190" s="3">
        <v>1437223</v>
      </c>
      <c r="IK190" s="3">
        <v>0</v>
      </c>
      <c r="IL190" s="3">
        <v>0</v>
      </c>
      <c r="IM190" s="3">
        <v>0</v>
      </c>
      <c r="IN190" s="3">
        <v>110971</v>
      </c>
      <c r="IO190" s="3">
        <v>0</v>
      </c>
      <c r="IP190" s="3">
        <v>0</v>
      </c>
      <c r="IQ190" s="3"/>
      <c r="IR190" s="3">
        <v>110971</v>
      </c>
      <c r="IS190" s="3"/>
      <c r="IT190" s="3">
        <v>121682.82525067059</v>
      </c>
      <c r="IU190" s="3"/>
      <c r="IV190" s="93">
        <v>138.26</v>
      </c>
      <c r="IW190" s="4">
        <v>0</v>
      </c>
      <c r="IX190" s="4">
        <v>0</v>
      </c>
      <c r="IY190" s="4">
        <v>1676581</v>
      </c>
      <c r="IZ190" s="4">
        <v>0</v>
      </c>
      <c r="JA190" s="4">
        <v>0</v>
      </c>
      <c r="JB190" s="4">
        <v>0</v>
      </c>
      <c r="JC190" s="4">
        <v>129555</v>
      </c>
      <c r="JD190" s="4">
        <v>0</v>
      </c>
      <c r="JE190" s="4">
        <v>0</v>
      </c>
      <c r="JG190" s="4">
        <v>129555</v>
      </c>
      <c r="JI190" s="4">
        <v>213306.82358956785</v>
      </c>
      <c r="JK190" s="93">
        <v>146.37999999999994</v>
      </c>
      <c r="JL190" s="4">
        <v>0</v>
      </c>
      <c r="JM190" s="4">
        <v>0</v>
      </c>
      <c r="JN190" s="4">
        <v>1755556</v>
      </c>
      <c r="JO190" s="4">
        <v>-42136</v>
      </c>
      <c r="JP190" s="4">
        <v>0</v>
      </c>
      <c r="JQ190" s="4">
        <v>0</v>
      </c>
      <c r="JR190" s="4">
        <v>137176</v>
      </c>
      <c r="JS190" s="4">
        <v>-3752</v>
      </c>
      <c r="JT190" s="4">
        <v>0</v>
      </c>
      <c r="JV190" s="4">
        <v>137176</v>
      </c>
      <c r="JW190" s="4">
        <v>-3752</v>
      </c>
      <c r="JX190" s="4">
        <v>115867.89154830328</v>
      </c>
      <c r="JY190" s="4">
        <v>-46.923320574103855</v>
      </c>
      <c r="JZ190" s="93">
        <v>149.56</v>
      </c>
      <c r="KA190" s="4">
        <v>0</v>
      </c>
      <c r="KB190" s="4">
        <v>0</v>
      </c>
      <c r="KC190" s="4">
        <v>2121214</v>
      </c>
      <c r="KD190" s="4">
        <v>0</v>
      </c>
      <c r="KE190" s="4">
        <v>0</v>
      </c>
      <c r="KF190" s="4">
        <v>0</v>
      </c>
      <c r="KG190" s="4">
        <v>140274</v>
      </c>
      <c r="KH190" s="4">
        <v>0</v>
      </c>
      <c r="KI190" s="4">
        <v>0</v>
      </c>
      <c r="KJ190" s="4">
        <v>0</v>
      </c>
      <c r="KK190" s="4">
        <v>136522</v>
      </c>
      <c r="KM190" s="4">
        <v>402708.35511317011</v>
      </c>
      <c r="KN190" s="4">
        <v>-256.29963198251789</v>
      </c>
      <c r="KO190" s="4">
        <v>190.68999999999997</v>
      </c>
      <c r="KP190" s="4">
        <v>0</v>
      </c>
      <c r="KQ190" s="4">
        <v>0</v>
      </c>
      <c r="KR190" s="4">
        <v>2818494</v>
      </c>
      <c r="KS190" s="4">
        <v>0</v>
      </c>
      <c r="KT190" s="4">
        <v>0</v>
      </c>
      <c r="KU190" s="4">
        <v>0</v>
      </c>
      <c r="KV190" s="4">
        <v>207472</v>
      </c>
      <c r="KW190" s="4">
        <v>0</v>
      </c>
      <c r="KX190" s="4">
        <v>0</v>
      </c>
      <c r="KY190" s="4">
        <v>0</v>
      </c>
      <c r="KZ190" s="4">
        <v>207472</v>
      </c>
      <c r="LA190" s="4">
        <v>0</v>
      </c>
      <c r="LB190" s="4">
        <v>963599.30036801752</v>
      </c>
      <c r="LC190" s="4">
        <v>0</v>
      </c>
      <c r="LD190" s="4">
        <v>149</v>
      </c>
      <c r="LE190" s="4">
        <v>0</v>
      </c>
      <c r="LF190" s="4">
        <v>0</v>
      </c>
      <c r="LG190" s="4">
        <v>2402063</v>
      </c>
      <c r="LH190" s="4">
        <v>0</v>
      </c>
      <c r="LI190" s="4">
        <v>0</v>
      </c>
      <c r="LJ190" s="4">
        <v>0</v>
      </c>
      <c r="LK190" s="4">
        <v>176956</v>
      </c>
      <c r="LL190" s="4">
        <v>0</v>
      </c>
      <c r="LM190" s="4">
        <v>0</v>
      </c>
      <c r="LO190" s="4">
        <v>176956</v>
      </c>
      <c r="LQ190" s="4">
        <v>573058.4</v>
      </c>
      <c r="MI190" s="115">
        <f t="shared" si="2"/>
        <v>-181</v>
      </c>
      <c r="MJ190" s="3"/>
      <c r="MK190" s="3"/>
      <c r="ML190" s="176"/>
      <c r="MM190" s="176"/>
      <c r="MN190" s="176"/>
      <c r="MO190" s="176"/>
      <c r="MP190" s="176"/>
      <c r="MQ190" s="176"/>
      <c r="MR190" s="176"/>
      <c r="MS190" s="176"/>
      <c r="MT190" s="176"/>
    </row>
    <row r="191" spans="1:358" s="4" customFormat="1">
      <c r="A191" s="1">
        <v>182</v>
      </c>
      <c r="B191" t="s">
        <v>222</v>
      </c>
      <c r="C191" s="93"/>
      <c r="E191" s="4">
        <v>0</v>
      </c>
      <c r="F191" s="4">
        <v>0</v>
      </c>
      <c r="I191" s="93"/>
      <c r="J191" s="4">
        <v>0</v>
      </c>
      <c r="K191" s="4">
        <v>0</v>
      </c>
      <c r="L191" s="4">
        <v>0</v>
      </c>
      <c r="O191" s="93"/>
      <c r="Q191" s="4">
        <v>0</v>
      </c>
      <c r="R191" s="4">
        <v>0</v>
      </c>
      <c r="S191" s="4">
        <v>0</v>
      </c>
      <c r="U191" s="4">
        <v>0</v>
      </c>
      <c r="V191" s="4">
        <v>0</v>
      </c>
      <c r="W191" s="93">
        <v>2</v>
      </c>
      <c r="X191" s="4">
        <v>0</v>
      </c>
      <c r="Y191" s="4">
        <v>11838</v>
      </c>
      <c r="Z191" s="4">
        <v>0</v>
      </c>
      <c r="AA191" s="4">
        <v>0</v>
      </c>
      <c r="AB191" s="4">
        <v>0</v>
      </c>
      <c r="AC191" s="4">
        <v>11838</v>
      </c>
      <c r="AD191" s="4">
        <v>0</v>
      </c>
      <c r="AE191" s="4">
        <v>0</v>
      </c>
      <c r="AF191" s="4">
        <v>2</v>
      </c>
      <c r="AG191" s="4">
        <v>0</v>
      </c>
      <c r="AH191" s="4">
        <v>11238</v>
      </c>
      <c r="AJ191" s="4">
        <v>0</v>
      </c>
      <c r="AL191" s="4">
        <v>7103</v>
      </c>
      <c r="AN191" s="4">
        <v>0</v>
      </c>
      <c r="AO191" s="93">
        <v>4.91</v>
      </c>
      <c r="AP191" s="4">
        <v>0</v>
      </c>
      <c r="AQ191" s="4">
        <v>30678</v>
      </c>
      <c r="AR191" s="4">
        <v>0</v>
      </c>
      <c r="AS191" s="4">
        <v>0</v>
      </c>
      <c r="AT191" s="4">
        <v>0</v>
      </c>
      <c r="AU191" s="4">
        <v>24175</v>
      </c>
      <c r="AW191" s="93">
        <v>7</v>
      </c>
      <c r="AY191" s="4">
        <v>44555</v>
      </c>
      <c r="AZ191" s="4">
        <v>0</v>
      </c>
      <c r="BA191" s="4">
        <v>0</v>
      </c>
      <c r="BB191" s="4">
        <v>0</v>
      </c>
      <c r="BC191" s="4">
        <v>22737</v>
      </c>
      <c r="BD191" s="4">
        <v>33</v>
      </c>
      <c r="BE191" s="4">
        <v>7.96</v>
      </c>
      <c r="BF191" s="4">
        <v>0</v>
      </c>
      <c r="BG191" s="4">
        <v>50761</v>
      </c>
      <c r="BH191" s="4">
        <v>0</v>
      </c>
      <c r="BI191" s="4">
        <v>6.22</v>
      </c>
      <c r="BJ191" s="4">
        <v>0</v>
      </c>
      <c r="BK191" s="4">
        <v>44653</v>
      </c>
      <c r="BL191" s="4">
        <v>0</v>
      </c>
      <c r="BM191" s="4">
        <v>0</v>
      </c>
      <c r="BN191" s="4">
        <v>0</v>
      </c>
      <c r="BO191" s="4">
        <v>2836.7653575983854</v>
      </c>
      <c r="BP191" s="4">
        <v>1.8476165525685246</v>
      </c>
      <c r="BQ191" s="93">
        <v>11</v>
      </c>
      <c r="BR191" s="4">
        <v>0</v>
      </c>
      <c r="BS191" s="4">
        <v>83912.455263342927</v>
      </c>
      <c r="BT191" s="4">
        <v>0</v>
      </c>
      <c r="BU191" s="4">
        <v>8176.8674298987889</v>
      </c>
      <c r="BW191" s="4">
        <v>0</v>
      </c>
      <c r="BY191" s="4">
        <v>8176.8674298987889</v>
      </c>
      <c r="CA191" s="4">
        <v>41741.855263342928</v>
      </c>
      <c r="CC191" s="93">
        <v>10.487889273356402</v>
      </c>
      <c r="CD191" s="4">
        <v>0</v>
      </c>
      <c r="CE191" s="4">
        <v>78012.809688581314</v>
      </c>
      <c r="CF191" s="4">
        <v>1091.9031141868618</v>
      </c>
      <c r="CG191" s="4">
        <v>7362.6020761245682</v>
      </c>
      <c r="CH191" s="4">
        <v>93.979238754325706</v>
      </c>
      <c r="CI191" s="4">
        <v>8537</v>
      </c>
      <c r="CJ191" s="4">
        <v>0</v>
      </c>
      <c r="CK191" s="4">
        <v>7362.6020761245682</v>
      </c>
      <c r="CL191" s="4">
        <v>93.979238754326616</v>
      </c>
      <c r="CM191" s="4">
        <v>23556</v>
      </c>
      <c r="CN191" s="4">
        <v>0</v>
      </c>
      <c r="CO191" s="93">
        <v>11.257839721254356</v>
      </c>
      <c r="CP191" s="4">
        <v>0</v>
      </c>
      <c r="CQ191" s="4">
        <v>83634.445993031361</v>
      </c>
      <c r="CS191" s="4">
        <v>9130.1080139372807</v>
      </c>
      <c r="CU191" s="4">
        <v>0</v>
      </c>
      <c r="CW191" s="4">
        <v>9224.0872526916064</v>
      </c>
      <c r="CY191" s="4">
        <v>22417.539418636909</v>
      </c>
      <c r="DA191" s="93">
        <v>13.873963280854451</v>
      </c>
      <c r="DB191" s="4">
        <v>0</v>
      </c>
      <c r="DC191" s="4">
        <v>88915</v>
      </c>
      <c r="DD191" s="4">
        <v>0</v>
      </c>
      <c r="DE191" s="4">
        <v>9189</v>
      </c>
      <c r="DF191" s="4">
        <v>0</v>
      </c>
      <c r="DG191" s="4">
        <v>26112</v>
      </c>
      <c r="DH191" s="4">
        <v>0</v>
      </c>
      <c r="DI191" s="4">
        <v>9189</v>
      </c>
      <c r="DJ191" s="4">
        <v>0</v>
      </c>
      <c r="DK191" s="4">
        <v>8217</v>
      </c>
      <c r="DL191" s="4">
        <v>0</v>
      </c>
      <c r="DM191" s="93">
        <v>14.951627470529587</v>
      </c>
      <c r="DN191" s="4">
        <v>0</v>
      </c>
      <c r="DO191" s="4">
        <v>123339</v>
      </c>
      <c r="DQ191" s="4">
        <v>13352</v>
      </c>
      <c r="DS191" s="4">
        <v>0</v>
      </c>
      <c r="DU191" s="4">
        <v>13352</v>
      </c>
      <c r="DW191" s="4">
        <v>39622.60630312383</v>
      </c>
      <c r="DY191" s="93">
        <v>13.55944055944056</v>
      </c>
      <c r="DZ191" s="4">
        <v>0</v>
      </c>
      <c r="EA191" s="4">
        <v>111895</v>
      </c>
      <c r="EC191" s="4">
        <v>10716</v>
      </c>
      <c r="EE191" s="4">
        <v>16074</v>
      </c>
      <c r="EG191" s="4">
        <v>10716</v>
      </c>
      <c r="EI191" s="4">
        <v>22329.860357112713</v>
      </c>
      <c r="EK191" s="93">
        <v>11.701048951048952</v>
      </c>
      <c r="EL191" s="4">
        <v>0</v>
      </c>
      <c r="EM191" s="4">
        <v>102187</v>
      </c>
      <c r="EN191" s="4">
        <v>0</v>
      </c>
      <c r="EO191" s="4">
        <v>10449</v>
      </c>
      <c r="EP191" s="4">
        <v>0</v>
      </c>
      <c r="EQ191" s="4">
        <v>0</v>
      </c>
      <c r="ER191" s="4">
        <v>0</v>
      </c>
      <c r="ES191" s="4">
        <v>10449</v>
      </c>
      <c r="ET191" s="4">
        <v>0</v>
      </c>
      <c r="EU191" s="4">
        <v>13769.6</v>
      </c>
      <c r="EV191" s="4">
        <v>0</v>
      </c>
      <c r="EW191" s="93">
        <v>11.823529411764707</v>
      </c>
      <c r="EX191" s="4">
        <v>0</v>
      </c>
      <c r="EY191" s="4">
        <v>86371</v>
      </c>
      <c r="EZ191" s="4">
        <v>0</v>
      </c>
      <c r="FA191" s="4">
        <v>8769</v>
      </c>
      <c r="FB191" s="4">
        <v>0</v>
      </c>
      <c r="FC191" s="4">
        <v>19548</v>
      </c>
      <c r="FD191" s="4">
        <v>0</v>
      </c>
      <c r="FE191" s="4">
        <v>8769</v>
      </c>
      <c r="FF191" s="4">
        <v>0</v>
      </c>
      <c r="FG191" s="4">
        <v>0</v>
      </c>
      <c r="FH191" s="4">
        <v>0</v>
      </c>
      <c r="FI191" s="93">
        <v>10.496598639455783</v>
      </c>
      <c r="FJ191" s="4">
        <v>0</v>
      </c>
      <c r="FK191" s="4">
        <v>90796</v>
      </c>
      <c r="FL191" s="4">
        <v>0</v>
      </c>
      <c r="FM191" s="4">
        <v>8470</v>
      </c>
      <c r="FN191" s="4">
        <v>0</v>
      </c>
      <c r="FO191" s="4">
        <v>10389</v>
      </c>
      <c r="FQ191" s="4">
        <v>8470</v>
      </c>
      <c r="FS191" s="4">
        <v>4234.9729885004808</v>
      </c>
      <c r="FU191" s="93">
        <v>11.5</v>
      </c>
      <c r="FV191" s="4">
        <v>0</v>
      </c>
      <c r="FW191" s="4">
        <v>104731</v>
      </c>
      <c r="FX191" s="4">
        <v>0</v>
      </c>
      <c r="FY191" s="4">
        <v>9377</v>
      </c>
      <c r="FZ191" s="4">
        <v>0</v>
      </c>
      <c r="GA191" s="4">
        <v>10800</v>
      </c>
      <c r="GB191" s="4">
        <v>0</v>
      </c>
      <c r="GC191" s="4">
        <v>9377</v>
      </c>
      <c r="GE191" s="4">
        <v>14644.000491512235</v>
      </c>
      <c r="GG191" s="93">
        <v>17.473509933774835</v>
      </c>
      <c r="GH191" s="4">
        <v>0</v>
      </c>
      <c r="GI191" s="4">
        <v>158269</v>
      </c>
      <c r="GJ191" s="4">
        <v>0</v>
      </c>
      <c r="GK191" s="4">
        <v>12924</v>
      </c>
      <c r="GL191" s="4">
        <v>0</v>
      </c>
      <c r="GM191" s="4">
        <v>35484</v>
      </c>
      <c r="GN191" s="4">
        <v>0</v>
      </c>
      <c r="GO191" s="4">
        <v>12924</v>
      </c>
      <c r="GP191" s="4">
        <v>0</v>
      </c>
      <c r="GQ191" s="4">
        <v>51508.079271045623</v>
      </c>
      <c r="GR191" s="4">
        <v>-45.024543490981159</v>
      </c>
      <c r="GS191" s="93">
        <v>23</v>
      </c>
      <c r="GT191" s="4">
        <v>0</v>
      </c>
      <c r="GU191" s="4">
        <v>252802</v>
      </c>
      <c r="GV191" s="4">
        <v>0</v>
      </c>
      <c r="GW191" s="4">
        <v>19646</v>
      </c>
      <c r="GX191" s="4">
        <v>0</v>
      </c>
      <c r="GY191" s="4">
        <v>12384</v>
      </c>
      <c r="GZ191" s="4">
        <v>0</v>
      </c>
      <c r="HA191" s="160">
        <v>19646</v>
      </c>
      <c r="HB191" s="160">
        <v>0</v>
      </c>
      <c r="HC191" s="160">
        <v>83821.573641349474</v>
      </c>
      <c r="HD191" s="4">
        <v>-62</v>
      </c>
      <c r="HE191" s="93">
        <v>34</v>
      </c>
      <c r="HF191" s="4">
        <v>0</v>
      </c>
      <c r="HG191" s="4">
        <v>0</v>
      </c>
      <c r="HH191" s="4">
        <v>368050</v>
      </c>
      <c r="HI191" s="4">
        <v>0</v>
      </c>
      <c r="HJ191" s="4">
        <v>27559</v>
      </c>
      <c r="HK191" s="4">
        <v>0</v>
      </c>
      <c r="HL191" s="4">
        <v>38457</v>
      </c>
      <c r="HM191" s="4">
        <v>0</v>
      </c>
      <c r="HN191" s="4">
        <v>27559</v>
      </c>
      <c r="HO191" s="4">
        <v>0</v>
      </c>
      <c r="HP191" s="4">
        <v>101161</v>
      </c>
      <c r="HQ191" s="4">
        <v>-1757.5709269031213</v>
      </c>
      <c r="HR191" s="93">
        <v>38.83</v>
      </c>
      <c r="HS191" s="4">
        <v>0</v>
      </c>
      <c r="HT191" s="4">
        <v>0</v>
      </c>
      <c r="HU191" s="4">
        <v>447999</v>
      </c>
      <c r="HV191" s="4">
        <v>0</v>
      </c>
      <c r="HW191" s="4">
        <v>0</v>
      </c>
      <c r="HX191" s="176">
        <v>0</v>
      </c>
      <c r="HY191" s="4">
        <v>31463</v>
      </c>
      <c r="HZ191" s="176">
        <v>0</v>
      </c>
      <c r="IA191" s="4">
        <v>48803</v>
      </c>
      <c r="IB191" s="176">
        <v>0</v>
      </c>
      <c r="IC191" s="4">
        <v>31463</v>
      </c>
      <c r="ID191" s="176">
        <v>0</v>
      </c>
      <c r="IE191" s="4">
        <v>51528.328353930665</v>
      </c>
      <c r="IF191" s="4">
        <v>277.9422888859408</v>
      </c>
      <c r="IG191" s="5">
        <v>38.840000000000003</v>
      </c>
      <c r="IH191" s="3">
        <v>0</v>
      </c>
      <c r="II191" s="3">
        <v>0</v>
      </c>
      <c r="IJ191" s="3">
        <v>468684</v>
      </c>
      <c r="IK191" s="3">
        <v>0</v>
      </c>
      <c r="IL191" s="3">
        <v>0</v>
      </c>
      <c r="IM191" s="3">
        <v>0</v>
      </c>
      <c r="IN191" s="3">
        <v>32898</v>
      </c>
      <c r="IO191" s="3">
        <v>0</v>
      </c>
      <c r="IP191" s="3">
        <v>27022</v>
      </c>
      <c r="IQ191" s="3"/>
      <c r="IR191" s="3">
        <v>34684</v>
      </c>
      <c r="IS191" s="3"/>
      <c r="IT191" s="3">
        <v>17198.30692079517</v>
      </c>
      <c r="IU191" s="3"/>
      <c r="IV191" s="93">
        <v>46.94</v>
      </c>
      <c r="IW191" s="4">
        <v>0</v>
      </c>
      <c r="IX191" s="4">
        <v>0</v>
      </c>
      <c r="IY191" s="4">
        <v>574269</v>
      </c>
      <c r="IZ191" s="4">
        <v>0</v>
      </c>
      <c r="JA191" s="4">
        <v>0</v>
      </c>
      <c r="JB191" s="4">
        <v>0</v>
      </c>
      <c r="JC191" s="4">
        <v>42057</v>
      </c>
      <c r="JD191" s="4">
        <v>0</v>
      </c>
      <c r="JE191" s="4">
        <v>26532</v>
      </c>
      <c r="JG191" s="4">
        <v>42057</v>
      </c>
      <c r="JI191" s="4">
        <v>89715.50230196015</v>
      </c>
      <c r="JK191" s="93">
        <v>60.54</v>
      </c>
      <c r="JL191" s="4">
        <v>0</v>
      </c>
      <c r="JM191" s="4">
        <v>0</v>
      </c>
      <c r="JN191" s="4">
        <v>874322</v>
      </c>
      <c r="JO191" s="4">
        <v>0</v>
      </c>
      <c r="JP191" s="4">
        <v>0</v>
      </c>
      <c r="JQ191" s="4">
        <v>0</v>
      </c>
      <c r="JR191" s="4">
        <v>54594</v>
      </c>
      <c r="JS191" s="4">
        <v>0</v>
      </c>
      <c r="JT191" s="4">
        <v>29020</v>
      </c>
      <c r="JV191" s="4">
        <v>54594</v>
      </c>
      <c r="JW191" s="4">
        <v>0</v>
      </c>
      <c r="JX191" s="4">
        <v>316327.09969220834</v>
      </c>
      <c r="JY191" s="4">
        <v>-20.698697360523511</v>
      </c>
      <c r="JZ191" s="93">
        <v>53.07</v>
      </c>
      <c r="KA191" s="4">
        <v>0</v>
      </c>
      <c r="KB191" s="4">
        <v>0</v>
      </c>
      <c r="KC191" s="4">
        <v>736375</v>
      </c>
      <c r="KD191" s="4">
        <v>0</v>
      </c>
      <c r="KE191" s="4">
        <v>0</v>
      </c>
      <c r="KF191" s="4">
        <v>0</v>
      </c>
      <c r="KG191" s="4">
        <v>47040</v>
      </c>
      <c r="KH191" s="4">
        <v>0</v>
      </c>
      <c r="KI191" s="4">
        <v>42810</v>
      </c>
      <c r="KJ191" s="4">
        <v>0</v>
      </c>
      <c r="KK191" s="4">
        <v>47040</v>
      </c>
      <c r="KM191" s="4">
        <v>194059.93392334518</v>
      </c>
      <c r="KN191" s="4">
        <v>-113.05825016446761</v>
      </c>
      <c r="KO191" s="4">
        <v>51.22999999999999</v>
      </c>
      <c r="KP191" s="4">
        <v>0</v>
      </c>
      <c r="KQ191" s="4">
        <v>0</v>
      </c>
      <c r="KR191" s="4">
        <v>804321</v>
      </c>
      <c r="KS191" s="4">
        <v>0</v>
      </c>
      <c r="KT191" s="4">
        <v>0</v>
      </c>
      <c r="KU191" s="4">
        <v>0</v>
      </c>
      <c r="KV191" s="4">
        <v>55696</v>
      </c>
      <c r="KW191" s="4">
        <v>0</v>
      </c>
      <c r="KX191" s="4">
        <v>0</v>
      </c>
      <c r="KY191" s="4">
        <v>0</v>
      </c>
      <c r="KZ191" s="4">
        <v>55696</v>
      </c>
      <c r="LA191" s="4">
        <v>0</v>
      </c>
      <c r="LB191" s="4">
        <v>183053.29374983555</v>
      </c>
      <c r="LC191" s="4">
        <v>0</v>
      </c>
      <c r="LD191" s="4">
        <v>42</v>
      </c>
      <c r="LE191" s="4">
        <v>0</v>
      </c>
      <c r="LF191" s="4">
        <v>0</v>
      </c>
      <c r="LG191" s="4">
        <v>699841</v>
      </c>
      <c r="LH191" s="4">
        <v>0</v>
      </c>
      <c r="LI191" s="4">
        <v>0</v>
      </c>
      <c r="LJ191" s="4">
        <v>0</v>
      </c>
      <c r="LK191" s="4">
        <v>49824</v>
      </c>
      <c r="LL191" s="4">
        <v>0</v>
      </c>
      <c r="LM191" s="4">
        <v>0</v>
      </c>
      <c r="LO191" s="4">
        <v>49824</v>
      </c>
      <c r="LQ191" s="4">
        <v>40767.599999999999</v>
      </c>
      <c r="MI191" s="115">
        <f t="shared" si="2"/>
        <v>-182</v>
      </c>
      <c r="MJ191" s="3"/>
      <c r="MK191" s="3"/>
      <c r="ML191" s="176"/>
      <c r="MM191" s="176"/>
      <c r="MN191" s="176"/>
      <c r="MO191" s="176"/>
      <c r="MP191" s="176"/>
      <c r="MQ191" s="176"/>
      <c r="MR191" s="176"/>
      <c r="MS191" s="176"/>
      <c r="MT191" s="176"/>
    </row>
    <row r="192" spans="1:358" s="4" customFormat="1">
      <c r="A192" s="1">
        <v>183</v>
      </c>
      <c r="B192" t="s">
        <v>223</v>
      </c>
      <c r="C192" s="93"/>
      <c r="E192" s="4">
        <v>0</v>
      </c>
      <c r="F192" s="4">
        <v>0</v>
      </c>
      <c r="I192" s="93"/>
      <c r="J192" s="4">
        <v>0</v>
      </c>
      <c r="K192" s="4">
        <v>0</v>
      </c>
      <c r="L192" s="4">
        <v>0</v>
      </c>
      <c r="O192" s="93"/>
      <c r="Q192" s="4">
        <v>0</v>
      </c>
      <c r="R192" s="4">
        <v>0</v>
      </c>
      <c r="S192" s="4">
        <v>0</v>
      </c>
      <c r="U192" s="4">
        <v>0</v>
      </c>
      <c r="V192" s="4">
        <v>0</v>
      </c>
      <c r="W192" s="93"/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L192" s="4">
        <v>0</v>
      </c>
      <c r="AO192" s="93"/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W192" s="93"/>
      <c r="AZ192" s="4">
        <v>0</v>
      </c>
      <c r="BB192" s="4">
        <v>0</v>
      </c>
      <c r="BC192" s="4">
        <v>0</v>
      </c>
      <c r="BD192" s="4">
        <v>0</v>
      </c>
      <c r="BH192" s="4">
        <v>0</v>
      </c>
      <c r="BL192" s="4">
        <v>0</v>
      </c>
      <c r="BN192" s="4">
        <v>0</v>
      </c>
      <c r="BO192" s="4">
        <v>0</v>
      </c>
      <c r="BP192" s="4">
        <v>0</v>
      </c>
      <c r="BQ192" s="93">
        <v>0</v>
      </c>
      <c r="BR192" s="4">
        <v>0</v>
      </c>
      <c r="BS192" s="4">
        <v>0</v>
      </c>
      <c r="BT192" s="4">
        <v>0</v>
      </c>
      <c r="BU192" s="4">
        <v>0</v>
      </c>
      <c r="BW192" s="4">
        <v>0</v>
      </c>
      <c r="BY192" s="4">
        <v>0</v>
      </c>
      <c r="CA192" s="4">
        <v>0</v>
      </c>
      <c r="CC192" s="93"/>
      <c r="CE192" s="4">
        <v>0</v>
      </c>
      <c r="CF192" s="4">
        <v>0</v>
      </c>
      <c r="CH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v>0</v>
      </c>
      <c r="CO192" s="93"/>
      <c r="CS192" s="4">
        <v>0</v>
      </c>
      <c r="CW192" s="4">
        <v>0</v>
      </c>
      <c r="CY192" s="4">
        <v>0</v>
      </c>
      <c r="DA192" s="93"/>
      <c r="DD192" s="4">
        <v>0</v>
      </c>
      <c r="DF192" s="4">
        <v>0</v>
      </c>
      <c r="DH192" s="4">
        <v>0</v>
      </c>
      <c r="DI192" s="4">
        <v>0</v>
      </c>
      <c r="DJ192" s="4">
        <v>0</v>
      </c>
      <c r="DK192" s="4">
        <v>0</v>
      </c>
      <c r="DL192" s="4">
        <v>0</v>
      </c>
      <c r="DM192" s="93"/>
      <c r="DU192" s="4">
        <v>0</v>
      </c>
      <c r="DW192" s="4">
        <v>0</v>
      </c>
      <c r="DY192" s="93"/>
      <c r="EG192" s="4">
        <v>0</v>
      </c>
      <c r="EI192" s="4">
        <v>0</v>
      </c>
      <c r="EK192" s="93">
        <v>0</v>
      </c>
      <c r="EM192" s="4">
        <v>0</v>
      </c>
      <c r="EN192" s="4">
        <v>0</v>
      </c>
      <c r="EO192" s="4">
        <v>0</v>
      </c>
      <c r="EP192" s="4">
        <v>0</v>
      </c>
      <c r="EQ192" s="4">
        <v>0</v>
      </c>
      <c r="ER192" s="4">
        <v>0</v>
      </c>
      <c r="ES192" s="4">
        <v>0</v>
      </c>
      <c r="ET192" s="4">
        <v>0</v>
      </c>
      <c r="EU192" s="4">
        <v>0</v>
      </c>
      <c r="EV192" s="4">
        <v>0</v>
      </c>
      <c r="EW192" s="93">
        <v>0</v>
      </c>
      <c r="EX192" s="4">
        <v>0</v>
      </c>
      <c r="EY192" s="4">
        <v>0</v>
      </c>
      <c r="EZ192" s="4">
        <v>0</v>
      </c>
      <c r="FA192" s="4">
        <v>0</v>
      </c>
      <c r="FB192" s="4">
        <v>0</v>
      </c>
      <c r="FC192" s="4">
        <v>0</v>
      </c>
      <c r="FD192" s="4">
        <v>0</v>
      </c>
      <c r="FE192" s="4">
        <v>0</v>
      </c>
      <c r="FF192" s="4">
        <v>0</v>
      </c>
      <c r="FG192" s="4">
        <v>0</v>
      </c>
      <c r="FH192" s="4">
        <v>0</v>
      </c>
      <c r="FI192" s="93">
        <v>0</v>
      </c>
      <c r="FJ192" s="4">
        <v>0</v>
      </c>
      <c r="FK192" s="4">
        <v>0</v>
      </c>
      <c r="FL192" s="4">
        <v>0</v>
      </c>
      <c r="FM192" s="4">
        <v>0</v>
      </c>
      <c r="FN192" s="4">
        <v>0</v>
      </c>
      <c r="FO192" s="4">
        <v>0</v>
      </c>
      <c r="FQ192" s="4">
        <v>0</v>
      </c>
      <c r="FS192" s="4">
        <v>0</v>
      </c>
      <c r="FU192" s="93">
        <v>0</v>
      </c>
      <c r="FV192" s="4">
        <v>0</v>
      </c>
      <c r="FW192" s="4">
        <v>0</v>
      </c>
      <c r="FX192" s="4">
        <v>0</v>
      </c>
      <c r="FY192" s="4">
        <v>0</v>
      </c>
      <c r="FZ192" s="4">
        <v>0</v>
      </c>
      <c r="GA192" s="4">
        <v>0</v>
      </c>
      <c r="GB192" s="4">
        <v>0</v>
      </c>
      <c r="GC192" s="4">
        <v>0</v>
      </c>
      <c r="GE192" s="4">
        <v>0</v>
      </c>
      <c r="GG192" s="93">
        <v>0</v>
      </c>
      <c r="GH192" s="4">
        <v>0</v>
      </c>
      <c r="GI192" s="4">
        <v>0</v>
      </c>
      <c r="GJ192" s="4">
        <v>0</v>
      </c>
      <c r="GK192" s="4">
        <v>0</v>
      </c>
      <c r="GL192" s="4">
        <v>0</v>
      </c>
      <c r="GM192" s="4">
        <v>0</v>
      </c>
      <c r="GN192" s="4">
        <v>0</v>
      </c>
      <c r="GO192" s="4">
        <v>0</v>
      </c>
      <c r="GP192" s="4">
        <v>0</v>
      </c>
      <c r="GQ192" s="4">
        <v>0</v>
      </c>
      <c r="GR192" s="4">
        <v>0</v>
      </c>
      <c r="GS192" s="93">
        <v>0</v>
      </c>
      <c r="GT192" s="4">
        <v>0</v>
      </c>
      <c r="GU192" s="4">
        <v>0</v>
      </c>
      <c r="GV192" s="4">
        <v>0</v>
      </c>
      <c r="GW192" s="4">
        <v>0</v>
      </c>
      <c r="GX192" s="4">
        <v>0</v>
      </c>
      <c r="GY192" s="4">
        <v>0</v>
      </c>
      <c r="GZ192" s="4">
        <v>0</v>
      </c>
      <c r="HA192" s="160">
        <v>0</v>
      </c>
      <c r="HB192" s="160">
        <v>0</v>
      </c>
      <c r="HC192" s="160">
        <v>0</v>
      </c>
      <c r="HD192" s="4">
        <v>0</v>
      </c>
      <c r="HE192" s="93">
        <v>0</v>
      </c>
      <c r="HF192" s="4">
        <v>0</v>
      </c>
      <c r="HG192" s="4">
        <v>0</v>
      </c>
      <c r="HH192" s="4">
        <v>0</v>
      </c>
      <c r="HI192" s="4">
        <v>0</v>
      </c>
      <c r="HJ192" s="4">
        <v>0</v>
      </c>
      <c r="HK192" s="4">
        <v>0</v>
      </c>
      <c r="HL192" s="4">
        <v>0</v>
      </c>
      <c r="HM192" s="4">
        <v>0</v>
      </c>
      <c r="HN192" s="4">
        <v>0</v>
      </c>
      <c r="HO192" s="4">
        <v>0</v>
      </c>
      <c r="HP192" s="4">
        <v>0</v>
      </c>
      <c r="HQ192" s="4">
        <v>0</v>
      </c>
      <c r="HR192" s="93">
        <v>0</v>
      </c>
      <c r="HS192" s="4">
        <v>0</v>
      </c>
      <c r="HT192" s="4">
        <v>0</v>
      </c>
      <c r="HU192" s="4">
        <v>0</v>
      </c>
      <c r="HV192" s="4">
        <v>0</v>
      </c>
      <c r="HW192" s="4">
        <v>0</v>
      </c>
      <c r="HX192" s="176">
        <v>0</v>
      </c>
      <c r="HY192" s="4">
        <v>0</v>
      </c>
      <c r="HZ192" s="176">
        <v>0</v>
      </c>
      <c r="IA192" s="4">
        <v>0</v>
      </c>
      <c r="IB192" s="176">
        <v>0</v>
      </c>
      <c r="IC192" s="4">
        <v>0</v>
      </c>
      <c r="ID192" s="176">
        <v>0</v>
      </c>
      <c r="IE192" s="4">
        <v>0</v>
      </c>
      <c r="IF192" s="4">
        <v>0</v>
      </c>
      <c r="IG192" s="5">
        <v>0</v>
      </c>
      <c r="IH192" s="3">
        <v>0</v>
      </c>
      <c r="II192" s="3">
        <v>0</v>
      </c>
      <c r="IJ192" s="3">
        <v>0</v>
      </c>
      <c r="IK192" s="3">
        <v>0</v>
      </c>
      <c r="IL192" s="3">
        <v>0</v>
      </c>
      <c r="IM192" s="3">
        <v>0</v>
      </c>
      <c r="IN192" s="3">
        <v>0</v>
      </c>
      <c r="IO192" s="3">
        <v>0</v>
      </c>
      <c r="IP192" s="3">
        <v>0</v>
      </c>
      <c r="IQ192" s="3"/>
      <c r="IR192" s="3">
        <v>0</v>
      </c>
      <c r="IS192" s="3"/>
      <c r="IT192" s="3">
        <v>0</v>
      </c>
      <c r="IU192" s="3"/>
      <c r="IV192" s="93">
        <v>0</v>
      </c>
      <c r="IW192" s="4">
        <v>0</v>
      </c>
      <c r="IX192" s="4">
        <v>0</v>
      </c>
      <c r="IY192" s="4">
        <v>0</v>
      </c>
      <c r="IZ192" s="4">
        <v>0</v>
      </c>
      <c r="JA192" s="4">
        <v>0</v>
      </c>
      <c r="JB192" s="4">
        <v>0</v>
      </c>
      <c r="JC192" s="4">
        <v>0</v>
      </c>
      <c r="JD192" s="4">
        <v>0</v>
      </c>
      <c r="JE192" s="4">
        <v>0</v>
      </c>
      <c r="JG192" s="4">
        <v>0</v>
      </c>
      <c r="JI192" s="4">
        <v>0</v>
      </c>
      <c r="JK192" s="93">
        <v>0</v>
      </c>
      <c r="JL192" s="4">
        <v>0</v>
      </c>
      <c r="JM192" s="4">
        <v>0</v>
      </c>
      <c r="JN192" s="4">
        <v>0</v>
      </c>
      <c r="JO192" s="4">
        <v>0</v>
      </c>
      <c r="JP192" s="4">
        <v>0</v>
      </c>
      <c r="JQ192" s="4">
        <v>0</v>
      </c>
      <c r="JR192" s="4">
        <v>0</v>
      </c>
      <c r="JS192" s="4">
        <v>0</v>
      </c>
      <c r="JT192" s="4">
        <v>0</v>
      </c>
      <c r="JV192" s="4">
        <v>0</v>
      </c>
      <c r="JW192" s="4">
        <v>0</v>
      </c>
      <c r="JX192" s="4">
        <v>0</v>
      </c>
      <c r="JY192" s="4">
        <v>0</v>
      </c>
      <c r="JZ192" s="93">
        <v>0</v>
      </c>
      <c r="KA192" s="4">
        <v>0</v>
      </c>
      <c r="KB192" s="4">
        <v>0</v>
      </c>
      <c r="KC192" s="4">
        <v>0</v>
      </c>
      <c r="KD192" s="4">
        <v>0</v>
      </c>
      <c r="KE192" s="4">
        <v>0</v>
      </c>
      <c r="KF192" s="4">
        <v>0</v>
      </c>
      <c r="KG192" s="4">
        <v>0</v>
      </c>
      <c r="KH192" s="4">
        <v>0</v>
      </c>
      <c r="KI192" s="4">
        <v>0</v>
      </c>
      <c r="KJ192" s="4">
        <v>0</v>
      </c>
      <c r="KK192" s="4">
        <v>0</v>
      </c>
      <c r="KM192" s="4">
        <v>0</v>
      </c>
      <c r="KN192" s="4">
        <v>0</v>
      </c>
      <c r="KO192" s="4">
        <v>0</v>
      </c>
      <c r="KP192" s="4">
        <v>0</v>
      </c>
      <c r="KQ192" s="4">
        <v>0</v>
      </c>
      <c r="KR192" s="4">
        <v>0</v>
      </c>
      <c r="KS192" s="4">
        <v>0</v>
      </c>
      <c r="KT192" s="4">
        <v>0</v>
      </c>
      <c r="KU192" s="4">
        <v>0</v>
      </c>
      <c r="KV192" s="4">
        <v>0</v>
      </c>
      <c r="KW192" s="4">
        <v>0</v>
      </c>
      <c r="KX192" s="4">
        <v>0</v>
      </c>
      <c r="KY192" s="4">
        <v>0</v>
      </c>
      <c r="KZ192" s="4">
        <v>0</v>
      </c>
      <c r="LA192" s="4">
        <v>0</v>
      </c>
      <c r="LB192" s="4">
        <v>0</v>
      </c>
      <c r="LC192" s="4">
        <v>0</v>
      </c>
      <c r="LD192" s="4">
        <v>0</v>
      </c>
      <c r="LE192" s="4">
        <v>0</v>
      </c>
      <c r="LF192" s="4">
        <v>0</v>
      </c>
      <c r="LG192" s="4">
        <v>0</v>
      </c>
      <c r="LH192" s="4">
        <v>0</v>
      </c>
      <c r="LI192" s="4">
        <v>0</v>
      </c>
      <c r="LJ192" s="4">
        <v>0</v>
      </c>
      <c r="LK192" s="4">
        <v>0</v>
      </c>
      <c r="LL192" s="4">
        <v>0</v>
      </c>
      <c r="LM192" s="4">
        <v>0</v>
      </c>
      <c r="LO192" s="4">
        <v>0</v>
      </c>
      <c r="LQ192" s="4">
        <v>0</v>
      </c>
      <c r="MI192" s="115">
        <f t="shared" si="2"/>
        <v>-183</v>
      </c>
      <c r="MJ192" s="3"/>
      <c r="MK192" s="3"/>
      <c r="ML192" s="176"/>
      <c r="MM192" s="176"/>
      <c r="MN192" s="176"/>
      <c r="MO192" s="176"/>
      <c r="MP192" s="176"/>
      <c r="MQ192" s="176"/>
      <c r="MR192" s="176"/>
      <c r="MS192" s="176"/>
      <c r="MT192" s="176"/>
    </row>
    <row r="193" spans="1:358" s="4" customFormat="1">
      <c r="A193" s="1">
        <v>184</v>
      </c>
      <c r="B193" t="s">
        <v>224</v>
      </c>
      <c r="C193" s="93"/>
      <c r="E193" s="4">
        <v>0</v>
      </c>
      <c r="F193" s="4">
        <v>0</v>
      </c>
      <c r="I193" s="93"/>
      <c r="J193" s="4">
        <v>0</v>
      </c>
      <c r="K193" s="4">
        <v>0</v>
      </c>
      <c r="L193" s="4">
        <v>0</v>
      </c>
      <c r="O193" s="93"/>
      <c r="Q193" s="4">
        <v>0</v>
      </c>
      <c r="R193" s="4">
        <v>0</v>
      </c>
      <c r="S193" s="4">
        <v>0</v>
      </c>
      <c r="U193" s="4">
        <v>0</v>
      </c>
      <c r="V193" s="4">
        <v>0</v>
      </c>
      <c r="W193" s="93"/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L193" s="4">
        <v>0</v>
      </c>
      <c r="AO193" s="93"/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W193" s="93"/>
      <c r="AZ193" s="4">
        <v>0</v>
      </c>
      <c r="BB193" s="4">
        <v>0</v>
      </c>
      <c r="BC193" s="4">
        <v>0</v>
      </c>
      <c r="BD193" s="4">
        <v>0</v>
      </c>
      <c r="BH193" s="4">
        <v>0</v>
      </c>
      <c r="BL193" s="4">
        <v>0</v>
      </c>
      <c r="BN193" s="4">
        <v>0</v>
      </c>
      <c r="BO193" s="4">
        <v>0</v>
      </c>
      <c r="BP193" s="4">
        <v>0</v>
      </c>
      <c r="BQ193" s="93">
        <v>0</v>
      </c>
      <c r="BR193" s="4">
        <v>0</v>
      </c>
      <c r="BS193" s="4">
        <v>0</v>
      </c>
      <c r="BT193" s="4">
        <v>0</v>
      </c>
      <c r="BU193" s="4">
        <v>0</v>
      </c>
      <c r="BW193" s="4">
        <v>0</v>
      </c>
      <c r="BY193" s="4">
        <v>0</v>
      </c>
      <c r="CA193" s="4">
        <v>0</v>
      </c>
      <c r="CC193" s="93"/>
      <c r="CE193" s="4">
        <v>0</v>
      </c>
      <c r="CF193" s="4">
        <v>0</v>
      </c>
      <c r="CH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v>0</v>
      </c>
      <c r="CO193" s="93"/>
      <c r="CS193" s="4">
        <v>0</v>
      </c>
      <c r="CW193" s="4">
        <v>0</v>
      </c>
      <c r="CY193" s="4">
        <v>0</v>
      </c>
      <c r="DA193" s="93">
        <v>1</v>
      </c>
      <c r="DB193" s="4">
        <v>0</v>
      </c>
      <c r="DC193" s="4">
        <v>10041</v>
      </c>
      <c r="DD193" s="4">
        <v>0</v>
      </c>
      <c r="DE193" s="4">
        <v>849</v>
      </c>
      <c r="DF193" s="4">
        <v>0</v>
      </c>
      <c r="DG193" s="4">
        <v>0</v>
      </c>
      <c r="DH193" s="4">
        <v>0</v>
      </c>
      <c r="DI193" s="4">
        <v>849</v>
      </c>
      <c r="DJ193" s="4">
        <v>0</v>
      </c>
      <c r="DK193" s="4">
        <v>10041</v>
      </c>
      <c r="DL193" s="4">
        <v>0</v>
      </c>
      <c r="DM193" s="93"/>
      <c r="DU193" s="4">
        <v>0</v>
      </c>
      <c r="DW193" s="4">
        <v>6024.6</v>
      </c>
      <c r="DY193" s="93"/>
      <c r="EG193" s="4">
        <v>0</v>
      </c>
      <c r="EI193" s="4">
        <v>4016.4</v>
      </c>
      <c r="EK193" s="93">
        <v>0</v>
      </c>
      <c r="EM193" s="4">
        <v>0</v>
      </c>
      <c r="EN193" s="4">
        <v>0</v>
      </c>
      <c r="EO193" s="4">
        <v>0</v>
      </c>
      <c r="EP193" s="4">
        <v>0</v>
      </c>
      <c r="EQ193" s="4">
        <v>0</v>
      </c>
      <c r="ER193" s="4">
        <v>0</v>
      </c>
      <c r="ES193" s="4">
        <v>0</v>
      </c>
      <c r="ET193" s="4">
        <v>0</v>
      </c>
      <c r="EU193" s="4">
        <v>0</v>
      </c>
      <c r="EV193" s="4">
        <v>0</v>
      </c>
      <c r="EW193" s="93">
        <v>0</v>
      </c>
      <c r="EX193" s="4">
        <v>0</v>
      </c>
      <c r="EY193" s="4">
        <v>0</v>
      </c>
      <c r="EZ193" s="4">
        <v>0</v>
      </c>
      <c r="FA193" s="4">
        <v>0</v>
      </c>
      <c r="FB193" s="4">
        <v>0</v>
      </c>
      <c r="FC193" s="4">
        <v>0</v>
      </c>
      <c r="FD193" s="4">
        <v>0</v>
      </c>
      <c r="FE193" s="4">
        <v>0</v>
      </c>
      <c r="FF193" s="4">
        <v>0</v>
      </c>
      <c r="FG193" s="4">
        <v>0</v>
      </c>
      <c r="FH193" s="4">
        <v>0</v>
      </c>
      <c r="FI193" s="93">
        <v>0</v>
      </c>
      <c r="FJ193" s="4">
        <v>0</v>
      </c>
      <c r="FK193" s="4">
        <v>0</v>
      </c>
      <c r="FL193" s="4">
        <v>0</v>
      </c>
      <c r="FM193" s="4">
        <v>0</v>
      </c>
      <c r="FN193" s="4">
        <v>0</v>
      </c>
      <c r="FO193" s="4">
        <v>0</v>
      </c>
      <c r="FQ193" s="4">
        <v>0</v>
      </c>
      <c r="FS193" s="4">
        <v>0</v>
      </c>
      <c r="FU193" s="93">
        <v>0</v>
      </c>
      <c r="FV193" s="4">
        <v>0</v>
      </c>
      <c r="FW193" s="4">
        <v>0</v>
      </c>
      <c r="FX193" s="4">
        <v>0</v>
      </c>
      <c r="FY193" s="4">
        <v>0</v>
      </c>
      <c r="FZ193" s="4">
        <v>0</v>
      </c>
      <c r="GA193" s="4">
        <v>0</v>
      </c>
      <c r="GB193" s="4">
        <v>0</v>
      </c>
      <c r="GC193" s="4">
        <v>0</v>
      </c>
      <c r="GE193" s="4">
        <v>0</v>
      </c>
      <c r="GG193" s="93">
        <v>0</v>
      </c>
      <c r="GH193" s="4">
        <v>0</v>
      </c>
      <c r="GI193" s="4">
        <v>0</v>
      </c>
      <c r="GJ193" s="4">
        <v>0</v>
      </c>
      <c r="GK193" s="4">
        <v>0</v>
      </c>
      <c r="GL193" s="4">
        <v>0</v>
      </c>
      <c r="GM193" s="4">
        <v>0</v>
      </c>
      <c r="GN193" s="4">
        <v>0</v>
      </c>
      <c r="GO193" s="4">
        <v>0</v>
      </c>
      <c r="GP193" s="4">
        <v>0</v>
      </c>
      <c r="GQ193" s="4">
        <v>0</v>
      </c>
      <c r="GR193" s="4">
        <v>0</v>
      </c>
      <c r="GS193" s="93">
        <v>0</v>
      </c>
      <c r="GT193" s="4">
        <v>0</v>
      </c>
      <c r="GU193" s="4">
        <v>0</v>
      </c>
      <c r="GV193" s="4">
        <v>0</v>
      </c>
      <c r="GW193" s="4">
        <v>0</v>
      </c>
      <c r="GX193" s="4">
        <v>0</v>
      </c>
      <c r="GY193" s="4">
        <v>0</v>
      </c>
      <c r="GZ193" s="4">
        <v>0</v>
      </c>
      <c r="HA193" s="160">
        <v>0</v>
      </c>
      <c r="HB193" s="160">
        <v>0</v>
      </c>
      <c r="HC193" s="160">
        <v>0</v>
      </c>
      <c r="HD193" s="4">
        <v>0</v>
      </c>
      <c r="HE193" s="93">
        <v>0</v>
      </c>
      <c r="HF193" s="4">
        <v>0</v>
      </c>
      <c r="HG193" s="4">
        <v>0</v>
      </c>
      <c r="HH193" s="4">
        <v>0</v>
      </c>
      <c r="HI193" s="4">
        <v>0</v>
      </c>
      <c r="HJ193" s="4">
        <v>0</v>
      </c>
      <c r="HK193" s="4">
        <v>0</v>
      </c>
      <c r="HL193" s="4">
        <v>0</v>
      </c>
      <c r="HM193" s="4">
        <v>0</v>
      </c>
      <c r="HN193" s="4">
        <v>0</v>
      </c>
      <c r="HO193" s="4">
        <v>0</v>
      </c>
      <c r="HP193" s="4">
        <v>0</v>
      </c>
      <c r="HQ193" s="4">
        <v>0</v>
      </c>
      <c r="HR193" s="93">
        <v>0</v>
      </c>
      <c r="HS193" s="4">
        <v>0</v>
      </c>
      <c r="HT193" s="4">
        <v>0</v>
      </c>
      <c r="HU193" s="4">
        <v>0</v>
      </c>
      <c r="HV193" s="4">
        <v>0</v>
      </c>
      <c r="HW193" s="4">
        <v>0</v>
      </c>
      <c r="HX193" s="176">
        <v>0</v>
      </c>
      <c r="HY193" s="4">
        <v>0</v>
      </c>
      <c r="HZ193" s="176">
        <v>0</v>
      </c>
      <c r="IA193" s="4">
        <v>0</v>
      </c>
      <c r="IB193" s="176">
        <v>0</v>
      </c>
      <c r="IC193" s="4">
        <v>0</v>
      </c>
      <c r="ID193" s="176">
        <v>0</v>
      </c>
      <c r="IE193" s="4">
        <v>0</v>
      </c>
      <c r="IF193" s="4">
        <v>0</v>
      </c>
      <c r="IG193" s="5">
        <v>1.88</v>
      </c>
      <c r="IH193" s="3">
        <v>0</v>
      </c>
      <c r="II193" s="3">
        <v>0</v>
      </c>
      <c r="IJ193" s="3">
        <v>33402</v>
      </c>
      <c r="IK193" s="3">
        <v>0</v>
      </c>
      <c r="IL193" s="3">
        <v>0</v>
      </c>
      <c r="IM193" s="3">
        <v>0</v>
      </c>
      <c r="IN193" s="3">
        <v>1678</v>
      </c>
      <c r="IO193" s="3">
        <v>0</v>
      </c>
      <c r="IP193" s="3">
        <v>0</v>
      </c>
      <c r="IQ193" s="3"/>
      <c r="IR193" s="3">
        <v>1678</v>
      </c>
      <c r="IS193" s="3"/>
      <c r="IT193" s="3">
        <v>27403.493262153581</v>
      </c>
      <c r="IU193" s="3"/>
      <c r="IV193" s="93">
        <v>2</v>
      </c>
      <c r="IW193" s="4">
        <v>0</v>
      </c>
      <c r="IX193" s="4">
        <v>0</v>
      </c>
      <c r="IY193" s="4">
        <v>36482</v>
      </c>
      <c r="IZ193" s="4">
        <v>0</v>
      </c>
      <c r="JA193" s="4">
        <v>0</v>
      </c>
      <c r="JB193" s="4">
        <v>0</v>
      </c>
      <c r="JC193" s="4">
        <v>1876</v>
      </c>
      <c r="JD193" s="4">
        <v>0</v>
      </c>
      <c r="JE193" s="4">
        <v>0</v>
      </c>
      <c r="JG193" s="4">
        <v>1876</v>
      </c>
      <c r="JI193" s="4">
        <v>5845.6550052014245</v>
      </c>
      <c r="JK193" s="93">
        <v>2.08</v>
      </c>
      <c r="JL193" s="4">
        <v>0</v>
      </c>
      <c r="JM193" s="4">
        <v>0</v>
      </c>
      <c r="JN193" s="4">
        <v>35041</v>
      </c>
      <c r="JO193" s="4">
        <v>0</v>
      </c>
      <c r="JP193" s="4">
        <v>0</v>
      </c>
      <c r="JQ193" s="4">
        <v>0</v>
      </c>
      <c r="JR193" s="4">
        <v>1952</v>
      </c>
      <c r="JS193" s="4">
        <v>0</v>
      </c>
      <c r="JT193" s="4">
        <v>0</v>
      </c>
      <c r="JV193" s="4">
        <v>1952</v>
      </c>
      <c r="JW193" s="4">
        <v>0</v>
      </c>
      <c r="JX193" s="4">
        <v>474.72867407303744</v>
      </c>
      <c r="JY193" s="4">
        <v>-0.60379777307718996</v>
      </c>
      <c r="JZ193" s="93">
        <v>1</v>
      </c>
      <c r="KA193" s="4">
        <v>0</v>
      </c>
      <c r="KB193" s="4">
        <v>0</v>
      </c>
      <c r="KC193" s="4">
        <v>17861</v>
      </c>
      <c r="KD193" s="4">
        <v>0</v>
      </c>
      <c r="KE193" s="4">
        <v>0</v>
      </c>
      <c r="KF193" s="4">
        <v>0</v>
      </c>
      <c r="KG193" s="4">
        <v>938</v>
      </c>
      <c r="KH193" s="4">
        <v>0</v>
      </c>
      <c r="KI193" s="4">
        <v>0</v>
      </c>
      <c r="KJ193" s="4">
        <v>0</v>
      </c>
      <c r="KK193" s="4">
        <v>938</v>
      </c>
      <c r="KM193" s="4">
        <v>409.21203280677435</v>
      </c>
      <c r="KN193" s="4">
        <v>-3.2980007624816494</v>
      </c>
      <c r="KO193" s="4">
        <v>1</v>
      </c>
      <c r="KP193" s="4">
        <v>0</v>
      </c>
      <c r="KQ193" s="4">
        <v>0</v>
      </c>
      <c r="KR193" s="4">
        <v>18979</v>
      </c>
      <c r="KS193" s="4">
        <v>0</v>
      </c>
      <c r="KT193" s="4">
        <v>0</v>
      </c>
      <c r="KU193" s="4">
        <v>0</v>
      </c>
      <c r="KV193" s="4">
        <v>1088</v>
      </c>
      <c r="KW193" s="4">
        <v>0</v>
      </c>
      <c r="KX193" s="4">
        <v>0</v>
      </c>
      <c r="KY193" s="4">
        <v>0</v>
      </c>
      <c r="KZ193" s="4">
        <v>1088</v>
      </c>
      <c r="LA193" s="4">
        <v>0</v>
      </c>
      <c r="LB193" s="4">
        <v>1114.7019992375183</v>
      </c>
      <c r="LC193" s="4">
        <v>0</v>
      </c>
      <c r="LD193" s="4">
        <v>1</v>
      </c>
      <c r="LE193" s="4">
        <v>0</v>
      </c>
      <c r="LF193" s="4">
        <v>0</v>
      </c>
      <c r="LG193" s="4">
        <v>19141</v>
      </c>
      <c r="LH193" s="4">
        <v>0</v>
      </c>
      <c r="LI193" s="4">
        <v>0</v>
      </c>
      <c r="LJ193" s="4">
        <v>0</v>
      </c>
      <c r="LK193" s="4">
        <v>1188</v>
      </c>
      <c r="LL193" s="4">
        <v>0</v>
      </c>
      <c r="LM193" s="4">
        <v>0</v>
      </c>
      <c r="LO193" s="4">
        <v>1188</v>
      </c>
      <c r="LQ193" s="4">
        <v>832.8</v>
      </c>
      <c r="MI193" s="115">
        <f t="shared" si="2"/>
        <v>-184</v>
      </c>
      <c r="MJ193" s="3"/>
      <c r="MK193" s="3"/>
      <c r="ML193" s="176"/>
      <c r="MM193" s="176"/>
      <c r="MN193" s="176"/>
      <c r="MO193" s="176"/>
      <c r="MP193" s="176"/>
      <c r="MQ193" s="176"/>
      <c r="MR193" s="176"/>
      <c r="MS193" s="176"/>
      <c r="MT193" s="176"/>
    </row>
    <row r="194" spans="1:358" s="4" customFormat="1">
      <c r="A194" s="1">
        <v>185</v>
      </c>
      <c r="B194" t="s">
        <v>225</v>
      </c>
      <c r="C194" s="93">
        <v>2</v>
      </c>
      <c r="D194" s="4">
        <v>10174</v>
      </c>
      <c r="E194" s="4">
        <v>0</v>
      </c>
      <c r="F194" s="4">
        <v>10702</v>
      </c>
      <c r="G194" s="4">
        <v>0</v>
      </c>
      <c r="I194" s="93">
        <v>2</v>
      </c>
      <c r="J194" s="4">
        <v>11466</v>
      </c>
      <c r="K194" s="4">
        <v>0</v>
      </c>
      <c r="L194" s="4">
        <v>1248</v>
      </c>
      <c r="M194" s="4">
        <v>0</v>
      </c>
      <c r="O194" s="93">
        <v>1.38</v>
      </c>
      <c r="P194" s="4">
        <v>0</v>
      </c>
      <c r="Q194" s="4">
        <v>8502</v>
      </c>
      <c r="R194" s="4">
        <v>0</v>
      </c>
      <c r="S194" s="4">
        <v>0</v>
      </c>
      <c r="U194" s="4">
        <v>0</v>
      </c>
      <c r="V194" s="4">
        <v>0</v>
      </c>
      <c r="W194" s="93">
        <v>3</v>
      </c>
      <c r="X194" s="4">
        <v>0</v>
      </c>
      <c r="Y194" s="4">
        <v>5758</v>
      </c>
      <c r="Z194" s="4">
        <v>0</v>
      </c>
      <c r="AA194" s="4">
        <v>11516</v>
      </c>
      <c r="AB194" s="4">
        <v>0</v>
      </c>
      <c r="AC194" s="4">
        <v>0</v>
      </c>
      <c r="AD194" s="4">
        <v>0</v>
      </c>
      <c r="AE194" s="4">
        <v>0</v>
      </c>
      <c r="AF194" s="4">
        <v>3</v>
      </c>
      <c r="AG194" s="4">
        <v>0</v>
      </c>
      <c r="AH194" s="4">
        <v>12904</v>
      </c>
      <c r="AJ194" s="4">
        <v>6452</v>
      </c>
      <c r="AL194" s="4">
        <v>7146</v>
      </c>
      <c r="AN194" s="4">
        <v>0</v>
      </c>
      <c r="AO194" s="93">
        <v>2</v>
      </c>
      <c r="AP194" s="4">
        <v>0</v>
      </c>
      <c r="AQ194" s="4">
        <v>6867</v>
      </c>
      <c r="AR194" s="4">
        <v>0</v>
      </c>
      <c r="AS194" s="4">
        <v>6867</v>
      </c>
      <c r="AT194" s="4">
        <v>0</v>
      </c>
      <c r="AU194" s="4">
        <v>4288</v>
      </c>
      <c r="AW194" s="93">
        <v>2</v>
      </c>
      <c r="AY194" s="4">
        <v>14096</v>
      </c>
      <c r="AZ194" s="4">
        <v>0</v>
      </c>
      <c r="BA194" s="4">
        <v>0</v>
      </c>
      <c r="BB194" s="4">
        <v>0</v>
      </c>
      <c r="BC194" s="4">
        <v>8980</v>
      </c>
      <c r="BD194" s="4">
        <v>13</v>
      </c>
      <c r="BE194" s="4">
        <v>1</v>
      </c>
      <c r="BF194" s="4">
        <v>0</v>
      </c>
      <c r="BG194" s="4">
        <v>6702</v>
      </c>
      <c r="BH194" s="4">
        <v>0</v>
      </c>
      <c r="BI194" s="4">
        <v>0.01</v>
      </c>
      <c r="BJ194" s="4">
        <v>0</v>
      </c>
      <c r="BK194" s="4">
        <v>78</v>
      </c>
      <c r="BL194" s="4">
        <v>0</v>
      </c>
      <c r="BM194" s="4">
        <v>0</v>
      </c>
      <c r="BN194" s="4">
        <v>0</v>
      </c>
      <c r="BO194" s="4">
        <v>884.45513542994593</v>
      </c>
      <c r="BP194" s="4">
        <v>0.57605538076938956</v>
      </c>
      <c r="BQ194" s="93">
        <v>0</v>
      </c>
      <c r="BR194" s="4">
        <v>0</v>
      </c>
      <c r="BS194" s="4">
        <v>0</v>
      </c>
      <c r="BT194" s="4">
        <v>0</v>
      </c>
      <c r="BU194" s="4">
        <v>0</v>
      </c>
      <c r="BW194" s="4">
        <v>0</v>
      </c>
      <c r="BY194" s="4">
        <v>0</v>
      </c>
      <c r="CA194" s="4">
        <v>0</v>
      </c>
      <c r="CC194" s="93"/>
      <c r="CE194" s="4">
        <v>0</v>
      </c>
      <c r="CF194" s="4">
        <v>0</v>
      </c>
      <c r="CH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v>0</v>
      </c>
      <c r="CO194" s="93">
        <v>1</v>
      </c>
      <c r="CP194" s="4">
        <v>0</v>
      </c>
      <c r="CQ194" s="4">
        <v>0</v>
      </c>
      <c r="CS194" s="4">
        <v>0</v>
      </c>
      <c r="CU194" s="4">
        <v>9911.834073760474</v>
      </c>
      <c r="CW194" s="4">
        <v>0</v>
      </c>
      <c r="CY194" s="4">
        <v>0</v>
      </c>
      <c r="DA194" s="93"/>
      <c r="DD194" s="4">
        <v>9419</v>
      </c>
      <c r="DF194" s="4">
        <v>849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93">
        <v>3</v>
      </c>
      <c r="DN194" s="4">
        <v>0</v>
      </c>
      <c r="DO194" s="4">
        <v>19772</v>
      </c>
      <c r="DQ194" s="4">
        <v>1786</v>
      </c>
      <c r="DS194" s="4">
        <v>10490</v>
      </c>
      <c r="DU194" s="4">
        <v>1786</v>
      </c>
      <c r="DW194" s="4">
        <v>29191</v>
      </c>
      <c r="DY194" s="93">
        <v>4</v>
      </c>
      <c r="DZ194" s="4">
        <v>0</v>
      </c>
      <c r="EA194" s="4">
        <v>34977</v>
      </c>
      <c r="EC194" s="4">
        <v>3572</v>
      </c>
      <c r="EE194" s="4">
        <v>0</v>
      </c>
      <c r="EG194" s="4">
        <v>3572</v>
      </c>
      <c r="EI194" s="4">
        <v>23300.6</v>
      </c>
      <c r="EK194" s="93">
        <v>5</v>
      </c>
      <c r="EL194" s="4">
        <v>0</v>
      </c>
      <c r="EM194" s="4">
        <v>34331</v>
      </c>
      <c r="EN194" s="4">
        <v>0</v>
      </c>
      <c r="EO194" s="4">
        <v>3572</v>
      </c>
      <c r="EP194" s="4">
        <v>0</v>
      </c>
      <c r="EQ194" s="4">
        <v>9396</v>
      </c>
      <c r="ER194" s="4">
        <v>0</v>
      </c>
      <c r="ES194" s="4">
        <v>3572</v>
      </c>
      <c r="ET194" s="4">
        <v>0</v>
      </c>
      <c r="EU194" s="4">
        <v>15148</v>
      </c>
      <c r="EV194" s="4">
        <v>0</v>
      </c>
      <c r="EW194" s="93">
        <v>4.3586206896551722</v>
      </c>
      <c r="EX194" s="4">
        <v>0</v>
      </c>
      <c r="EY194" s="4">
        <v>28367</v>
      </c>
      <c r="EZ194" s="4">
        <v>0</v>
      </c>
      <c r="FA194" s="4">
        <v>2999</v>
      </c>
      <c r="FB194" s="4">
        <v>0</v>
      </c>
      <c r="FC194" s="4">
        <v>9290</v>
      </c>
      <c r="FD194" s="4">
        <v>0</v>
      </c>
      <c r="FE194" s="4">
        <v>2999</v>
      </c>
      <c r="FF194" s="4">
        <v>0</v>
      </c>
      <c r="FG194" s="4">
        <v>2314.4</v>
      </c>
      <c r="FH194" s="4">
        <v>0</v>
      </c>
      <c r="FI194" s="93">
        <v>4</v>
      </c>
      <c r="FJ194" s="4">
        <v>0</v>
      </c>
      <c r="FK194" s="4">
        <v>34604</v>
      </c>
      <c r="FL194" s="4">
        <v>0</v>
      </c>
      <c r="FM194" s="4">
        <v>3558</v>
      </c>
      <c r="FN194" s="4">
        <v>0</v>
      </c>
      <c r="FO194" s="4">
        <v>0</v>
      </c>
      <c r="FQ194" s="4">
        <v>3558</v>
      </c>
      <c r="FS194" s="4">
        <v>5969.1585376898302</v>
      </c>
      <c r="FU194" s="93">
        <v>5.4355932203389834</v>
      </c>
      <c r="FV194" s="4">
        <v>0</v>
      </c>
      <c r="FW194" s="4">
        <v>47857</v>
      </c>
      <c r="FX194" s="4">
        <v>0</v>
      </c>
      <c r="FY194" s="4">
        <v>4825</v>
      </c>
      <c r="FZ194" s="4">
        <v>0</v>
      </c>
      <c r="GA194" s="4">
        <v>0</v>
      </c>
      <c r="GB194" s="4">
        <v>0</v>
      </c>
      <c r="GC194" s="4">
        <v>4825</v>
      </c>
      <c r="GE194" s="4">
        <v>14421.048535221615</v>
      </c>
      <c r="GG194" s="93">
        <v>6</v>
      </c>
      <c r="GH194" s="4">
        <v>0</v>
      </c>
      <c r="GI194" s="4">
        <v>58290</v>
      </c>
      <c r="GJ194" s="4">
        <v>0</v>
      </c>
      <c r="GK194" s="4">
        <v>5331</v>
      </c>
      <c r="GL194" s="4">
        <v>0</v>
      </c>
      <c r="GM194" s="4">
        <v>0</v>
      </c>
      <c r="GN194" s="4">
        <v>0</v>
      </c>
      <c r="GO194" s="4">
        <v>5331</v>
      </c>
      <c r="GP194" s="4">
        <v>0</v>
      </c>
      <c r="GQ194" s="4">
        <v>10037.427454047947</v>
      </c>
      <c r="GR194" s="4">
        <v>-8.7739747887735575</v>
      </c>
      <c r="GS194" s="93">
        <v>11.103011516671311</v>
      </c>
      <c r="GT194" s="4">
        <v>0</v>
      </c>
      <c r="GU194" s="4">
        <v>96931</v>
      </c>
      <c r="GV194" s="4">
        <v>0</v>
      </c>
      <c r="GW194" s="4">
        <v>8990</v>
      </c>
      <c r="GX194" s="4">
        <v>0</v>
      </c>
      <c r="GY194" s="4">
        <v>10210</v>
      </c>
      <c r="GZ194" s="4">
        <v>0</v>
      </c>
      <c r="HA194" s="160">
        <v>8990</v>
      </c>
      <c r="HB194" s="160">
        <v>0</v>
      </c>
      <c r="HC194" s="160">
        <v>34272.262493538896</v>
      </c>
      <c r="HD194" s="4">
        <v>-25</v>
      </c>
      <c r="HE194" s="93">
        <v>16</v>
      </c>
      <c r="HF194" s="4">
        <v>0</v>
      </c>
      <c r="HG194" s="4">
        <v>0</v>
      </c>
      <c r="HH194" s="4">
        <v>130149</v>
      </c>
      <c r="HI194" s="4">
        <v>0</v>
      </c>
      <c r="HJ194" s="4">
        <v>11494</v>
      </c>
      <c r="HK194" s="4">
        <v>0</v>
      </c>
      <c r="HL194" s="4">
        <v>32583</v>
      </c>
      <c r="HM194" s="4">
        <v>0</v>
      </c>
      <c r="HN194" s="4">
        <v>11494</v>
      </c>
      <c r="HO194" s="4">
        <v>0</v>
      </c>
      <c r="HP194" s="4">
        <v>29158</v>
      </c>
      <c r="HQ194" s="4">
        <v>-506.58571992457655</v>
      </c>
      <c r="HR194" s="93">
        <v>29.619999999999994</v>
      </c>
      <c r="HS194" s="4">
        <v>0</v>
      </c>
      <c r="HT194" s="4">
        <v>0</v>
      </c>
      <c r="HU194" s="4">
        <v>292396</v>
      </c>
      <c r="HV194" s="4">
        <v>0</v>
      </c>
      <c r="HW194" s="4">
        <v>0</v>
      </c>
      <c r="HX194" s="176">
        <v>0</v>
      </c>
      <c r="HY194" s="4">
        <v>23745</v>
      </c>
      <c r="HZ194" s="176">
        <v>0</v>
      </c>
      <c r="IA194" s="4">
        <v>35988</v>
      </c>
      <c r="IB194" s="176">
        <v>0</v>
      </c>
      <c r="IC194" s="4">
        <v>23745</v>
      </c>
      <c r="ID194" s="176">
        <v>0</v>
      </c>
      <c r="IE194" s="4">
        <v>106587.29830008995</v>
      </c>
      <c r="IF194" s="4">
        <v>574.92875476594782</v>
      </c>
      <c r="IG194" s="5">
        <v>26.57</v>
      </c>
      <c r="IH194" s="3">
        <v>0</v>
      </c>
      <c r="II194" s="3">
        <v>0</v>
      </c>
      <c r="IJ194" s="3">
        <v>306651</v>
      </c>
      <c r="IK194" s="3">
        <v>0</v>
      </c>
      <c r="IL194" s="3">
        <v>0</v>
      </c>
      <c r="IM194" s="3">
        <v>0</v>
      </c>
      <c r="IN194" s="3">
        <v>22730</v>
      </c>
      <c r="IO194" s="3">
        <v>0</v>
      </c>
      <c r="IP194" s="3">
        <v>12862</v>
      </c>
      <c r="IQ194" s="3"/>
      <c r="IR194" s="3">
        <v>23619</v>
      </c>
      <c r="IS194" s="3"/>
      <c r="IT194" s="3">
        <v>12166.692195360945</v>
      </c>
      <c r="IU194" s="3"/>
      <c r="IV194" s="93">
        <v>70.47</v>
      </c>
      <c r="IW194" s="4">
        <v>0</v>
      </c>
      <c r="IX194" s="4">
        <v>0</v>
      </c>
      <c r="IY194" s="4">
        <v>841069</v>
      </c>
      <c r="IZ194" s="4">
        <v>0</v>
      </c>
      <c r="JA194" s="4">
        <v>0</v>
      </c>
      <c r="JB194" s="4">
        <v>0</v>
      </c>
      <c r="JC194" s="4">
        <v>64159</v>
      </c>
      <c r="JD194" s="4">
        <v>0</v>
      </c>
      <c r="JE194" s="4">
        <v>26322</v>
      </c>
      <c r="JG194" s="4">
        <v>64159</v>
      </c>
      <c r="JI194" s="4">
        <v>445107.69917921926</v>
      </c>
      <c r="JK194" s="93">
        <v>92.69</v>
      </c>
      <c r="JL194" s="4">
        <v>0</v>
      </c>
      <c r="JM194" s="4">
        <v>0</v>
      </c>
      <c r="JN194" s="4">
        <v>1153666</v>
      </c>
      <c r="JO194" s="4">
        <v>0</v>
      </c>
      <c r="JP194" s="4">
        <v>0</v>
      </c>
      <c r="JQ194" s="4">
        <v>0</v>
      </c>
      <c r="JR194" s="4">
        <v>85082</v>
      </c>
      <c r="JS194" s="4">
        <v>0</v>
      </c>
      <c r="JT194" s="4">
        <v>26960</v>
      </c>
      <c r="JV194" s="4">
        <v>85082</v>
      </c>
      <c r="JW194" s="4">
        <v>0</v>
      </c>
      <c r="JX194" s="4">
        <v>394968.28199375473</v>
      </c>
      <c r="JY194" s="4">
        <v>-104.76636308192974</v>
      </c>
      <c r="JZ194" s="93">
        <v>113.81000000000002</v>
      </c>
      <c r="KA194" s="4">
        <v>0</v>
      </c>
      <c r="KB194" s="4">
        <v>0</v>
      </c>
      <c r="KC194" s="4">
        <v>1578611</v>
      </c>
      <c r="KD194" s="4">
        <v>0</v>
      </c>
      <c r="KE194" s="4">
        <v>0</v>
      </c>
      <c r="KF194" s="4">
        <v>0</v>
      </c>
      <c r="KG194" s="4">
        <v>106737</v>
      </c>
      <c r="KH194" s="4">
        <v>0</v>
      </c>
      <c r="KI194" s="4">
        <v>0</v>
      </c>
      <c r="KJ194" s="4">
        <v>0</v>
      </c>
      <c r="KK194" s="4">
        <v>106737</v>
      </c>
      <c r="KM194" s="4">
        <v>683506.53641186049</v>
      </c>
      <c r="KN194" s="4">
        <v>-572.24382191034965</v>
      </c>
      <c r="KO194" s="4">
        <v>130.76</v>
      </c>
      <c r="KP194" s="4">
        <v>0</v>
      </c>
      <c r="KQ194" s="4">
        <v>0</v>
      </c>
      <c r="KR194" s="4">
        <v>2022777</v>
      </c>
      <c r="KS194" s="4">
        <v>0</v>
      </c>
      <c r="KT194" s="4">
        <v>0</v>
      </c>
      <c r="KU194" s="4">
        <v>0</v>
      </c>
      <c r="KV194" s="4">
        <v>142268</v>
      </c>
      <c r="KW194" s="4">
        <v>0</v>
      </c>
      <c r="KX194" s="4">
        <v>0</v>
      </c>
      <c r="KY194" s="4">
        <v>0</v>
      </c>
      <c r="KZ194" s="4">
        <v>142268</v>
      </c>
      <c r="LA194" s="4">
        <v>0</v>
      </c>
      <c r="LB194" s="4">
        <v>818598.00417808967</v>
      </c>
      <c r="LC194" s="4">
        <v>0</v>
      </c>
      <c r="LD194" s="4">
        <v>147</v>
      </c>
      <c r="LE194" s="4">
        <v>0</v>
      </c>
      <c r="LF194" s="4">
        <v>0</v>
      </c>
      <c r="LG194" s="4">
        <v>2409170</v>
      </c>
      <c r="LH194" s="4">
        <v>0</v>
      </c>
      <c r="LI194" s="4">
        <v>0</v>
      </c>
      <c r="LJ194" s="4">
        <v>0</v>
      </c>
      <c r="LK194" s="4">
        <v>174636</v>
      </c>
      <c r="LL194" s="4">
        <v>0</v>
      </c>
      <c r="LM194" s="4">
        <v>0</v>
      </c>
      <c r="LO194" s="4">
        <v>174636</v>
      </c>
      <c r="LQ194" s="4">
        <v>822870.6</v>
      </c>
      <c r="MI194" s="115">
        <f t="shared" si="2"/>
        <v>-185</v>
      </c>
      <c r="MJ194" s="3"/>
      <c r="MK194" s="3"/>
      <c r="ML194" s="176"/>
      <c r="MM194" s="176"/>
      <c r="MN194" s="176"/>
      <c r="MO194" s="176"/>
      <c r="MP194" s="176"/>
      <c r="MQ194" s="176"/>
      <c r="MR194" s="176"/>
      <c r="MS194" s="176"/>
      <c r="MT194" s="176"/>
    </row>
    <row r="195" spans="1:358" s="4" customFormat="1">
      <c r="A195" s="1">
        <v>186</v>
      </c>
      <c r="B195" t="s">
        <v>226</v>
      </c>
      <c r="C195" s="93"/>
      <c r="E195" s="4">
        <v>0</v>
      </c>
      <c r="F195" s="4">
        <v>0</v>
      </c>
      <c r="I195" s="93"/>
      <c r="J195" s="4">
        <v>0</v>
      </c>
      <c r="K195" s="4">
        <v>0</v>
      </c>
      <c r="L195" s="4">
        <v>0</v>
      </c>
      <c r="O195" s="93"/>
      <c r="Q195" s="4">
        <v>0</v>
      </c>
      <c r="R195" s="4">
        <v>0</v>
      </c>
      <c r="S195" s="4">
        <v>0</v>
      </c>
      <c r="U195" s="4">
        <v>0</v>
      </c>
      <c r="V195" s="4">
        <v>0</v>
      </c>
      <c r="W195" s="93">
        <v>43.11</v>
      </c>
      <c r="X195" s="4">
        <v>0</v>
      </c>
      <c r="Y195" s="4">
        <v>229638</v>
      </c>
      <c r="Z195" s="4">
        <v>-23415</v>
      </c>
      <c r="AA195" s="4">
        <v>16562</v>
      </c>
      <c r="AB195" s="4">
        <v>0</v>
      </c>
      <c r="AC195" s="4">
        <v>229638</v>
      </c>
      <c r="AD195" s="4">
        <v>-23415</v>
      </c>
      <c r="AE195" s="4">
        <v>0</v>
      </c>
      <c r="AF195" s="4">
        <v>41.34</v>
      </c>
      <c r="AG195" s="4">
        <v>0</v>
      </c>
      <c r="AH195" s="4">
        <v>245064</v>
      </c>
      <c r="AJ195" s="4">
        <v>0</v>
      </c>
      <c r="AL195" s="4">
        <v>137783</v>
      </c>
      <c r="AN195" s="4">
        <v>0</v>
      </c>
      <c r="AO195" s="93">
        <v>42.38</v>
      </c>
      <c r="AP195" s="4">
        <v>0</v>
      </c>
      <c r="AQ195" s="4">
        <v>270681</v>
      </c>
      <c r="AR195" s="4">
        <v>0</v>
      </c>
      <c r="AS195" s="4">
        <v>0</v>
      </c>
      <c r="AT195" s="4">
        <v>0</v>
      </c>
      <c r="AU195" s="4">
        <v>140887</v>
      </c>
      <c r="AW195" s="93">
        <v>48.08</v>
      </c>
      <c r="AY195" s="4">
        <v>323720</v>
      </c>
      <c r="AZ195" s="4">
        <v>0</v>
      </c>
      <c r="BA195" s="4">
        <v>21543</v>
      </c>
      <c r="BB195" s="4">
        <v>0</v>
      </c>
      <c r="BC195" s="4">
        <v>73406</v>
      </c>
      <c r="BD195" s="4">
        <v>108</v>
      </c>
      <c r="BE195" s="4">
        <v>28.34</v>
      </c>
      <c r="BF195" s="4">
        <v>0</v>
      </c>
      <c r="BG195" s="4">
        <v>189737</v>
      </c>
      <c r="BH195" s="4">
        <v>0</v>
      </c>
      <c r="BI195" s="4">
        <v>14</v>
      </c>
      <c r="BJ195" s="4">
        <v>0</v>
      </c>
      <c r="BK195" s="4">
        <v>97706</v>
      </c>
      <c r="BL195" s="4">
        <v>0</v>
      </c>
      <c r="BM195" s="4">
        <v>0</v>
      </c>
      <c r="BN195" s="4">
        <v>0</v>
      </c>
      <c r="BO195" s="4">
        <v>6489.2261624109697</v>
      </c>
      <c r="BP195" s="4">
        <v>4.2265045429003294</v>
      </c>
      <c r="BQ195" s="93">
        <v>15.442953020134228</v>
      </c>
      <c r="BR195" s="4">
        <v>0</v>
      </c>
      <c r="BS195" s="4">
        <v>108767.15468570754</v>
      </c>
      <c r="BT195" s="4">
        <v>0</v>
      </c>
      <c r="BU195" s="4">
        <v>11220</v>
      </c>
      <c r="BW195" s="4">
        <v>3543.2448363564654</v>
      </c>
      <c r="BY195" s="4">
        <v>11220</v>
      </c>
      <c r="CA195" s="4">
        <v>11061.154685707545</v>
      </c>
      <c r="CC195" s="93">
        <v>18.306397306397308</v>
      </c>
      <c r="CD195" s="4">
        <v>0</v>
      </c>
      <c r="CE195" s="4">
        <v>156391.55218855219</v>
      </c>
      <c r="CF195" s="4">
        <v>0</v>
      </c>
      <c r="CG195" s="4">
        <v>14205.764309764309</v>
      </c>
      <c r="CH195" s="4">
        <v>0</v>
      </c>
      <c r="CI195" s="4">
        <v>0</v>
      </c>
      <c r="CJ195" s="4">
        <v>0</v>
      </c>
      <c r="CK195" s="4">
        <v>14205.764309764309</v>
      </c>
      <c r="CL195" s="4">
        <v>0</v>
      </c>
      <c r="CM195" s="4">
        <v>54261.397502844644</v>
      </c>
      <c r="CN195" s="4">
        <v>0</v>
      </c>
      <c r="CO195" s="93">
        <v>21</v>
      </c>
      <c r="CP195" s="4">
        <v>0</v>
      </c>
      <c r="CQ195" s="4">
        <v>187257</v>
      </c>
      <c r="CS195" s="4">
        <v>17031</v>
      </c>
      <c r="CU195" s="4">
        <v>0</v>
      </c>
      <c r="CW195" s="4">
        <v>17031</v>
      </c>
      <c r="CY195" s="4">
        <v>63864.447811447812</v>
      </c>
      <c r="DA195" s="93">
        <v>15.047297297297298</v>
      </c>
      <c r="DB195" s="4">
        <v>0</v>
      </c>
      <c r="DC195" s="4">
        <v>144785</v>
      </c>
      <c r="DD195" s="4">
        <v>0</v>
      </c>
      <c r="DE195" s="4">
        <v>12774</v>
      </c>
      <c r="DF195" s="4">
        <v>0</v>
      </c>
      <c r="DG195" s="4">
        <v>0</v>
      </c>
      <c r="DH195" s="4">
        <v>0</v>
      </c>
      <c r="DI195" s="4">
        <v>12774</v>
      </c>
      <c r="DJ195" s="4">
        <v>0</v>
      </c>
      <c r="DK195" s="4">
        <v>37569</v>
      </c>
      <c r="DL195" s="4">
        <v>0</v>
      </c>
      <c r="DM195" s="93">
        <v>13</v>
      </c>
      <c r="DN195" s="4">
        <v>0</v>
      </c>
      <c r="DO195" s="4">
        <v>137878</v>
      </c>
      <c r="DQ195" s="4">
        <v>11609</v>
      </c>
      <c r="DS195" s="4">
        <v>0</v>
      </c>
      <c r="DU195" s="4">
        <v>11609</v>
      </c>
      <c r="DW195" s="4">
        <v>12346.179124579125</v>
      </c>
      <c r="DY195" s="93">
        <v>11.237762237762238</v>
      </c>
      <c r="DZ195" s="4">
        <v>0</v>
      </c>
      <c r="EA195" s="4">
        <v>115058</v>
      </c>
      <c r="EC195" s="4">
        <v>10035</v>
      </c>
      <c r="EE195" s="4">
        <v>0</v>
      </c>
      <c r="EG195" s="4">
        <v>10035</v>
      </c>
      <c r="EI195" s="4">
        <v>0</v>
      </c>
      <c r="EK195" s="93">
        <v>12</v>
      </c>
      <c r="EL195" s="4">
        <v>0</v>
      </c>
      <c r="EM195" s="4">
        <v>126694</v>
      </c>
      <c r="EN195" s="4">
        <v>0</v>
      </c>
      <c r="EO195" s="4">
        <v>9823</v>
      </c>
      <c r="EP195" s="4">
        <v>0</v>
      </c>
      <c r="EQ195" s="4">
        <v>11724</v>
      </c>
      <c r="ER195" s="4">
        <v>0</v>
      </c>
      <c r="ES195" s="4">
        <v>9823</v>
      </c>
      <c r="ET195" s="4">
        <v>0</v>
      </c>
      <c r="EU195" s="4">
        <v>11636</v>
      </c>
      <c r="EV195" s="4">
        <v>0</v>
      </c>
      <c r="EW195" s="93">
        <v>8.777408637873755</v>
      </c>
      <c r="EX195" s="4">
        <v>0</v>
      </c>
      <c r="EY195" s="4">
        <v>96851</v>
      </c>
      <c r="EZ195" s="4">
        <v>0</v>
      </c>
      <c r="FA195" s="4">
        <v>7807</v>
      </c>
      <c r="FB195" s="4">
        <v>0</v>
      </c>
      <c r="FC195" s="4">
        <v>0</v>
      </c>
      <c r="FD195" s="4">
        <v>0</v>
      </c>
      <c r="FE195" s="4">
        <v>7807</v>
      </c>
      <c r="FF195" s="4">
        <v>0</v>
      </c>
      <c r="FG195" s="4">
        <v>2909</v>
      </c>
      <c r="FH195" s="4">
        <v>0</v>
      </c>
      <c r="FI195" s="93">
        <v>4</v>
      </c>
      <c r="FJ195" s="4">
        <v>0</v>
      </c>
      <c r="FK195" s="4">
        <v>48032</v>
      </c>
      <c r="FL195" s="4">
        <v>0</v>
      </c>
      <c r="FM195" s="4">
        <v>3572</v>
      </c>
      <c r="FN195" s="4">
        <v>0</v>
      </c>
      <c r="FO195" s="4">
        <v>0</v>
      </c>
      <c r="FQ195" s="4">
        <v>3572</v>
      </c>
      <c r="FS195" s="4">
        <v>2784.0760279204292</v>
      </c>
      <c r="FU195" s="93">
        <v>6.3973063973063971</v>
      </c>
      <c r="FV195" s="4">
        <v>0</v>
      </c>
      <c r="FW195" s="4">
        <v>84336</v>
      </c>
      <c r="FX195" s="4">
        <v>0</v>
      </c>
      <c r="FY195" s="4">
        <v>5713</v>
      </c>
      <c r="FZ195" s="4">
        <v>0</v>
      </c>
      <c r="GA195" s="4">
        <v>0</v>
      </c>
      <c r="GB195" s="4">
        <v>0</v>
      </c>
      <c r="GC195" s="4">
        <v>5713</v>
      </c>
      <c r="GE195" s="4">
        <v>38177.358349450296</v>
      </c>
      <c r="GG195" s="93">
        <v>5.1879194630872476</v>
      </c>
      <c r="GH195" s="4">
        <v>0</v>
      </c>
      <c r="GI195" s="4">
        <v>64600</v>
      </c>
      <c r="GJ195" s="4">
        <v>0</v>
      </c>
      <c r="GK195" s="4">
        <v>4633</v>
      </c>
      <c r="GL195" s="4">
        <v>0</v>
      </c>
      <c r="GM195" s="4">
        <v>0</v>
      </c>
      <c r="GN195" s="4">
        <v>0</v>
      </c>
      <c r="GO195" s="4">
        <v>4633</v>
      </c>
      <c r="GP195" s="4">
        <v>0</v>
      </c>
      <c r="GQ195" s="4">
        <v>0</v>
      </c>
      <c r="GR195" s="4">
        <v>0</v>
      </c>
      <c r="GS195" s="93">
        <v>5.4434301322599197</v>
      </c>
      <c r="GT195" s="4">
        <v>0</v>
      </c>
      <c r="GU195" s="4">
        <v>69695</v>
      </c>
      <c r="GV195" s="4">
        <v>0</v>
      </c>
      <c r="GW195" s="4">
        <v>4803</v>
      </c>
      <c r="GX195" s="4">
        <v>0</v>
      </c>
      <c r="GY195" s="4">
        <v>0</v>
      </c>
      <c r="GZ195" s="4">
        <v>0</v>
      </c>
      <c r="HA195" s="160">
        <v>4803</v>
      </c>
      <c r="HB195" s="160">
        <v>0</v>
      </c>
      <c r="HC195" s="160">
        <v>4520.1180302303119</v>
      </c>
      <c r="HD195" s="4">
        <v>-3</v>
      </c>
      <c r="HE195" s="93">
        <v>5</v>
      </c>
      <c r="HF195" s="4">
        <v>0</v>
      </c>
      <c r="HG195" s="4">
        <v>0</v>
      </c>
      <c r="HH195" s="4">
        <v>66615</v>
      </c>
      <c r="HI195" s="4">
        <v>0</v>
      </c>
      <c r="HJ195" s="4">
        <v>4620</v>
      </c>
      <c r="HK195" s="4">
        <v>0</v>
      </c>
      <c r="HL195" s="4">
        <v>0</v>
      </c>
      <c r="HM195" s="4">
        <v>0</v>
      </c>
      <c r="HN195" s="4">
        <v>4620</v>
      </c>
      <c r="HO195" s="4">
        <v>0</v>
      </c>
      <c r="HP195" s="4">
        <v>0</v>
      </c>
      <c r="HQ195" s="4">
        <v>0</v>
      </c>
      <c r="HR195" s="93">
        <v>6.3999999999999995</v>
      </c>
      <c r="HS195" s="4">
        <v>0</v>
      </c>
      <c r="HT195" s="4">
        <v>0</v>
      </c>
      <c r="HU195" s="4">
        <v>97062</v>
      </c>
      <c r="HV195" s="4">
        <v>0</v>
      </c>
      <c r="HW195" s="4">
        <v>0</v>
      </c>
      <c r="HX195" s="176">
        <v>0</v>
      </c>
      <c r="HY195" s="4">
        <v>5715</v>
      </c>
      <c r="HZ195" s="176">
        <v>0</v>
      </c>
      <c r="IA195" s="4">
        <v>0</v>
      </c>
      <c r="IB195" s="176">
        <v>0</v>
      </c>
      <c r="IC195" s="4">
        <v>5715</v>
      </c>
      <c r="ID195" s="176">
        <v>0</v>
      </c>
      <c r="IE195" s="4">
        <v>20064.641764322587</v>
      </c>
      <c r="IF195" s="4">
        <v>108.22808804017768</v>
      </c>
      <c r="IG195" s="5">
        <v>6.9399999999999995</v>
      </c>
      <c r="IH195" s="3">
        <v>0</v>
      </c>
      <c r="II195" s="3">
        <v>0</v>
      </c>
      <c r="IJ195" s="3">
        <v>108153</v>
      </c>
      <c r="IK195" s="3">
        <v>0</v>
      </c>
      <c r="IL195" s="3">
        <v>0</v>
      </c>
      <c r="IM195" s="3">
        <v>0</v>
      </c>
      <c r="IN195" s="3">
        <v>6197</v>
      </c>
      <c r="IO195" s="3">
        <v>0</v>
      </c>
      <c r="IP195" s="3">
        <v>0</v>
      </c>
      <c r="IQ195" s="3"/>
      <c r="IR195" s="3">
        <v>6197</v>
      </c>
      <c r="IS195" s="3"/>
      <c r="IT195" s="3">
        <v>9188.0118391692158</v>
      </c>
      <c r="IU195" s="3"/>
      <c r="IV195" s="93">
        <v>8.66</v>
      </c>
      <c r="IW195" s="4">
        <v>0</v>
      </c>
      <c r="IX195" s="4">
        <v>0</v>
      </c>
      <c r="IY195" s="4">
        <v>160419</v>
      </c>
      <c r="IZ195" s="4">
        <v>0</v>
      </c>
      <c r="JA195" s="4">
        <v>0</v>
      </c>
      <c r="JB195" s="4">
        <v>0</v>
      </c>
      <c r="JC195" s="4">
        <v>8117</v>
      </c>
      <c r="JD195" s="4">
        <v>0</v>
      </c>
      <c r="JE195" s="4">
        <v>0</v>
      </c>
      <c r="JG195" s="4">
        <v>8117</v>
      </c>
      <c r="JI195" s="4">
        <v>44491.347738839017</v>
      </c>
      <c r="JK195" s="93">
        <v>12.25</v>
      </c>
      <c r="JL195" s="4">
        <v>0</v>
      </c>
      <c r="JM195" s="4">
        <v>0</v>
      </c>
      <c r="JN195" s="4">
        <v>234500</v>
      </c>
      <c r="JO195" s="4">
        <v>0</v>
      </c>
      <c r="JP195" s="4">
        <v>0</v>
      </c>
      <c r="JQ195" s="4">
        <v>0</v>
      </c>
      <c r="JR195" s="4">
        <v>11467</v>
      </c>
      <c r="JS195" s="4">
        <v>0</v>
      </c>
      <c r="JT195" s="4">
        <v>0</v>
      </c>
      <c r="JV195" s="4">
        <v>11467</v>
      </c>
      <c r="JW195" s="4">
        <v>0</v>
      </c>
      <c r="JX195" s="4">
        <v>82136.898986721222</v>
      </c>
      <c r="JY195" s="4">
        <v>-10.246134547938709</v>
      </c>
      <c r="JZ195" s="93">
        <v>10.98</v>
      </c>
      <c r="KA195" s="4">
        <v>0</v>
      </c>
      <c r="KB195" s="4">
        <v>0</v>
      </c>
      <c r="KC195" s="4">
        <v>209819</v>
      </c>
      <c r="KD195" s="4">
        <v>0</v>
      </c>
      <c r="KE195" s="4">
        <v>0</v>
      </c>
      <c r="KF195" s="4">
        <v>0</v>
      </c>
      <c r="KG195" s="4">
        <v>10297</v>
      </c>
      <c r="KH195" s="4">
        <v>0</v>
      </c>
      <c r="KI195" s="4">
        <v>0</v>
      </c>
      <c r="KJ195" s="4">
        <v>0</v>
      </c>
      <c r="KK195" s="4">
        <v>10297</v>
      </c>
      <c r="KM195" s="4">
        <v>51392.715619051582</v>
      </c>
      <c r="KN195" s="4">
        <v>-55.965359692163474</v>
      </c>
      <c r="KO195" s="4">
        <v>10.240000000000002</v>
      </c>
      <c r="KP195" s="4">
        <v>0</v>
      </c>
      <c r="KQ195" s="4">
        <v>0</v>
      </c>
      <c r="KR195" s="4">
        <v>202720</v>
      </c>
      <c r="KS195" s="4">
        <v>0</v>
      </c>
      <c r="KT195" s="4">
        <v>0</v>
      </c>
      <c r="KU195" s="4">
        <v>0</v>
      </c>
      <c r="KV195" s="4">
        <v>11138</v>
      </c>
      <c r="KW195" s="4">
        <v>0</v>
      </c>
      <c r="KX195" s="4">
        <v>0</v>
      </c>
      <c r="KY195" s="4">
        <v>0</v>
      </c>
      <c r="KZ195" s="4">
        <v>11138</v>
      </c>
      <c r="LA195" s="4">
        <v>0</v>
      </c>
      <c r="LB195" s="4">
        <v>28391.138640307836</v>
      </c>
      <c r="LC195" s="4">
        <v>0</v>
      </c>
      <c r="LD195" s="4">
        <v>10</v>
      </c>
      <c r="LE195" s="4">
        <v>0</v>
      </c>
      <c r="LF195" s="4">
        <v>0</v>
      </c>
      <c r="LG195" s="4">
        <v>186779</v>
      </c>
      <c r="LH195" s="4">
        <v>0</v>
      </c>
      <c r="LI195" s="4">
        <v>0</v>
      </c>
      <c r="LJ195" s="4">
        <v>0</v>
      </c>
      <c r="LK195" s="4">
        <v>11880</v>
      </c>
      <c r="LL195" s="4">
        <v>0</v>
      </c>
      <c r="LM195" s="4">
        <v>0</v>
      </c>
      <c r="LO195" s="4">
        <v>11880</v>
      </c>
      <c r="LQ195" s="4">
        <v>0</v>
      </c>
      <c r="MI195" s="115">
        <f t="shared" si="2"/>
        <v>-186</v>
      </c>
      <c r="MJ195" s="3"/>
      <c r="MK195" s="3"/>
      <c r="ML195" s="176"/>
      <c r="MM195" s="176"/>
      <c r="MN195" s="176"/>
      <c r="MO195" s="176"/>
      <c r="MP195" s="176"/>
      <c r="MQ195" s="176"/>
      <c r="MR195" s="176"/>
      <c r="MS195" s="176"/>
      <c r="MT195" s="176"/>
    </row>
    <row r="196" spans="1:358" s="4" customFormat="1">
      <c r="A196" s="1">
        <v>187</v>
      </c>
      <c r="B196" t="s">
        <v>227</v>
      </c>
      <c r="C196" s="93">
        <v>2</v>
      </c>
      <c r="D196" s="4">
        <v>11230</v>
      </c>
      <c r="E196" s="4">
        <v>0</v>
      </c>
      <c r="F196" s="4">
        <v>16101</v>
      </c>
      <c r="G196" s="4">
        <v>0</v>
      </c>
      <c r="I196" s="93">
        <v>1</v>
      </c>
      <c r="J196" s="4">
        <v>5067</v>
      </c>
      <c r="K196" s="4">
        <v>0</v>
      </c>
      <c r="L196" s="4">
        <v>0</v>
      </c>
      <c r="M196" s="4">
        <v>0</v>
      </c>
      <c r="O196" s="93">
        <v>1</v>
      </c>
      <c r="P196" s="4">
        <v>0</v>
      </c>
      <c r="Q196" s="4">
        <v>6347</v>
      </c>
      <c r="R196" s="4">
        <v>0</v>
      </c>
      <c r="S196" s="4">
        <v>0</v>
      </c>
      <c r="U196" s="4">
        <v>6003</v>
      </c>
      <c r="V196" s="4">
        <v>0</v>
      </c>
      <c r="W196" s="93">
        <v>14.93</v>
      </c>
      <c r="X196" s="4">
        <v>0</v>
      </c>
      <c r="Y196" s="4">
        <v>92133</v>
      </c>
      <c r="Z196" s="4">
        <v>0</v>
      </c>
      <c r="AA196" s="4">
        <v>0</v>
      </c>
      <c r="AB196" s="4">
        <v>0</v>
      </c>
      <c r="AC196" s="4">
        <v>85786</v>
      </c>
      <c r="AD196" s="4">
        <v>0</v>
      </c>
      <c r="AE196" s="4">
        <v>0</v>
      </c>
      <c r="AF196" s="4">
        <v>14.88</v>
      </c>
      <c r="AG196" s="4">
        <v>0</v>
      </c>
      <c r="AH196" s="4">
        <v>90991</v>
      </c>
      <c r="AJ196" s="4">
        <v>0</v>
      </c>
      <c r="AL196" s="4">
        <v>51472</v>
      </c>
      <c r="AN196" s="4">
        <v>0</v>
      </c>
      <c r="AO196" s="93">
        <v>13.12</v>
      </c>
      <c r="AP196" s="4">
        <v>0</v>
      </c>
      <c r="AQ196" s="4">
        <v>86814</v>
      </c>
      <c r="AR196" s="4">
        <v>0</v>
      </c>
      <c r="AS196" s="4">
        <v>801</v>
      </c>
      <c r="AT196" s="4">
        <v>0</v>
      </c>
      <c r="AU196" s="4">
        <v>34315</v>
      </c>
      <c r="AW196" s="93">
        <v>14.02</v>
      </c>
      <c r="AY196" s="4">
        <v>100953</v>
      </c>
      <c r="AZ196" s="4">
        <v>0</v>
      </c>
      <c r="BA196" s="4">
        <v>0</v>
      </c>
      <c r="BB196" s="4">
        <v>0</v>
      </c>
      <c r="BC196" s="4">
        <v>12587</v>
      </c>
      <c r="BD196" s="4">
        <v>18</v>
      </c>
      <c r="BE196" s="4">
        <v>8</v>
      </c>
      <c r="BF196" s="4">
        <v>0</v>
      </c>
      <c r="BG196" s="4">
        <v>61752</v>
      </c>
      <c r="BH196" s="4">
        <v>0</v>
      </c>
      <c r="BI196" s="4">
        <v>8</v>
      </c>
      <c r="BJ196" s="4">
        <v>0</v>
      </c>
      <c r="BK196" s="4">
        <v>45024</v>
      </c>
      <c r="BL196" s="4">
        <v>0</v>
      </c>
      <c r="BM196" s="4">
        <v>13036</v>
      </c>
      <c r="BN196" s="4">
        <v>0</v>
      </c>
      <c r="BO196" s="4">
        <v>1729.8811951644773</v>
      </c>
      <c r="BP196" s="4">
        <v>1.1266906942453261</v>
      </c>
      <c r="BQ196" s="93">
        <v>4</v>
      </c>
      <c r="BR196" s="4">
        <v>0</v>
      </c>
      <c r="BS196" s="4">
        <v>21597.692088821601</v>
      </c>
      <c r="BT196" s="4">
        <v>0</v>
      </c>
      <c r="BU196" s="4">
        <v>2244</v>
      </c>
      <c r="BW196" s="4">
        <v>7931.4171020799677</v>
      </c>
      <c r="BY196" s="4">
        <v>2244</v>
      </c>
      <c r="CA196" s="4">
        <v>0</v>
      </c>
      <c r="CC196" s="93">
        <v>5.9966555183946486</v>
      </c>
      <c r="CD196" s="4">
        <v>0</v>
      </c>
      <c r="CE196" s="4">
        <v>46101.113712374587</v>
      </c>
      <c r="CF196" s="4">
        <v>0</v>
      </c>
      <c r="CG196" s="4">
        <v>4653.4046822742475</v>
      </c>
      <c r="CH196" s="4">
        <v>0</v>
      </c>
      <c r="CI196" s="4">
        <v>0</v>
      </c>
      <c r="CJ196" s="4">
        <v>0</v>
      </c>
      <c r="CK196" s="4">
        <v>4653.4046822742475</v>
      </c>
      <c r="CL196" s="4">
        <v>0</v>
      </c>
      <c r="CM196" s="4">
        <v>24503.421623552986</v>
      </c>
      <c r="CN196" s="4">
        <v>0</v>
      </c>
      <c r="CO196" s="93">
        <v>8</v>
      </c>
      <c r="CP196" s="4">
        <v>0</v>
      </c>
      <c r="CQ196" s="4">
        <v>40648.544141314102</v>
      </c>
      <c r="CS196" s="4">
        <v>4055</v>
      </c>
      <c r="CU196" s="4">
        <v>25737</v>
      </c>
      <c r="CW196" s="4">
        <v>4055</v>
      </c>
      <c r="CY196" s="4">
        <v>14702</v>
      </c>
      <c r="DA196" s="93">
        <v>9</v>
      </c>
      <c r="DB196" s="4">
        <v>0</v>
      </c>
      <c r="DC196" s="4">
        <v>60804</v>
      </c>
      <c r="DD196" s="4">
        <v>0</v>
      </c>
      <c r="DE196" s="4">
        <v>5943</v>
      </c>
      <c r="DF196" s="4">
        <v>0</v>
      </c>
      <c r="DG196" s="4">
        <v>19026</v>
      </c>
      <c r="DH196" s="4">
        <v>0</v>
      </c>
      <c r="DI196" s="4">
        <v>5943</v>
      </c>
      <c r="DJ196" s="4">
        <v>0</v>
      </c>
      <c r="DK196" s="4">
        <v>29957</v>
      </c>
      <c r="DL196" s="4">
        <v>0</v>
      </c>
      <c r="DM196" s="93">
        <v>8</v>
      </c>
      <c r="DN196" s="4">
        <v>0</v>
      </c>
      <c r="DO196" s="4">
        <v>68226</v>
      </c>
      <c r="DQ196" s="4">
        <v>7000</v>
      </c>
      <c r="DS196" s="4">
        <v>0</v>
      </c>
      <c r="DU196" s="4">
        <v>7000</v>
      </c>
      <c r="DW196" s="4">
        <v>19515.273515211538</v>
      </c>
      <c r="DY196" s="93">
        <v>5.2881944444444446</v>
      </c>
      <c r="DZ196" s="4">
        <v>0</v>
      </c>
      <c r="EA196" s="4">
        <v>53786</v>
      </c>
      <c r="EC196" s="4">
        <v>4719</v>
      </c>
      <c r="EE196" s="4">
        <v>0</v>
      </c>
      <c r="EG196" s="4">
        <v>4719</v>
      </c>
      <c r="EI196" s="4">
        <v>12515.382343474361</v>
      </c>
      <c r="EK196" s="93">
        <v>3</v>
      </c>
      <c r="EL196" s="4">
        <v>0</v>
      </c>
      <c r="EM196" s="4">
        <v>27833</v>
      </c>
      <c r="EN196" s="4">
        <v>0</v>
      </c>
      <c r="EO196" s="4">
        <v>2679</v>
      </c>
      <c r="EP196" s="4">
        <v>0</v>
      </c>
      <c r="EQ196" s="4">
        <v>0</v>
      </c>
      <c r="ER196" s="4">
        <v>0</v>
      </c>
      <c r="ES196" s="4">
        <v>2679</v>
      </c>
      <c r="ET196" s="4">
        <v>0</v>
      </c>
      <c r="EU196" s="4">
        <v>2968.8</v>
      </c>
      <c r="EV196" s="4">
        <v>0</v>
      </c>
      <c r="EW196" s="93">
        <v>3</v>
      </c>
      <c r="EX196" s="4">
        <v>0</v>
      </c>
      <c r="EY196" s="4">
        <v>27786</v>
      </c>
      <c r="EZ196" s="4">
        <v>0</v>
      </c>
      <c r="FA196" s="4">
        <v>2679</v>
      </c>
      <c r="FB196" s="4">
        <v>0</v>
      </c>
      <c r="FC196" s="4">
        <v>0</v>
      </c>
      <c r="FD196" s="4">
        <v>0</v>
      </c>
      <c r="FE196" s="4">
        <v>2679</v>
      </c>
      <c r="FF196" s="4">
        <v>0</v>
      </c>
      <c r="FG196" s="4">
        <v>0</v>
      </c>
      <c r="FH196" s="4">
        <v>0</v>
      </c>
      <c r="FI196" s="93">
        <v>1</v>
      </c>
      <c r="FJ196" s="4">
        <v>0</v>
      </c>
      <c r="FK196" s="4">
        <v>9322</v>
      </c>
      <c r="FL196" s="4">
        <v>0</v>
      </c>
      <c r="FM196" s="4">
        <v>893</v>
      </c>
      <c r="FN196" s="4">
        <v>0</v>
      </c>
      <c r="FO196" s="4">
        <v>0</v>
      </c>
      <c r="FQ196" s="4">
        <v>893</v>
      </c>
      <c r="FS196" s="4">
        <v>0</v>
      </c>
      <c r="FU196" s="93">
        <v>3</v>
      </c>
      <c r="FV196" s="4">
        <v>0</v>
      </c>
      <c r="FW196" s="4">
        <v>30919</v>
      </c>
      <c r="FX196" s="4">
        <v>0</v>
      </c>
      <c r="FY196" s="4">
        <v>2669</v>
      </c>
      <c r="FZ196" s="4">
        <v>0</v>
      </c>
      <c r="GA196" s="4">
        <v>0</v>
      </c>
      <c r="GB196" s="4">
        <v>0</v>
      </c>
      <c r="GC196" s="4">
        <v>2669</v>
      </c>
      <c r="GE196" s="4">
        <v>21026.608733661749</v>
      </c>
      <c r="GG196" s="93">
        <v>1</v>
      </c>
      <c r="GH196" s="4">
        <v>0</v>
      </c>
      <c r="GI196" s="4">
        <v>10537</v>
      </c>
      <c r="GJ196" s="4">
        <v>0</v>
      </c>
      <c r="GK196" s="4">
        <v>891</v>
      </c>
      <c r="GL196" s="4">
        <v>0</v>
      </c>
      <c r="GM196" s="4">
        <v>0</v>
      </c>
      <c r="GN196" s="4">
        <v>0</v>
      </c>
      <c r="GO196" s="4">
        <v>891</v>
      </c>
      <c r="GP196" s="4">
        <v>0</v>
      </c>
      <c r="GQ196" s="4">
        <v>0</v>
      </c>
      <c r="GR196" s="4">
        <v>0</v>
      </c>
      <c r="GS196" s="93">
        <v>2</v>
      </c>
      <c r="GT196" s="4">
        <v>0</v>
      </c>
      <c r="GU196" s="4">
        <v>11098</v>
      </c>
      <c r="GV196" s="4">
        <v>0</v>
      </c>
      <c r="GW196" s="4">
        <v>893</v>
      </c>
      <c r="GX196" s="4">
        <v>0</v>
      </c>
      <c r="GY196" s="4">
        <v>11991</v>
      </c>
      <c r="GZ196" s="4">
        <v>0</v>
      </c>
      <c r="HA196" s="160">
        <v>893</v>
      </c>
      <c r="HB196" s="160">
        <v>0</v>
      </c>
      <c r="HC196" s="160">
        <v>497.7009254090687</v>
      </c>
      <c r="HD196" s="4">
        <v>0</v>
      </c>
      <c r="HE196" s="93">
        <v>4</v>
      </c>
      <c r="HF196" s="4">
        <v>0</v>
      </c>
      <c r="HG196" s="4">
        <v>0</v>
      </c>
      <c r="HH196" s="4">
        <v>52956</v>
      </c>
      <c r="HI196" s="4">
        <v>0</v>
      </c>
      <c r="HJ196" s="4">
        <v>3572</v>
      </c>
      <c r="HK196" s="4">
        <v>0</v>
      </c>
      <c r="HL196" s="4">
        <v>0</v>
      </c>
      <c r="HM196" s="4">
        <v>0</v>
      </c>
      <c r="HN196" s="4">
        <v>3572</v>
      </c>
      <c r="HO196" s="4">
        <v>0</v>
      </c>
      <c r="HP196" s="4">
        <v>36742</v>
      </c>
      <c r="HQ196" s="4">
        <v>-638.34863822635816</v>
      </c>
      <c r="HR196" s="93">
        <v>5</v>
      </c>
      <c r="HS196" s="4">
        <v>0</v>
      </c>
      <c r="HT196" s="4">
        <v>0</v>
      </c>
      <c r="HU196" s="4">
        <v>71158</v>
      </c>
      <c r="HV196" s="4">
        <v>0</v>
      </c>
      <c r="HW196" s="4">
        <v>0</v>
      </c>
      <c r="HX196" s="176">
        <v>0</v>
      </c>
      <c r="HY196" s="4">
        <v>4464</v>
      </c>
      <c r="HZ196" s="176">
        <v>0</v>
      </c>
      <c r="IA196" s="4">
        <v>0</v>
      </c>
      <c r="IB196" s="176">
        <v>0</v>
      </c>
      <c r="IC196" s="4">
        <v>4464</v>
      </c>
      <c r="ID196" s="176">
        <v>0</v>
      </c>
      <c r="IE196" s="4">
        <v>11574.485914784533</v>
      </c>
      <c r="IF196" s="4">
        <v>62.432436886689175</v>
      </c>
      <c r="IG196" s="5">
        <v>3.19</v>
      </c>
      <c r="IH196" s="3">
        <v>0</v>
      </c>
      <c r="II196" s="3">
        <v>0</v>
      </c>
      <c r="IJ196" s="3">
        <v>45230</v>
      </c>
      <c r="IK196" s="3">
        <v>0</v>
      </c>
      <c r="IL196" s="3">
        <v>0</v>
      </c>
      <c r="IM196" s="3">
        <v>0</v>
      </c>
      <c r="IN196" s="3">
        <v>2837</v>
      </c>
      <c r="IO196" s="3">
        <v>0</v>
      </c>
      <c r="IP196" s="3">
        <v>0</v>
      </c>
      <c r="IQ196" s="3"/>
      <c r="IR196" s="3">
        <v>2837</v>
      </c>
      <c r="IS196" s="3"/>
      <c r="IT196" s="3">
        <v>51.220491694036745</v>
      </c>
      <c r="IU196" s="3"/>
      <c r="IV196" s="93">
        <v>4</v>
      </c>
      <c r="IW196" s="4">
        <v>0</v>
      </c>
      <c r="IX196" s="4">
        <v>0</v>
      </c>
      <c r="IY196" s="4">
        <v>66340</v>
      </c>
      <c r="IZ196" s="4">
        <v>0</v>
      </c>
      <c r="JA196" s="4">
        <v>0</v>
      </c>
      <c r="JB196" s="4">
        <v>0</v>
      </c>
      <c r="JC196" s="4">
        <v>3748</v>
      </c>
      <c r="JD196" s="4">
        <v>0</v>
      </c>
      <c r="JE196" s="4">
        <v>0</v>
      </c>
      <c r="JG196" s="4">
        <v>3748</v>
      </c>
      <c r="JI196" s="4">
        <v>17530.63058102188</v>
      </c>
      <c r="JK196" s="93">
        <v>5.41</v>
      </c>
      <c r="JL196" s="4">
        <v>0</v>
      </c>
      <c r="JM196" s="4">
        <v>0</v>
      </c>
      <c r="JN196" s="4">
        <v>93667</v>
      </c>
      <c r="JO196" s="4">
        <v>0</v>
      </c>
      <c r="JP196" s="4">
        <v>0</v>
      </c>
      <c r="JQ196" s="4">
        <v>0</v>
      </c>
      <c r="JR196" s="4">
        <v>5069</v>
      </c>
      <c r="JS196" s="4">
        <v>0</v>
      </c>
      <c r="JT196" s="4">
        <v>0</v>
      </c>
      <c r="JV196" s="4">
        <v>5069</v>
      </c>
      <c r="JW196" s="4">
        <v>0</v>
      </c>
      <c r="JX196" s="4">
        <v>30580.741009636953</v>
      </c>
      <c r="JY196" s="4">
        <v>-4.1383672044321429</v>
      </c>
      <c r="JZ196" s="93">
        <v>5</v>
      </c>
      <c r="KA196" s="4">
        <v>0</v>
      </c>
      <c r="KB196" s="4">
        <v>0</v>
      </c>
      <c r="KC196" s="4">
        <v>111306</v>
      </c>
      <c r="KD196" s="4">
        <v>0</v>
      </c>
      <c r="KE196" s="4">
        <v>0</v>
      </c>
      <c r="KF196" s="4">
        <v>0</v>
      </c>
      <c r="KG196" s="4">
        <v>4690</v>
      </c>
      <c r="KH196" s="4">
        <v>0</v>
      </c>
      <c r="KI196" s="4">
        <v>0</v>
      </c>
      <c r="KJ196" s="4">
        <v>0</v>
      </c>
      <c r="KK196" s="4">
        <v>4690</v>
      </c>
      <c r="KM196" s="4">
        <v>36839.896757321752</v>
      </c>
      <c r="KN196" s="4">
        <v>-22.604154576620203</v>
      </c>
      <c r="KO196" s="4">
        <v>6</v>
      </c>
      <c r="KP196" s="4">
        <v>0</v>
      </c>
      <c r="KQ196" s="4">
        <v>0</v>
      </c>
      <c r="KR196" s="4">
        <v>145743</v>
      </c>
      <c r="KS196" s="4">
        <v>0</v>
      </c>
      <c r="KT196" s="4">
        <v>0</v>
      </c>
      <c r="KU196" s="4">
        <v>0</v>
      </c>
      <c r="KV196" s="4">
        <v>6528</v>
      </c>
      <c r="KW196" s="4">
        <v>0</v>
      </c>
      <c r="KX196" s="4">
        <v>0</v>
      </c>
      <c r="KY196" s="4">
        <v>0</v>
      </c>
      <c r="KZ196" s="4">
        <v>6528</v>
      </c>
      <c r="LA196" s="4">
        <v>0</v>
      </c>
      <c r="LB196" s="4">
        <v>55491.363845423381</v>
      </c>
      <c r="LC196" s="4">
        <v>0</v>
      </c>
      <c r="LD196" s="4">
        <v>2</v>
      </c>
      <c r="LE196" s="4">
        <v>0</v>
      </c>
      <c r="LF196" s="4">
        <v>0</v>
      </c>
      <c r="LG196" s="4">
        <v>38550</v>
      </c>
      <c r="LH196" s="4">
        <v>0</v>
      </c>
      <c r="LI196" s="4">
        <v>0</v>
      </c>
      <c r="LJ196" s="4">
        <v>0</v>
      </c>
      <c r="LK196" s="4">
        <v>2376</v>
      </c>
      <c r="LL196" s="4">
        <v>0</v>
      </c>
      <c r="LM196" s="4">
        <v>0</v>
      </c>
      <c r="LO196" s="4">
        <v>2376</v>
      </c>
      <c r="LQ196" s="4">
        <v>27717.800000000003</v>
      </c>
      <c r="MI196" s="115">
        <f t="shared" si="2"/>
        <v>-187</v>
      </c>
      <c r="MJ196" s="3"/>
      <c r="MK196" s="3"/>
      <c r="ML196" s="176"/>
      <c r="MM196" s="176"/>
      <c r="MN196" s="176"/>
      <c r="MO196" s="176"/>
      <c r="MP196" s="176"/>
      <c r="MQ196" s="176"/>
      <c r="MR196" s="176"/>
      <c r="MS196" s="176"/>
      <c r="MT196" s="176"/>
    </row>
    <row r="197" spans="1:358" s="4" customFormat="1">
      <c r="A197" s="1">
        <v>188</v>
      </c>
      <c r="B197" t="s">
        <v>228</v>
      </c>
      <c r="C197" s="93"/>
      <c r="E197" s="4">
        <v>0</v>
      </c>
      <c r="F197" s="4">
        <v>0</v>
      </c>
      <c r="I197" s="93"/>
      <c r="J197" s="4">
        <v>0</v>
      </c>
      <c r="K197" s="4">
        <v>0</v>
      </c>
      <c r="L197" s="4">
        <v>0</v>
      </c>
      <c r="O197" s="93"/>
      <c r="Q197" s="4">
        <v>0</v>
      </c>
      <c r="R197" s="4">
        <v>0</v>
      </c>
      <c r="S197" s="4">
        <v>0</v>
      </c>
      <c r="U197" s="4">
        <v>0</v>
      </c>
      <c r="V197" s="4">
        <v>0</v>
      </c>
      <c r="W197" s="93"/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L197" s="4">
        <v>0</v>
      </c>
      <c r="AO197" s="93"/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W197" s="93"/>
      <c r="AZ197" s="4">
        <v>0</v>
      </c>
      <c r="BB197" s="4">
        <v>0</v>
      </c>
      <c r="BC197" s="4">
        <v>0</v>
      </c>
      <c r="BD197" s="4">
        <v>0</v>
      </c>
      <c r="BH197" s="4">
        <v>0</v>
      </c>
      <c r="BL197" s="4">
        <v>0</v>
      </c>
      <c r="BN197" s="4">
        <v>0</v>
      </c>
      <c r="BO197" s="4">
        <v>0</v>
      </c>
      <c r="BP197" s="4">
        <v>0</v>
      </c>
      <c r="BQ197" s="93">
        <v>0</v>
      </c>
      <c r="BR197" s="4">
        <v>0</v>
      </c>
      <c r="BS197" s="4">
        <v>0</v>
      </c>
      <c r="BT197" s="4">
        <v>0</v>
      </c>
      <c r="BU197" s="4">
        <v>0</v>
      </c>
      <c r="BW197" s="4">
        <v>0</v>
      </c>
      <c r="BY197" s="4">
        <v>0</v>
      </c>
      <c r="CA197" s="4">
        <v>0</v>
      </c>
      <c r="CC197" s="93"/>
      <c r="CE197" s="4">
        <v>0</v>
      </c>
      <c r="CF197" s="4">
        <v>0</v>
      </c>
      <c r="CH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v>0</v>
      </c>
      <c r="CO197" s="93"/>
      <c r="CS197" s="4">
        <v>0</v>
      </c>
      <c r="CW197" s="4">
        <v>0</v>
      </c>
      <c r="CY197" s="4">
        <v>0</v>
      </c>
      <c r="DA197" s="93"/>
      <c r="DD197" s="4">
        <v>0</v>
      </c>
      <c r="DF197" s="4">
        <v>0</v>
      </c>
      <c r="DH197" s="4">
        <v>0</v>
      </c>
      <c r="DI197" s="4">
        <v>0</v>
      </c>
      <c r="DJ197" s="4">
        <v>0</v>
      </c>
      <c r="DK197" s="4">
        <v>0</v>
      </c>
      <c r="DL197" s="4">
        <v>0</v>
      </c>
      <c r="DM197" s="93"/>
      <c r="DU197" s="4">
        <v>0</v>
      </c>
      <c r="DW197" s="4">
        <v>0</v>
      </c>
      <c r="DY197" s="93"/>
      <c r="EG197" s="4">
        <v>0</v>
      </c>
      <c r="EI197" s="4">
        <v>0</v>
      </c>
      <c r="EK197" s="93">
        <v>0</v>
      </c>
      <c r="EM197" s="4">
        <v>0</v>
      </c>
      <c r="EN197" s="4">
        <v>0</v>
      </c>
      <c r="EO197" s="4">
        <v>0</v>
      </c>
      <c r="EP197" s="4">
        <v>0</v>
      </c>
      <c r="EQ197" s="4">
        <v>0</v>
      </c>
      <c r="ER197" s="4">
        <v>0</v>
      </c>
      <c r="ES197" s="4">
        <v>0</v>
      </c>
      <c r="ET197" s="4">
        <v>0</v>
      </c>
      <c r="EU197" s="4">
        <v>0</v>
      </c>
      <c r="EV197" s="4">
        <v>0</v>
      </c>
      <c r="EW197" s="93">
        <v>0</v>
      </c>
      <c r="EX197" s="4">
        <v>0</v>
      </c>
      <c r="EY197" s="4">
        <v>0</v>
      </c>
      <c r="EZ197" s="4">
        <v>0</v>
      </c>
      <c r="FA197" s="4">
        <v>0</v>
      </c>
      <c r="FB197" s="4">
        <v>0</v>
      </c>
      <c r="FC197" s="4">
        <v>0</v>
      </c>
      <c r="FD197" s="4">
        <v>0</v>
      </c>
      <c r="FE197" s="4">
        <v>0</v>
      </c>
      <c r="FF197" s="4">
        <v>0</v>
      </c>
      <c r="FG197" s="4">
        <v>0</v>
      </c>
      <c r="FH197" s="4">
        <v>0</v>
      </c>
      <c r="FI197" s="93">
        <v>0</v>
      </c>
      <c r="FJ197" s="4">
        <v>0</v>
      </c>
      <c r="FK197" s="4">
        <v>0</v>
      </c>
      <c r="FL197" s="4">
        <v>0</v>
      </c>
      <c r="FM197" s="4">
        <v>0</v>
      </c>
      <c r="FN197" s="4">
        <v>0</v>
      </c>
      <c r="FO197" s="4">
        <v>0</v>
      </c>
      <c r="FQ197" s="4">
        <v>0</v>
      </c>
      <c r="FS197" s="4">
        <v>0</v>
      </c>
      <c r="FU197" s="93">
        <v>0</v>
      </c>
      <c r="FV197" s="4">
        <v>0</v>
      </c>
      <c r="FW197" s="4">
        <v>0</v>
      </c>
      <c r="FX197" s="4">
        <v>0</v>
      </c>
      <c r="FY197" s="4">
        <v>0</v>
      </c>
      <c r="FZ197" s="4">
        <v>0</v>
      </c>
      <c r="GA197" s="4">
        <v>0</v>
      </c>
      <c r="GB197" s="4">
        <v>0</v>
      </c>
      <c r="GC197" s="4">
        <v>0</v>
      </c>
      <c r="GE197" s="4">
        <v>0</v>
      </c>
      <c r="GG197" s="93">
        <v>0</v>
      </c>
      <c r="GH197" s="4">
        <v>0</v>
      </c>
      <c r="GI197" s="4">
        <v>0</v>
      </c>
      <c r="GJ197" s="4">
        <v>0</v>
      </c>
      <c r="GK197" s="4">
        <v>0</v>
      </c>
      <c r="GL197" s="4">
        <v>0</v>
      </c>
      <c r="GM197" s="4">
        <v>0</v>
      </c>
      <c r="GN197" s="4">
        <v>0</v>
      </c>
      <c r="GO197" s="4">
        <v>0</v>
      </c>
      <c r="GP197" s="4">
        <v>0</v>
      </c>
      <c r="GQ197" s="4">
        <v>0</v>
      </c>
      <c r="GR197" s="4">
        <v>0</v>
      </c>
      <c r="GS197" s="93">
        <v>0</v>
      </c>
      <c r="GT197" s="4">
        <v>0</v>
      </c>
      <c r="GU197" s="4">
        <v>0</v>
      </c>
      <c r="GV197" s="4">
        <v>0</v>
      </c>
      <c r="GW197" s="4">
        <v>0</v>
      </c>
      <c r="GX197" s="4">
        <v>0</v>
      </c>
      <c r="GY197" s="4">
        <v>0</v>
      </c>
      <c r="GZ197" s="4">
        <v>0</v>
      </c>
      <c r="HA197" s="160">
        <v>0</v>
      </c>
      <c r="HB197" s="160">
        <v>0</v>
      </c>
      <c r="HC197" s="160">
        <v>0</v>
      </c>
      <c r="HD197" s="4">
        <v>0</v>
      </c>
      <c r="HE197" s="93">
        <v>0</v>
      </c>
      <c r="HF197" s="4">
        <v>0</v>
      </c>
      <c r="HG197" s="4">
        <v>0</v>
      </c>
      <c r="HH197" s="4">
        <v>0</v>
      </c>
      <c r="HI197" s="4">
        <v>0</v>
      </c>
      <c r="HJ197" s="4">
        <v>0</v>
      </c>
      <c r="HK197" s="4">
        <v>0</v>
      </c>
      <c r="HL197" s="4">
        <v>0</v>
      </c>
      <c r="HM197" s="4">
        <v>0</v>
      </c>
      <c r="HN197" s="4">
        <v>0</v>
      </c>
      <c r="HO197" s="4">
        <v>0</v>
      </c>
      <c r="HP197" s="4">
        <v>0</v>
      </c>
      <c r="HQ197" s="4">
        <v>0</v>
      </c>
      <c r="HR197" s="93">
        <v>0</v>
      </c>
      <c r="HS197" s="4">
        <v>0</v>
      </c>
      <c r="HT197" s="4">
        <v>0</v>
      </c>
      <c r="HU197" s="4">
        <v>0</v>
      </c>
      <c r="HV197" s="4">
        <v>0</v>
      </c>
      <c r="HW197" s="4">
        <v>0</v>
      </c>
      <c r="HX197" s="176">
        <v>0</v>
      </c>
      <c r="HY197" s="4">
        <v>0</v>
      </c>
      <c r="HZ197" s="176">
        <v>0</v>
      </c>
      <c r="IA197" s="4">
        <v>0</v>
      </c>
      <c r="IB197" s="176">
        <v>0</v>
      </c>
      <c r="IC197" s="4">
        <v>0</v>
      </c>
      <c r="ID197" s="176">
        <v>0</v>
      </c>
      <c r="IE197" s="4">
        <v>0</v>
      </c>
      <c r="IF197" s="4">
        <v>0</v>
      </c>
      <c r="IG197" s="5">
        <v>0</v>
      </c>
      <c r="IH197" s="3">
        <v>0</v>
      </c>
      <c r="II197" s="3">
        <v>0</v>
      </c>
      <c r="IJ197" s="3">
        <v>0</v>
      </c>
      <c r="IK197" s="3">
        <v>0</v>
      </c>
      <c r="IL197" s="3">
        <v>0</v>
      </c>
      <c r="IM197" s="3">
        <v>0</v>
      </c>
      <c r="IN197" s="3">
        <v>0</v>
      </c>
      <c r="IO197" s="3">
        <v>0</v>
      </c>
      <c r="IP197" s="3">
        <v>0</v>
      </c>
      <c r="IQ197" s="3"/>
      <c r="IR197" s="3">
        <v>0</v>
      </c>
      <c r="IS197" s="3"/>
      <c r="IT197" s="3">
        <v>0</v>
      </c>
      <c r="IU197" s="3"/>
      <c r="IV197" s="93">
        <v>0</v>
      </c>
      <c r="IW197" s="4">
        <v>0</v>
      </c>
      <c r="IX197" s="4">
        <v>0</v>
      </c>
      <c r="IY197" s="4">
        <v>0</v>
      </c>
      <c r="IZ197" s="4">
        <v>0</v>
      </c>
      <c r="JA197" s="4">
        <v>0</v>
      </c>
      <c r="JB197" s="4">
        <v>0</v>
      </c>
      <c r="JC197" s="4">
        <v>0</v>
      </c>
      <c r="JD197" s="4">
        <v>0</v>
      </c>
      <c r="JE197" s="4">
        <v>0</v>
      </c>
      <c r="JG197" s="4">
        <v>0</v>
      </c>
      <c r="JI197" s="4">
        <v>0</v>
      </c>
      <c r="JK197" s="93">
        <v>0</v>
      </c>
      <c r="JL197" s="4">
        <v>0</v>
      </c>
      <c r="JM197" s="4">
        <v>0</v>
      </c>
      <c r="JN197" s="4">
        <v>0</v>
      </c>
      <c r="JO197" s="4">
        <v>0</v>
      </c>
      <c r="JP197" s="4">
        <v>0</v>
      </c>
      <c r="JQ197" s="4">
        <v>0</v>
      </c>
      <c r="JR197" s="4">
        <v>0</v>
      </c>
      <c r="JS197" s="4">
        <v>0</v>
      </c>
      <c r="JT197" s="4">
        <v>0</v>
      </c>
      <c r="JV197" s="4">
        <v>0</v>
      </c>
      <c r="JW197" s="4">
        <v>0</v>
      </c>
      <c r="JX197" s="4">
        <v>0</v>
      </c>
      <c r="JY197" s="4">
        <v>0</v>
      </c>
      <c r="JZ197" s="93">
        <v>0</v>
      </c>
      <c r="KA197" s="4">
        <v>0</v>
      </c>
      <c r="KB197" s="4">
        <v>0</v>
      </c>
      <c r="KC197" s="4">
        <v>0</v>
      </c>
      <c r="KD197" s="4">
        <v>0</v>
      </c>
      <c r="KE197" s="4">
        <v>0</v>
      </c>
      <c r="KF197" s="4">
        <v>0</v>
      </c>
      <c r="KG197" s="4">
        <v>0</v>
      </c>
      <c r="KH197" s="4">
        <v>0</v>
      </c>
      <c r="KI197" s="4">
        <v>0</v>
      </c>
      <c r="KJ197" s="4">
        <v>0</v>
      </c>
      <c r="KK197" s="4">
        <v>0</v>
      </c>
      <c r="KM197" s="4">
        <v>0</v>
      </c>
      <c r="KN197" s="4">
        <v>0</v>
      </c>
      <c r="KO197" s="4">
        <v>0</v>
      </c>
      <c r="KP197" s="4">
        <v>0</v>
      </c>
      <c r="KQ197" s="4">
        <v>0</v>
      </c>
      <c r="KR197" s="4">
        <v>0</v>
      </c>
      <c r="KS197" s="4">
        <v>0</v>
      </c>
      <c r="KT197" s="4">
        <v>0</v>
      </c>
      <c r="KU197" s="4">
        <v>0</v>
      </c>
      <c r="KV197" s="4">
        <v>0</v>
      </c>
      <c r="KW197" s="4">
        <v>0</v>
      </c>
      <c r="KX197" s="4">
        <v>0</v>
      </c>
      <c r="KY197" s="4">
        <v>0</v>
      </c>
      <c r="KZ197" s="4">
        <v>0</v>
      </c>
      <c r="LA197" s="4">
        <v>0</v>
      </c>
      <c r="LB197" s="4">
        <v>0</v>
      </c>
      <c r="LC197" s="4">
        <v>0</v>
      </c>
      <c r="LD197" s="4">
        <v>0</v>
      </c>
      <c r="LE197" s="4">
        <v>0</v>
      </c>
      <c r="LF197" s="4">
        <v>0</v>
      </c>
      <c r="LG197" s="4">
        <v>0</v>
      </c>
      <c r="LH197" s="4">
        <v>0</v>
      </c>
      <c r="LI197" s="4">
        <v>0</v>
      </c>
      <c r="LJ197" s="4">
        <v>0</v>
      </c>
      <c r="LK197" s="4">
        <v>0</v>
      </c>
      <c r="LL197" s="4">
        <v>0</v>
      </c>
      <c r="LM197" s="4">
        <v>0</v>
      </c>
      <c r="LO197" s="4">
        <v>0</v>
      </c>
      <c r="LQ197" s="4">
        <v>0</v>
      </c>
      <c r="MI197" s="115">
        <f t="shared" si="2"/>
        <v>-188</v>
      </c>
      <c r="MJ197" s="3"/>
      <c r="MK197" s="3"/>
      <c r="ML197" s="176"/>
      <c r="MM197" s="176"/>
      <c r="MN197" s="176"/>
      <c r="MO197" s="176"/>
      <c r="MP197" s="176"/>
      <c r="MQ197" s="176"/>
      <c r="MR197" s="176"/>
      <c r="MS197" s="176"/>
      <c r="MT197" s="176"/>
    </row>
    <row r="198" spans="1:358" s="4" customFormat="1">
      <c r="A198" s="1">
        <v>189</v>
      </c>
      <c r="B198" t="s">
        <v>229</v>
      </c>
      <c r="C198" s="93"/>
      <c r="E198" s="4">
        <v>0</v>
      </c>
      <c r="F198" s="4">
        <v>0</v>
      </c>
      <c r="I198" s="93"/>
      <c r="J198" s="4">
        <v>0</v>
      </c>
      <c r="K198" s="4">
        <v>0</v>
      </c>
      <c r="L198" s="4">
        <v>0</v>
      </c>
      <c r="O198" s="93"/>
      <c r="Q198" s="4">
        <v>0</v>
      </c>
      <c r="R198" s="4">
        <v>0</v>
      </c>
      <c r="S198" s="4">
        <v>0</v>
      </c>
      <c r="U198" s="4">
        <v>0</v>
      </c>
      <c r="V198" s="4">
        <v>0</v>
      </c>
      <c r="W198" s="93"/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F198" s="4">
        <v>4</v>
      </c>
      <c r="AG198" s="4">
        <v>0</v>
      </c>
      <c r="AH198" s="4">
        <v>23912</v>
      </c>
      <c r="AJ198" s="4">
        <v>0</v>
      </c>
      <c r="AL198" s="4">
        <v>23912</v>
      </c>
      <c r="AN198" s="4">
        <v>0</v>
      </c>
      <c r="AO198" s="93">
        <v>5.51</v>
      </c>
      <c r="AP198" s="4">
        <v>0</v>
      </c>
      <c r="AQ198" s="4">
        <v>35787</v>
      </c>
      <c r="AR198" s="4">
        <v>0</v>
      </c>
      <c r="AS198" s="4">
        <v>0</v>
      </c>
      <c r="AT198" s="4">
        <v>0</v>
      </c>
      <c r="AU198" s="4">
        <v>26222</v>
      </c>
      <c r="AW198" s="93">
        <v>2.17</v>
      </c>
      <c r="AY198" s="4">
        <v>8914</v>
      </c>
      <c r="AZ198" s="4">
        <v>0</v>
      </c>
      <c r="BA198" s="4">
        <v>7619</v>
      </c>
      <c r="BB198" s="4">
        <v>0</v>
      </c>
      <c r="BC198" s="4">
        <v>14858</v>
      </c>
      <c r="BD198" s="4">
        <v>21</v>
      </c>
      <c r="BE198" s="4">
        <v>2</v>
      </c>
      <c r="BF198" s="4">
        <v>0</v>
      </c>
      <c r="BG198" s="4">
        <v>15720</v>
      </c>
      <c r="BH198" s="4">
        <v>0</v>
      </c>
      <c r="BI198" s="4">
        <v>4</v>
      </c>
      <c r="BJ198" s="4">
        <v>0</v>
      </c>
      <c r="BK198" s="4">
        <v>33276</v>
      </c>
      <c r="BL198" s="4">
        <v>0</v>
      </c>
      <c r="BM198" s="4">
        <v>0</v>
      </c>
      <c r="BN198" s="4">
        <v>0</v>
      </c>
      <c r="BO198" s="4">
        <v>6618.915254063445</v>
      </c>
      <c r="BP198" s="4">
        <v>4.3109724781079422</v>
      </c>
      <c r="BQ198" s="93">
        <v>6.6047297297297298</v>
      </c>
      <c r="BR198" s="4">
        <v>0</v>
      </c>
      <c r="BS198" s="4">
        <v>47346.896950228678</v>
      </c>
      <c r="BT198" s="4">
        <v>0</v>
      </c>
      <c r="BU198" s="4">
        <v>4192.3378378378384</v>
      </c>
      <c r="BW198" s="4">
        <v>9240.1874907692272</v>
      </c>
      <c r="BY198" s="4">
        <v>4192.3378378378384</v>
      </c>
      <c r="CA198" s="4">
        <v>27326.896950228678</v>
      </c>
      <c r="CC198" s="93">
        <v>5.138513513513514</v>
      </c>
      <c r="CD198" s="4">
        <v>0</v>
      </c>
      <c r="CE198" s="4">
        <v>47804.458993436856</v>
      </c>
      <c r="CF198" s="4">
        <v>0</v>
      </c>
      <c r="CG198" s="4">
        <v>3971.0942370798634</v>
      </c>
      <c r="CH198" s="4">
        <v>0</v>
      </c>
      <c r="CI198" s="4">
        <v>0</v>
      </c>
      <c r="CJ198" s="4">
        <v>0</v>
      </c>
      <c r="CK198" s="4">
        <v>3971.0942370798634</v>
      </c>
      <c r="CL198" s="4">
        <v>0</v>
      </c>
      <c r="CM198" s="4">
        <v>15922.562043208178</v>
      </c>
      <c r="CN198" s="4">
        <v>0</v>
      </c>
      <c r="CO198" s="93">
        <v>12.732958459441569</v>
      </c>
      <c r="CP198" s="4">
        <v>0</v>
      </c>
      <c r="CQ198" s="4">
        <v>129330.53464019744</v>
      </c>
      <c r="CS198" s="4">
        <v>10326.429310607111</v>
      </c>
      <c r="CU198" s="4">
        <v>0</v>
      </c>
      <c r="CW198" s="4">
        <v>10326.429310607111</v>
      </c>
      <c r="CY198" s="4">
        <v>87429.075646760582</v>
      </c>
      <c r="DA198" s="93">
        <v>8.1511741249446175</v>
      </c>
      <c r="DB198" s="4">
        <v>0</v>
      </c>
      <c r="DC198" s="4">
        <v>84468</v>
      </c>
      <c r="DD198" s="4">
        <v>0</v>
      </c>
      <c r="DE198" s="4">
        <v>6920</v>
      </c>
      <c r="DF198" s="4">
        <v>0</v>
      </c>
      <c r="DG198" s="4">
        <v>0</v>
      </c>
      <c r="DH198" s="4">
        <v>0</v>
      </c>
      <c r="DI198" s="4">
        <v>6920</v>
      </c>
      <c r="DJ198" s="4">
        <v>0</v>
      </c>
      <c r="DK198" s="4">
        <v>49099</v>
      </c>
      <c r="DL198" s="4">
        <v>0</v>
      </c>
      <c r="DM198" s="93">
        <v>8.8257839721254356</v>
      </c>
      <c r="DN198" s="4">
        <v>0</v>
      </c>
      <c r="DO198" s="4">
        <v>93800</v>
      </c>
      <c r="DQ198" s="4">
        <v>7878</v>
      </c>
      <c r="DS198" s="4">
        <v>0</v>
      </c>
      <c r="DU198" s="4">
        <v>7878</v>
      </c>
      <c r="DW198" s="4">
        <v>41942.430258704233</v>
      </c>
      <c r="DY198" s="93">
        <v>5.3381294964028774</v>
      </c>
      <c r="DZ198" s="4">
        <v>0</v>
      </c>
      <c r="EA198" s="4">
        <v>57836</v>
      </c>
      <c r="EC198" s="4">
        <v>4744</v>
      </c>
      <c r="EE198" s="4">
        <v>0</v>
      </c>
      <c r="EG198" s="4">
        <v>4744</v>
      </c>
      <c r="EI198" s="4">
        <v>5599.2</v>
      </c>
      <c r="EK198" s="93">
        <v>6.1287128712871288</v>
      </c>
      <c r="EL198" s="4">
        <v>0</v>
      </c>
      <c r="EM198" s="4">
        <v>60204</v>
      </c>
      <c r="EN198" s="4">
        <v>0</v>
      </c>
      <c r="EO198" s="4">
        <v>5407</v>
      </c>
      <c r="EP198" s="4">
        <v>0</v>
      </c>
      <c r="EQ198" s="4">
        <v>0</v>
      </c>
      <c r="ER198" s="4">
        <v>0</v>
      </c>
      <c r="ES198" s="4">
        <v>5407</v>
      </c>
      <c r="ET198" s="4">
        <v>0</v>
      </c>
      <c r="EU198" s="4">
        <v>6100.8</v>
      </c>
      <c r="EV198" s="4">
        <v>0</v>
      </c>
      <c r="EW198" s="93">
        <v>5.5918989547038329</v>
      </c>
      <c r="EX198" s="4">
        <v>0</v>
      </c>
      <c r="EY198" s="4">
        <v>68522</v>
      </c>
      <c r="EZ198" s="4">
        <v>0</v>
      </c>
      <c r="FA198" s="4">
        <v>4963</v>
      </c>
      <c r="FB198" s="4">
        <v>0</v>
      </c>
      <c r="FC198" s="4">
        <v>0</v>
      </c>
      <c r="FD198" s="4">
        <v>0</v>
      </c>
      <c r="FE198" s="4">
        <v>4963</v>
      </c>
      <c r="FF198" s="4">
        <v>0</v>
      </c>
      <c r="FG198" s="4">
        <v>8910</v>
      </c>
      <c r="FH198" s="4">
        <v>0</v>
      </c>
      <c r="FI198" s="93">
        <v>5</v>
      </c>
      <c r="FJ198" s="4">
        <v>0</v>
      </c>
      <c r="FK198" s="4">
        <v>55366</v>
      </c>
      <c r="FL198" s="4">
        <v>0</v>
      </c>
      <c r="FM198" s="4">
        <v>4446</v>
      </c>
      <c r="FN198" s="4">
        <v>0</v>
      </c>
      <c r="FO198" s="4">
        <v>0</v>
      </c>
      <c r="FQ198" s="4">
        <v>4446</v>
      </c>
      <c r="FS198" s="4">
        <v>2556.7752178031719</v>
      </c>
      <c r="FU198" s="93">
        <v>6</v>
      </c>
      <c r="FV198" s="4">
        <v>0</v>
      </c>
      <c r="FW198" s="4">
        <v>83207</v>
      </c>
      <c r="FX198" s="4">
        <v>0</v>
      </c>
      <c r="FY198" s="4">
        <v>5325</v>
      </c>
      <c r="FZ198" s="4">
        <v>0</v>
      </c>
      <c r="GA198" s="4">
        <v>0</v>
      </c>
      <c r="GB198" s="4">
        <v>0</v>
      </c>
      <c r="GC198" s="4">
        <v>5325</v>
      </c>
      <c r="GE198" s="4">
        <v>29706.644394399875</v>
      </c>
      <c r="GG198" s="93">
        <v>9.7789774508899932</v>
      </c>
      <c r="GH198" s="4">
        <v>0</v>
      </c>
      <c r="GI198" s="4">
        <v>126202</v>
      </c>
      <c r="GJ198" s="4">
        <v>0</v>
      </c>
      <c r="GK198" s="4">
        <v>8690</v>
      </c>
      <c r="GL198" s="4">
        <v>0</v>
      </c>
      <c r="GM198" s="4">
        <v>0</v>
      </c>
      <c r="GN198" s="4">
        <v>0</v>
      </c>
      <c r="GO198" s="4">
        <v>8690</v>
      </c>
      <c r="GP198" s="4">
        <v>0</v>
      </c>
      <c r="GQ198" s="4">
        <v>41364.822523415271</v>
      </c>
      <c r="GR198" s="4">
        <v>-36.15806058117596</v>
      </c>
      <c r="GS198" s="93">
        <v>7.9802039909431413</v>
      </c>
      <c r="GT198" s="4">
        <v>0</v>
      </c>
      <c r="GU198" s="4">
        <v>115982</v>
      </c>
      <c r="GV198" s="4">
        <v>0</v>
      </c>
      <c r="GW198" s="4">
        <v>7100</v>
      </c>
      <c r="GX198" s="4">
        <v>0</v>
      </c>
      <c r="GY198" s="4">
        <v>0</v>
      </c>
      <c r="GZ198" s="4">
        <v>0</v>
      </c>
      <c r="HA198" s="160">
        <v>7100</v>
      </c>
      <c r="HB198" s="160">
        <v>0</v>
      </c>
      <c r="HC198" s="160">
        <v>-36.15806058117596</v>
      </c>
      <c r="HD198" s="4">
        <v>0</v>
      </c>
      <c r="HE198" s="93">
        <v>9</v>
      </c>
      <c r="HF198" s="4">
        <v>0</v>
      </c>
      <c r="HG198" s="4">
        <v>0</v>
      </c>
      <c r="HH198" s="4">
        <v>116222</v>
      </c>
      <c r="HI198" s="4">
        <v>21</v>
      </c>
      <c r="HJ198" s="4">
        <v>7773</v>
      </c>
      <c r="HK198" s="4">
        <v>1</v>
      </c>
      <c r="HL198" s="4">
        <v>0</v>
      </c>
      <c r="HM198" s="4">
        <v>0</v>
      </c>
      <c r="HN198" s="4">
        <v>7773</v>
      </c>
      <c r="HO198" s="4">
        <v>1</v>
      </c>
      <c r="HP198" s="4">
        <v>211</v>
      </c>
      <c r="HQ198" s="4">
        <v>0</v>
      </c>
      <c r="HR198" s="93">
        <v>12.010000000000002</v>
      </c>
      <c r="HS198" s="4">
        <v>0</v>
      </c>
      <c r="HT198" s="4">
        <v>0</v>
      </c>
      <c r="HU198" s="4">
        <v>164891</v>
      </c>
      <c r="HV198" s="4">
        <v>0</v>
      </c>
      <c r="HW198" s="4">
        <v>0</v>
      </c>
      <c r="HX198" s="176">
        <v>0</v>
      </c>
      <c r="HY198" s="4">
        <v>10653</v>
      </c>
      <c r="HZ198" s="176">
        <v>0</v>
      </c>
      <c r="IA198" s="4">
        <v>1158</v>
      </c>
      <c r="IB198" s="176">
        <v>0</v>
      </c>
      <c r="IC198" s="4">
        <v>10654</v>
      </c>
      <c r="ID198" s="176">
        <v>0</v>
      </c>
      <c r="IE198" s="4">
        <v>32086.819966002124</v>
      </c>
      <c r="IF198" s="4">
        <v>173.07536396611249</v>
      </c>
      <c r="IG198" s="5">
        <v>13.18</v>
      </c>
      <c r="IH198" s="3">
        <v>0</v>
      </c>
      <c r="II198" s="3">
        <v>0</v>
      </c>
      <c r="IJ198" s="3">
        <v>218717</v>
      </c>
      <c r="IK198" s="3">
        <v>0</v>
      </c>
      <c r="IL198" s="3">
        <v>0</v>
      </c>
      <c r="IM198" s="3">
        <v>0</v>
      </c>
      <c r="IN198" s="3">
        <v>11767</v>
      </c>
      <c r="IO198" s="3">
        <v>0</v>
      </c>
      <c r="IP198" s="3">
        <v>0</v>
      </c>
      <c r="IQ198" s="3"/>
      <c r="IR198" s="3">
        <v>11767</v>
      </c>
      <c r="IS198" s="3"/>
      <c r="IT198" s="3">
        <v>44284.408853974717</v>
      </c>
      <c r="IU198" s="3"/>
      <c r="IV198" s="93">
        <v>4.8899999999999997</v>
      </c>
      <c r="IW198" s="4">
        <v>0</v>
      </c>
      <c r="IX198" s="4">
        <v>0</v>
      </c>
      <c r="IY198" s="4">
        <v>61673</v>
      </c>
      <c r="IZ198" s="4">
        <v>0</v>
      </c>
      <c r="JA198" s="4">
        <v>0</v>
      </c>
      <c r="JB198" s="4">
        <v>0</v>
      </c>
      <c r="JC198" s="4">
        <v>4587</v>
      </c>
      <c r="JD198" s="4">
        <v>0</v>
      </c>
      <c r="JE198" s="4">
        <v>0</v>
      </c>
      <c r="JG198" s="4">
        <v>4587</v>
      </c>
      <c r="JI198" s="4">
        <v>5314.7291591757894</v>
      </c>
      <c r="JK198" s="93">
        <v>8</v>
      </c>
      <c r="JL198" s="4">
        <v>0</v>
      </c>
      <c r="JM198" s="4">
        <v>0</v>
      </c>
      <c r="JN198" s="4">
        <v>110467</v>
      </c>
      <c r="JO198" s="4">
        <v>0</v>
      </c>
      <c r="JP198" s="4">
        <v>0</v>
      </c>
      <c r="JQ198" s="4">
        <v>0</v>
      </c>
      <c r="JR198" s="4">
        <v>7406</v>
      </c>
      <c r="JS198" s="4">
        <v>0</v>
      </c>
      <c r="JT198" s="4">
        <v>0</v>
      </c>
      <c r="JV198" s="4">
        <v>7406</v>
      </c>
      <c r="JW198" s="4">
        <v>0</v>
      </c>
      <c r="JX198" s="4">
        <v>48794</v>
      </c>
      <c r="JY198" s="4">
        <v>0</v>
      </c>
      <c r="JZ198" s="93">
        <v>10.149999999999999</v>
      </c>
      <c r="KA198" s="4">
        <v>0</v>
      </c>
      <c r="KB198" s="4">
        <v>0</v>
      </c>
      <c r="KC198" s="4">
        <v>166435</v>
      </c>
      <c r="KD198" s="4">
        <v>0</v>
      </c>
      <c r="KE198" s="4">
        <v>0</v>
      </c>
      <c r="KF198" s="4">
        <v>0</v>
      </c>
      <c r="KG198" s="4">
        <v>9515</v>
      </c>
      <c r="KH198" s="4">
        <v>0</v>
      </c>
      <c r="KI198" s="4">
        <v>0</v>
      </c>
      <c r="KJ198" s="4">
        <v>0</v>
      </c>
      <c r="KK198" s="4">
        <v>9515</v>
      </c>
      <c r="KM198" s="4">
        <v>85244.4</v>
      </c>
      <c r="KN198" s="4">
        <v>0</v>
      </c>
      <c r="KO198" s="4">
        <v>16.46</v>
      </c>
      <c r="KP198" s="4">
        <v>0</v>
      </c>
      <c r="KQ198" s="4">
        <v>0</v>
      </c>
      <c r="KR198" s="4">
        <v>287190</v>
      </c>
      <c r="KS198" s="4">
        <v>0</v>
      </c>
      <c r="KT198" s="4">
        <v>0</v>
      </c>
      <c r="KU198" s="4">
        <v>0</v>
      </c>
      <c r="KV198" s="4">
        <v>17901</v>
      </c>
      <c r="KW198" s="4">
        <v>0</v>
      </c>
      <c r="KX198" s="4">
        <v>0</v>
      </c>
      <c r="KY198" s="4">
        <v>0</v>
      </c>
      <c r="KZ198" s="4">
        <v>17901</v>
      </c>
      <c r="LA198" s="4">
        <v>0</v>
      </c>
      <c r="LB198" s="4">
        <v>173072.696</v>
      </c>
      <c r="LC198" s="4">
        <v>0</v>
      </c>
      <c r="LD198" s="4">
        <v>18</v>
      </c>
      <c r="LE198" s="4">
        <v>0</v>
      </c>
      <c r="LF198" s="4">
        <v>0</v>
      </c>
      <c r="LG198" s="4">
        <v>383768</v>
      </c>
      <c r="LH198" s="4">
        <v>0</v>
      </c>
      <c r="LI198" s="4">
        <v>0</v>
      </c>
      <c r="LJ198" s="4">
        <v>0</v>
      </c>
      <c r="LK198" s="4">
        <v>21291</v>
      </c>
      <c r="LL198" s="4">
        <v>0</v>
      </c>
      <c r="LM198" s="4">
        <v>0</v>
      </c>
      <c r="LO198" s="4">
        <v>21291</v>
      </c>
      <c r="LQ198" s="4">
        <v>191418.2</v>
      </c>
      <c r="MI198" s="115">
        <f t="shared" si="2"/>
        <v>-189</v>
      </c>
      <c r="MJ198" s="3"/>
      <c r="MK198" s="3"/>
      <c r="ML198" s="176"/>
      <c r="MM198" s="176"/>
      <c r="MN198" s="176"/>
      <c r="MO198" s="176"/>
      <c r="MP198" s="176"/>
      <c r="MQ198" s="176"/>
      <c r="MR198" s="176"/>
      <c r="MS198" s="176"/>
      <c r="MT198" s="176"/>
    </row>
    <row r="199" spans="1:358" s="4" customFormat="1">
      <c r="A199" s="1">
        <v>190</v>
      </c>
      <c r="B199" t="s">
        <v>230</v>
      </c>
      <c r="C199" s="93"/>
      <c r="E199" s="4">
        <v>0</v>
      </c>
      <c r="F199" s="4">
        <v>0</v>
      </c>
      <c r="I199" s="93"/>
      <c r="J199" s="4">
        <v>0</v>
      </c>
      <c r="K199" s="4">
        <v>0</v>
      </c>
      <c r="L199" s="4">
        <v>0</v>
      </c>
      <c r="O199" s="93"/>
      <c r="Q199" s="4">
        <v>0</v>
      </c>
      <c r="R199" s="4">
        <v>0</v>
      </c>
      <c r="S199" s="4">
        <v>0</v>
      </c>
      <c r="U199" s="4">
        <v>0</v>
      </c>
      <c r="V199" s="4">
        <v>0</v>
      </c>
      <c r="W199" s="93"/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L199" s="4">
        <v>0</v>
      </c>
      <c r="AO199" s="93"/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W199" s="93"/>
      <c r="AZ199" s="4">
        <v>0</v>
      </c>
      <c r="BB199" s="4">
        <v>0</v>
      </c>
      <c r="BC199" s="4">
        <v>0</v>
      </c>
      <c r="BD199" s="4">
        <v>0</v>
      </c>
      <c r="BH199" s="4">
        <v>0</v>
      </c>
      <c r="BL199" s="4">
        <v>0</v>
      </c>
      <c r="BN199" s="4">
        <v>0</v>
      </c>
      <c r="BO199" s="4">
        <v>0</v>
      </c>
      <c r="BP199" s="4">
        <v>0</v>
      </c>
      <c r="BQ199" s="93">
        <v>0</v>
      </c>
      <c r="BR199" s="4">
        <v>0</v>
      </c>
      <c r="BS199" s="4">
        <v>0</v>
      </c>
      <c r="BT199" s="4">
        <v>0</v>
      </c>
      <c r="BU199" s="4">
        <v>0</v>
      </c>
      <c r="BW199" s="4">
        <v>0</v>
      </c>
      <c r="BY199" s="4">
        <v>0</v>
      </c>
      <c r="CA199" s="4">
        <v>0</v>
      </c>
      <c r="CC199" s="93"/>
      <c r="CE199" s="4">
        <v>0</v>
      </c>
      <c r="CF199" s="4">
        <v>0</v>
      </c>
      <c r="CH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93"/>
      <c r="CS199" s="4">
        <v>0</v>
      </c>
      <c r="CW199" s="4">
        <v>0</v>
      </c>
      <c r="CY199" s="4">
        <v>0</v>
      </c>
      <c r="DA199" s="93"/>
      <c r="DD199" s="4">
        <v>0</v>
      </c>
      <c r="DF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93"/>
      <c r="DU199" s="4">
        <v>0</v>
      </c>
      <c r="DW199" s="4">
        <v>0</v>
      </c>
      <c r="DY199" s="93"/>
      <c r="EG199" s="4">
        <v>0</v>
      </c>
      <c r="EI199" s="4">
        <v>0</v>
      </c>
      <c r="EK199" s="93">
        <v>0</v>
      </c>
      <c r="EM199" s="4">
        <v>0</v>
      </c>
      <c r="EN199" s="4">
        <v>0</v>
      </c>
      <c r="EO199" s="4">
        <v>0</v>
      </c>
      <c r="EP199" s="4">
        <v>0</v>
      </c>
      <c r="EQ199" s="4">
        <v>0</v>
      </c>
      <c r="ER199" s="4">
        <v>0</v>
      </c>
      <c r="ES199" s="4">
        <v>0</v>
      </c>
      <c r="ET199" s="4">
        <v>0</v>
      </c>
      <c r="EU199" s="4">
        <v>0</v>
      </c>
      <c r="EV199" s="4">
        <v>0</v>
      </c>
      <c r="EW199" s="93">
        <v>0</v>
      </c>
      <c r="EX199" s="4">
        <v>0</v>
      </c>
      <c r="EY199" s="4">
        <v>0</v>
      </c>
      <c r="EZ199" s="4">
        <v>0</v>
      </c>
      <c r="FA199" s="4">
        <v>0</v>
      </c>
      <c r="FB199" s="4">
        <v>0</v>
      </c>
      <c r="FC199" s="4">
        <v>0</v>
      </c>
      <c r="FD199" s="4">
        <v>0</v>
      </c>
      <c r="FE199" s="4">
        <v>0</v>
      </c>
      <c r="FF199" s="4">
        <v>0</v>
      </c>
      <c r="FG199" s="4">
        <v>0</v>
      </c>
      <c r="FH199" s="4">
        <v>0</v>
      </c>
      <c r="FI199" s="93">
        <v>0</v>
      </c>
      <c r="FJ199" s="4">
        <v>0</v>
      </c>
      <c r="FK199" s="4">
        <v>0</v>
      </c>
      <c r="FL199" s="4">
        <v>0</v>
      </c>
      <c r="FM199" s="4">
        <v>0</v>
      </c>
      <c r="FN199" s="4">
        <v>0</v>
      </c>
      <c r="FO199" s="4">
        <v>0</v>
      </c>
      <c r="FQ199" s="4">
        <v>0</v>
      </c>
      <c r="FS199" s="4">
        <v>0</v>
      </c>
      <c r="FU199" s="93">
        <v>0</v>
      </c>
      <c r="FV199" s="4">
        <v>0</v>
      </c>
      <c r="FW199" s="4">
        <v>0</v>
      </c>
      <c r="FX199" s="4">
        <v>0</v>
      </c>
      <c r="FY199" s="4">
        <v>0</v>
      </c>
      <c r="FZ199" s="4">
        <v>0</v>
      </c>
      <c r="GA199" s="4">
        <v>0</v>
      </c>
      <c r="GB199" s="4">
        <v>0</v>
      </c>
      <c r="GC199" s="4">
        <v>0</v>
      </c>
      <c r="GE199" s="4">
        <v>0</v>
      </c>
      <c r="GG199" s="93">
        <v>0</v>
      </c>
      <c r="GH199" s="4">
        <v>0</v>
      </c>
      <c r="GI199" s="4">
        <v>0</v>
      </c>
      <c r="GJ199" s="4">
        <v>0</v>
      </c>
      <c r="GK199" s="4">
        <v>0</v>
      </c>
      <c r="GL199" s="4">
        <v>0</v>
      </c>
      <c r="GM199" s="4">
        <v>0</v>
      </c>
      <c r="GN199" s="4">
        <v>0</v>
      </c>
      <c r="GO199" s="4">
        <v>0</v>
      </c>
      <c r="GP199" s="4">
        <v>0</v>
      </c>
      <c r="GQ199" s="4">
        <v>0</v>
      </c>
      <c r="GR199" s="4">
        <v>0</v>
      </c>
      <c r="GS199" s="93">
        <v>0</v>
      </c>
      <c r="GT199" s="4">
        <v>0</v>
      </c>
      <c r="GU199" s="4">
        <v>0</v>
      </c>
      <c r="GV199" s="4">
        <v>0</v>
      </c>
      <c r="GW199" s="4">
        <v>0</v>
      </c>
      <c r="GX199" s="4">
        <v>0</v>
      </c>
      <c r="GY199" s="4">
        <v>0</v>
      </c>
      <c r="GZ199" s="4">
        <v>0</v>
      </c>
      <c r="HA199" s="160">
        <v>0</v>
      </c>
      <c r="HB199" s="160">
        <v>0</v>
      </c>
      <c r="HC199" s="160">
        <v>0</v>
      </c>
      <c r="HD199" s="4">
        <v>0</v>
      </c>
      <c r="HE199" s="93">
        <v>0</v>
      </c>
      <c r="HF199" s="4">
        <v>0</v>
      </c>
      <c r="HG199" s="4">
        <v>0</v>
      </c>
      <c r="HH199" s="4">
        <v>0</v>
      </c>
      <c r="HI199" s="4">
        <v>0</v>
      </c>
      <c r="HJ199" s="4">
        <v>0</v>
      </c>
      <c r="HK199" s="4">
        <v>0</v>
      </c>
      <c r="HL199" s="4">
        <v>0</v>
      </c>
      <c r="HM199" s="4">
        <v>0</v>
      </c>
      <c r="HN199" s="4">
        <v>0</v>
      </c>
      <c r="HO199" s="4">
        <v>0</v>
      </c>
      <c r="HP199" s="4">
        <v>0</v>
      </c>
      <c r="HQ199" s="4">
        <v>0</v>
      </c>
      <c r="HR199" s="93">
        <v>0</v>
      </c>
      <c r="HS199" s="4">
        <v>0</v>
      </c>
      <c r="HT199" s="4">
        <v>0</v>
      </c>
      <c r="HU199" s="4">
        <v>0</v>
      </c>
      <c r="HV199" s="4">
        <v>0</v>
      </c>
      <c r="HW199" s="4">
        <v>0</v>
      </c>
      <c r="HX199" s="176">
        <v>0</v>
      </c>
      <c r="HY199" s="4">
        <v>0</v>
      </c>
      <c r="HZ199" s="176">
        <v>0</v>
      </c>
      <c r="IA199" s="4">
        <v>0</v>
      </c>
      <c r="IB199" s="176">
        <v>0</v>
      </c>
      <c r="IC199" s="4">
        <v>0</v>
      </c>
      <c r="ID199" s="176">
        <v>0</v>
      </c>
      <c r="IE199" s="4">
        <v>0</v>
      </c>
      <c r="IF199" s="4">
        <v>0</v>
      </c>
      <c r="IG199" s="5">
        <v>0</v>
      </c>
      <c r="IH199" s="3">
        <v>0</v>
      </c>
      <c r="II199" s="3">
        <v>0</v>
      </c>
      <c r="IJ199" s="3">
        <v>0</v>
      </c>
      <c r="IK199" s="3">
        <v>0</v>
      </c>
      <c r="IL199" s="3">
        <v>0</v>
      </c>
      <c r="IM199" s="3">
        <v>0</v>
      </c>
      <c r="IN199" s="3">
        <v>0</v>
      </c>
      <c r="IO199" s="3">
        <v>0</v>
      </c>
      <c r="IP199" s="3">
        <v>0</v>
      </c>
      <c r="IQ199" s="3"/>
      <c r="IR199" s="3">
        <v>0</v>
      </c>
      <c r="IS199" s="3"/>
      <c r="IT199" s="3">
        <v>0</v>
      </c>
      <c r="IU199" s="3"/>
      <c r="IV199" s="93">
        <v>0</v>
      </c>
      <c r="IW199" s="4">
        <v>0</v>
      </c>
      <c r="IX199" s="4">
        <v>0</v>
      </c>
      <c r="IY199" s="4">
        <v>0</v>
      </c>
      <c r="IZ199" s="4">
        <v>0</v>
      </c>
      <c r="JA199" s="4">
        <v>0</v>
      </c>
      <c r="JB199" s="4">
        <v>0</v>
      </c>
      <c r="JC199" s="4">
        <v>0</v>
      </c>
      <c r="JD199" s="4">
        <v>0</v>
      </c>
      <c r="JE199" s="4">
        <v>0</v>
      </c>
      <c r="JG199" s="4">
        <v>0</v>
      </c>
      <c r="JI199" s="4">
        <v>0</v>
      </c>
      <c r="JK199" s="93">
        <v>0</v>
      </c>
      <c r="JL199" s="4">
        <v>0</v>
      </c>
      <c r="JM199" s="4">
        <v>0</v>
      </c>
      <c r="JN199" s="4">
        <v>0</v>
      </c>
      <c r="JO199" s="4">
        <v>0</v>
      </c>
      <c r="JP199" s="4">
        <v>0</v>
      </c>
      <c r="JQ199" s="4">
        <v>0</v>
      </c>
      <c r="JR199" s="4">
        <v>0</v>
      </c>
      <c r="JS199" s="4">
        <v>0</v>
      </c>
      <c r="JT199" s="4">
        <v>0</v>
      </c>
      <c r="JV199" s="4">
        <v>0</v>
      </c>
      <c r="JW199" s="4">
        <v>0</v>
      </c>
      <c r="JX199" s="4">
        <v>0</v>
      </c>
      <c r="JY199" s="4">
        <v>0</v>
      </c>
      <c r="JZ199" s="93">
        <v>0</v>
      </c>
      <c r="KA199" s="4">
        <v>0</v>
      </c>
      <c r="KB199" s="4">
        <v>0</v>
      </c>
      <c r="KC199" s="4">
        <v>0</v>
      </c>
      <c r="KD199" s="4">
        <v>0</v>
      </c>
      <c r="KE199" s="4">
        <v>0</v>
      </c>
      <c r="KF199" s="4">
        <v>0</v>
      </c>
      <c r="KG199" s="4">
        <v>0</v>
      </c>
      <c r="KH199" s="4">
        <v>0</v>
      </c>
      <c r="KI199" s="4">
        <v>0</v>
      </c>
      <c r="KJ199" s="4">
        <v>0</v>
      </c>
      <c r="KK199" s="4">
        <v>0</v>
      </c>
      <c r="KM199" s="4">
        <v>0</v>
      </c>
      <c r="KN199" s="4">
        <v>0</v>
      </c>
      <c r="KO199" s="4">
        <v>0</v>
      </c>
      <c r="KP199" s="4">
        <v>0</v>
      </c>
      <c r="KQ199" s="4">
        <v>0</v>
      </c>
      <c r="KR199" s="4">
        <v>0</v>
      </c>
      <c r="KS199" s="4">
        <v>0</v>
      </c>
      <c r="KT199" s="4">
        <v>0</v>
      </c>
      <c r="KU199" s="4">
        <v>0</v>
      </c>
      <c r="KV199" s="4">
        <v>0</v>
      </c>
      <c r="KW199" s="4">
        <v>0</v>
      </c>
      <c r="KX199" s="4">
        <v>0</v>
      </c>
      <c r="KY199" s="4">
        <v>0</v>
      </c>
      <c r="KZ199" s="4">
        <v>0</v>
      </c>
      <c r="LA199" s="4">
        <v>0</v>
      </c>
      <c r="LB199" s="4">
        <v>0</v>
      </c>
      <c r="LC199" s="4">
        <v>0</v>
      </c>
      <c r="LD199" s="4">
        <v>0</v>
      </c>
      <c r="LE199" s="4">
        <v>0</v>
      </c>
      <c r="LF199" s="4">
        <v>0</v>
      </c>
      <c r="LG199" s="4">
        <v>0</v>
      </c>
      <c r="LH199" s="4">
        <v>0</v>
      </c>
      <c r="LI199" s="4">
        <v>0</v>
      </c>
      <c r="LJ199" s="4">
        <v>0</v>
      </c>
      <c r="LK199" s="4">
        <v>0</v>
      </c>
      <c r="LL199" s="4">
        <v>0</v>
      </c>
      <c r="LM199" s="4">
        <v>0</v>
      </c>
      <c r="LO199" s="4">
        <v>0</v>
      </c>
      <c r="LQ199" s="4">
        <v>0</v>
      </c>
      <c r="MI199" s="115">
        <f t="shared" si="2"/>
        <v>-190</v>
      </c>
      <c r="MJ199" s="3"/>
      <c r="MK199" s="3"/>
      <c r="ML199" s="176"/>
      <c r="MM199" s="176"/>
      <c r="MN199" s="176"/>
      <c r="MO199" s="176"/>
      <c r="MP199" s="176"/>
      <c r="MQ199" s="176"/>
      <c r="MR199" s="176"/>
      <c r="MS199" s="176"/>
      <c r="MT199" s="176"/>
    </row>
    <row r="200" spans="1:358" s="4" customFormat="1">
      <c r="A200" s="1">
        <v>191</v>
      </c>
      <c r="B200" t="s">
        <v>231</v>
      </c>
      <c r="C200" s="93"/>
      <c r="E200" s="4">
        <v>0</v>
      </c>
      <c r="F200" s="4">
        <v>0</v>
      </c>
      <c r="I200" s="93">
        <v>1</v>
      </c>
      <c r="J200" s="4">
        <v>5266</v>
      </c>
      <c r="K200" s="4">
        <v>0</v>
      </c>
      <c r="L200" s="4">
        <v>5593</v>
      </c>
      <c r="M200" s="4">
        <v>0</v>
      </c>
      <c r="O200" s="93">
        <v>2</v>
      </c>
      <c r="P200" s="4">
        <v>0</v>
      </c>
      <c r="Q200" s="4">
        <v>11092</v>
      </c>
      <c r="R200" s="4">
        <v>0</v>
      </c>
      <c r="S200" s="4">
        <v>0</v>
      </c>
      <c r="U200" s="4">
        <v>0</v>
      </c>
      <c r="V200" s="4">
        <v>0</v>
      </c>
      <c r="W200" s="93">
        <v>1</v>
      </c>
      <c r="X200" s="4">
        <v>0</v>
      </c>
      <c r="Y200" s="4">
        <v>5436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1</v>
      </c>
      <c r="AG200" s="4">
        <v>0</v>
      </c>
      <c r="AH200" s="4">
        <v>5635</v>
      </c>
      <c r="AJ200" s="4">
        <v>0</v>
      </c>
      <c r="AL200" s="4">
        <v>199</v>
      </c>
      <c r="AN200" s="4">
        <v>0</v>
      </c>
      <c r="AO200" s="93">
        <v>1</v>
      </c>
      <c r="AP200" s="4">
        <v>0</v>
      </c>
      <c r="AQ200" s="4">
        <v>6203</v>
      </c>
      <c r="AR200" s="4">
        <v>0</v>
      </c>
      <c r="AS200" s="4">
        <v>0</v>
      </c>
      <c r="AT200" s="4">
        <v>0</v>
      </c>
      <c r="AU200" s="4">
        <v>687</v>
      </c>
      <c r="AW200" s="93">
        <v>2.4300000000000002</v>
      </c>
      <c r="AY200" s="4">
        <v>15375</v>
      </c>
      <c r="AZ200" s="4">
        <v>0</v>
      </c>
      <c r="BA200" s="4">
        <v>0</v>
      </c>
      <c r="BB200" s="4">
        <v>0</v>
      </c>
      <c r="BC200" s="4">
        <v>8539</v>
      </c>
      <c r="BD200" s="4">
        <v>13</v>
      </c>
      <c r="BE200" s="4">
        <v>2</v>
      </c>
      <c r="BF200" s="4">
        <v>0</v>
      </c>
      <c r="BG200" s="4">
        <v>12602</v>
      </c>
      <c r="BH200" s="4">
        <v>0</v>
      </c>
      <c r="BI200" s="4">
        <v>2</v>
      </c>
      <c r="BJ200" s="4">
        <v>0</v>
      </c>
      <c r="BK200" s="4">
        <v>13654</v>
      </c>
      <c r="BL200" s="4">
        <v>0</v>
      </c>
      <c r="BM200" s="4">
        <v>0</v>
      </c>
      <c r="BN200" s="4">
        <v>0</v>
      </c>
      <c r="BO200" s="4">
        <v>1443.9534525306713</v>
      </c>
      <c r="BP200" s="4">
        <v>0.94046280313182251</v>
      </c>
      <c r="BQ200" s="93">
        <v>1</v>
      </c>
      <c r="BR200" s="4">
        <v>0</v>
      </c>
      <c r="BS200" s="4">
        <v>6886.4730754072043</v>
      </c>
      <c r="BT200" s="4">
        <v>0</v>
      </c>
      <c r="BU200" s="4">
        <v>742.33778071834399</v>
      </c>
      <c r="BW200" s="4">
        <v>0</v>
      </c>
      <c r="BY200" s="4">
        <v>742.33778071834399</v>
      </c>
      <c r="CA200" s="4">
        <v>631.20000000000005</v>
      </c>
      <c r="CC200" s="93">
        <v>1</v>
      </c>
      <c r="CD200" s="4">
        <v>0</v>
      </c>
      <c r="CE200" s="4">
        <v>7264.3627985934272</v>
      </c>
      <c r="CF200" s="4">
        <v>0</v>
      </c>
      <c r="CG200" s="4">
        <v>771.57754334909657</v>
      </c>
      <c r="CH200" s="4">
        <v>0</v>
      </c>
      <c r="CI200" s="4">
        <v>0</v>
      </c>
      <c r="CJ200" s="4">
        <v>0</v>
      </c>
      <c r="CK200" s="4">
        <v>771.57754334909657</v>
      </c>
      <c r="CL200" s="4">
        <v>0</v>
      </c>
      <c r="CM200" s="4">
        <v>798.88972318622291</v>
      </c>
      <c r="CN200" s="4">
        <v>0</v>
      </c>
      <c r="CO200" s="93">
        <v>1</v>
      </c>
      <c r="CP200" s="4">
        <v>0</v>
      </c>
      <c r="CQ200" s="4">
        <v>7694.4620604379115</v>
      </c>
      <c r="CS200" s="4">
        <v>808.95697091529064</v>
      </c>
      <c r="CU200" s="4">
        <v>0</v>
      </c>
      <c r="CW200" s="4">
        <v>808.95697091529064</v>
      </c>
      <c r="CY200" s="4">
        <v>657.09926184448432</v>
      </c>
      <c r="DA200" s="93">
        <v>4</v>
      </c>
      <c r="DB200" s="4">
        <v>0</v>
      </c>
      <c r="DC200" s="4">
        <v>27424</v>
      </c>
      <c r="DD200" s="4">
        <v>0</v>
      </c>
      <c r="DE200" s="4">
        <v>3332</v>
      </c>
      <c r="DF200" s="4">
        <v>0</v>
      </c>
      <c r="DG200" s="4">
        <v>0</v>
      </c>
      <c r="DH200" s="4">
        <v>0</v>
      </c>
      <c r="DI200" s="4">
        <v>3332</v>
      </c>
      <c r="DJ200" s="4">
        <v>0</v>
      </c>
      <c r="DK200" s="4">
        <v>20139</v>
      </c>
      <c r="DL200" s="4">
        <v>0</v>
      </c>
      <c r="DM200" s="93">
        <v>7</v>
      </c>
      <c r="DN200" s="4">
        <v>0</v>
      </c>
      <c r="DO200" s="4">
        <v>53354</v>
      </c>
      <c r="DQ200" s="4">
        <v>6146</v>
      </c>
      <c r="DS200" s="4">
        <v>0</v>
      </c>
      <c r="DU200" s="4">
        <v>6146</v>
      </c>
      <c r="DW200" s="4">
        <v>37939.762468475048</v>
      </c>
      <c r="DY200" s="93">
        <v>9</v>
      </c>
      <c r="DZ200" s="4">
        <v>0</v>
      </c>
      <c r="EA200" s="4">
        <v>73071</v>
      </c>
      <c r="EC200" s="4">
        <v>7938</v>
      </c>
      <c r="EE200" s="4">
        <v>0</v>
      </c>
      <c r="EG200" s="4">
        <v>7938</v>
      </c>
      <c r="EI200" s="4">
        <v>43166.815175824835</v>
      </c>
      <c r="EK200" s="93">
        <v>11</v>
      </c>
      <c r="EL200" s="4">
        <v>0</v>
      </c>
      <c r="EM200" s="4">
        <v>91030</v>
      </c>
      <c r="EN200" s="4">
        <v>0</v>
      </c>
      <c r="EO200" s="4">
        <v>8790</v>
      </c>
      <c r="EP200" s="4">
        <v>0</v>
      </c>
      <c r="EQ200" s="4">
        <v>9982</v>
      </c>
      <c r="ER200" s="4">
        <v>0</v>
      </c>
      <c r="ES200" s="4">
        <v>8790</v>
      </c>
      <c r="ET200" s="4">
        <v>0</v>
      </c>
      <c r="EU200" s="4">
        <v>40161.199999999997</v>
      </c>
      <c r="EV200" s="4">
        <v>0</v>
      </c>
      <c r="EW200" s="93">
        <v>9.3959044368600679</v>
      </c>
      <c r="EX200" s="4">
        <v>0</v>
      </c>
      <c r="EY200" s="4">
        <v>83605</v>
      </c>
      <c r="EZ200" s="4">
        <v>0</v>
      </c>
      <c r="FA200" s="4">
        <v>8390</v>
      </c>
      <c r="FB200" s="4">
        <v>0</v>
      </c>
      <c r="FC200" s="4">
        <v>0</v>
      </c>
      <c r="FD200" s="4">
        <v>0</v>
      </c>
      <c r="FE200" s="4">
        <v>8390</v>
      </c>
      <c r="FF200" s="4">
        <v>0</v>
      </c>
      <c r="FG200" s="4">
        <v>12376.55</v>
      </c>
      <c r="FH200" s="4">
        <v>0</v>
      </c>
      <c r="FI200" s="93">
        <v>11.833898305084745</v>
      </c>
      <c r="FJ200" s="4">
        <v>0</v>
      </c>
      <c r="FK200" s="4">
        <v>105203</v>
      </c>
      <c r="FL200" s="4">
        <v>0</v>
      </c>
      <c r="FM200" s="4">
        <v>10415</v>
      </c>
      <c r="FN200" s="4">
        <v>0</v>
      </c>
      <c r="FO200" s="4">
        <v>0</v>
      </c>
      <c r="FQ200" s="4">
        <v>10415</v>
      </c>
      <c r="FS200" s="4">
        <v>24967.438775311504</v>
      </c>
      <c r="FU200" s="93">
        <v>15</v>
      </c>
      <c r="FV200" s="4">
        <v>0</v>
      </c>
      <c r="FW200" s="4">
        <v>157664</v>
      </c>
      <c r="FX200" s="4">
        <v>0</v>
      </c>
      <c r="FY200" s="4">
        <v>13289</v>
      </c>
      <c r="FZ200" s="4">
        <v>0</v>
      </c>
      <c r="GA200" s="4">
        <v>0</v>
      </c>
      <c r="GB200" s="4">
        <v>0</v>
      </c>
      <c r="GC200" s="4">
        <v>13289</v>
      </c>
      <c r="GE200" s="4">
        <v>60703.538046765447</v>
      </c>
      <c r="GG200" s="93">
        <v>10.127090301003346</v>
      </c>
      <c r="GH200" s="4">
        <v>0</v>
      </c>
      <c r="GI200" s="4">
        <v>106577</v>
      </c>
      <c r="GJ200" s="4">
        <v>0</v>
      </c>
      <c r="GK200" s="4">
        <v>8972</v>
      </c>
      <c r="GL200" s="4">
        <v>0</v>
      </c>
      <c r="GM200" s="4">
        <v>0</v>
      </c>
      <c r="GN200" s="4">
        <v>0</v>
      </c>
      <c r="GO200" s="4">
        <v>8972</v>
      </c>
      <c r="GP200" s="4">
        <v>0</v>
      </c>
      <c r="GQ200" s="4">
        <v>0</v>
      </c>
      <c r="GR200" s="4">
        <v>0</v>
      </c>
      <c r="GS200" s="93">
        <v>8</v>
      </c>
      <c r="GT200" s="4">
        <v>0</v>
      </c>
      <c r="GU200" s="4">
        <v>92688</v>
      </c>
      <c r="GV200" s="4">
        <v>0</v>
      </c>
      <c r="GW200" s="4">
        <v>7096</v>
      </c>
      <c r="GX200" s="4">
        <v>0</v>
      </c>
      <c r="GY200" s="4">
        <v>0</v>
      </c>
      <c r="GZ200" s="4">
        <v>0</v>
      </c>
      <c r="HA200" s="160">
        <v>7096</v>
      </c>
      <c r="HB200" s="160">
        <v>0</v>
      </c>
      <c r="HC200" s="160">
        <v>0</v>
      </c>
      <c r="HD200" s="4">
        <v>0</v>
      </c>
      <c r="HE200" s="93">
        <v>4</v>
      </c>
      <c r="HF200" s="4">
        <v>0</v>
      </c>
      <c r="HG200" s="4">
        <v>0</v>
      </c>
      <c r="HH200" s="4">
        <v>53547</v>
      </c>
      <c r="HI200" s="4">
        <v>0</v>
      </c>
      <c r="HJ200" s="4">
        <v>3475</v>
      </c>
      <c r="HK200" s="4">
        <v>0</v>
      </c>
      <c r="HL200" s="4">
        <v>0</v>
      </c>
      <c r="HM200" s="4">
        <v>0</v>
      </c>
      <c r="HN200" s="4">
        <v>3475</v>
      </c>
      <c r="HO200" s="4">
        <v>0</v>
      </c>
      <c r="HP200" s="4">
        <v>0</v>
      </c>
      <c r="HQ200" s="4">
        <v>0</v>
      </c>
      <c r="HR200" s="93">
        <v>20</v>
      </c>
      <c r="HS200" s="4">
        <v>0</v>
      </c>
      <c r="HT200" s="4">
        <v>0</v>
      </c>
      <c r="HU200" s="4">
        <v>280094</v>
      </c>
      <c r="HV200" s="4">
        <v>0</v>
      </c>
      <c r="HW200" s="4">
        <v>0</v>
      </c>
      <c r="HX200" s="176">
        <v>0</v>
      </c>
      <c r="HY200" s="4">
        <v>17851</v>
      </c>
      <c r="HZ200" s="176">
        <v>0</v>
      </c>
      <c r="IA200" s="4">
        <v>0</v>
      </c>
      <c r="IB200" s="176">
        <v>0</v>
      </c>
      <c r="IC200" s="4">
        <v>17851</v>
      </c>
      <c r="ID200" s="176">
        <v>0</v>
      </c>
      <c r="IE200" s="4">
        <v>149294.98465471109</v>
      </c>
      <c r="IF200" s="4">
        <v>805.29275991849136</v>
      </c>
      <c r="IG200" s="5">
        <v>28.309999999999995</v>
      </c>
      <c r="IH200" s="3">
        <v>0</v>
      </c>
      <c r="II200" s="3">
        <v>0</v>
      </c>
      <c r="IJ200" s="3">
        <v>365196</v>
      </c>
      <c r="IK200" s="3">
        <v>0</v>
      </c>
      <c r="IL200" s="3">
        <v>0</v>
      </c>
      <c r="IM200" s="3">
        <v>0</v>
      </c>
      <c r="IN200" s="3">
        <v>25281</v>
      </c>
      <c r="IO200" s="3">
        <v>0</v>
      </c>
      <c r="IP200" s="3">
        <v>0</v>
      </c>
      <c r="IQ200" s="3"/>
      <c r="IR200" s="3">
        <v>25281</v>
      </c>
      <c r="IS200" s="3"/>
      <c r="IT200" s="3">
        <v>70479.609553807604</v>
      </c>
      <c r="IU200" s="3"/>
      <c r="IV200" s="93">
        <v>36.100000000000009</v>
      </c>
      <c r="IW200" s="4">
        <v>0</v>
      </c>
      <c r="IX200" s="4">
        <v>0</v>
      </c>
      <c r="IY200" s="4">
        <v>481201</v>
      </c>
      <c r="IZ200" s="4">
        <v>0</v>
      </c>
      <c r="JA200" s="4">
        <v>0</v>
      </c>
      <c r="JB200" s="4">
        <v>0</v>
      </c>
      <c r="JC200" s="4">
        <v>33861</v>
      </c>
      <c r="JD200" s="4">
        <v>0</v>
      </c>
      <c r="JE200" s="4">
        <v>0</v>
      </c>
      <c r="JG200" s="4">
        <v>33861</v>
      </c>
      <c r="JI200" s="4">
        <v>104760.15198696901</v>
      </c>
      <c r="JK200" s="93">
        <v>43</v>
      </c>
      <c r="JL200" s="4">
        <v>0</v>
      </c>
      <c r="JM200" s="4">
        <v>0</v>
      </c>
      <c r="JN200" s="4">
        <v>569449</v>
      </c>
      <c r="JO200" s="4">
        <v>0</v>
      </c>
      <c r="JP200" s="4">
        <v>0</v>
      </c>
      <c r="JQ200" s="4">
        <v>0</v>
      </c>
      <c r="JR200" s="4">
        <v>39396</v>
      </c>
      <c r="JS200" s="4">
        <v>0</v>
      </c>
      <c r="JT200" s="4">
        <v>16860</v>
      </c>
      <c r="JV200" s="4">
        <v>39396</v>
      </c>
      <c r="JW200" s="4">
        <v>0</v>
      </c>
      <c r="JX200" s="4">
        <v>106128.16228436452</v>
      </c>
      <c r="JY200" s="4">
        <v>-22.741415800584946</v>
      </c>
      <c r="JZ200" s="93">
        <v>41.2</v>
      </c>
      <c r="KA200" s="4">
        <v>0</v>
      </c>
      <c r="KB200" s="4">
        <v>0</v>
      </c>
      <c r="KC200" s="4">
        <v>568867</v>
      </c>
      <c r="KD200" s="4">
        <v>0</v>
      </c>
      <c r="KE200" s="4">
        <v>0</v>
      </c>
      <c r="KF200" s="4">
        <v>0</v>
      </c>
      <c r="KG200" s="4">
        <v>38382</v>
      </c>
      <c r="KH200" s="4">
        <v>0</v>
      </c>
      <c r="KI200" s="4">
        <v>0</v>
      </c>
      <c r="KJ200" s="4">
        <v>0</v>
      </c>
      <c r="KK200" s="4">
        <v>38382</v>
      </c>
      <c r="KM200" s="4">
        <v>68361.346060308395</v>
      </c>
      <c r="KN200" s="4">
        <v>-124.21577222457563</v>
      </c>
      <c r="KO200" s="4">
        <v>40.92</v>
      </c>
      <c r="KP200" s="4">
        <v>0</v>
      </c>
      <c r="KQ200" s="4">
        <v>0</v>
      </c>
      <c r="KR200" s="4">
        <v>600769</v>
      </c>
      <c r="KS200" s="4">
        <v>0</v>
      </c>
      <c r="KT200" s="4">
        <v>0</v>
      </c>
      <c r="KU200" s="4">
        <v>0</v>
      </c>
      <c r="KV200" s="4">
        <v>44521</v>
      </c>
      <c r="KW200" s="4">
        <v>0</v>
      </c>
      <c r="KX200" s="4">
        <v>0</v>
      </c>
      <c r="KY200" s="4">
        <v>0</v>
      </c>
      <c r="KZ200" s="4">
        <v>44521</v>
      </c>
      <c r="LA200" s="4">
        <v>0</v>
      </c>
      <c r="LB200" s="4">
        <v>65665.016227775428</v>
      </c>
      <c r="LC200" s="4">
        <v>0</v>
      </c>
      <c r="LD200" s="4">
        <v>40</v>
      </c>
      <c r="LE200" s="4">
        <v>0</v>
      </c>
      <c r="LF200" s="4">
        <v>0</v>
      </c>
      <c r="LG200" s="4">
        <v>619465</v>
      </c>
      <c r="LH200" s="4">
        <v>0</v>
      </c>
      <c r="LI200" s="4">
        <v>0</v>
      </c>
      <c r="LJ200" s="4">
        <v>0</v>
      </c>
      <c r="LK200" s="4">
        <v>47520</v>
      </c>
      <c r="LL200" s="4">
        <v>0</v>
      </c>
      <c r="LM200" s="4">
        <v>0</v>
      </c>
      <c r="LO200" s="4">
        <v>47520</v>
      </c>
      <c r="LQ200" s="4">
        <v>37837.199999999997</v>
      </c>
      <c r="MI200" s="115">
        <f t="shared" si="2"/>
        <v>-191</v>
      </c>
      <c r="MJ200" s="3"/>
      <c r="MK200" s="3"/>
      <c r="ML200" s="176"/>
      <c r="MM200" s="176"/>
      <c r="MN200" s="176"/>
      <c r="MO200" s="176"/>
      <c r="MP200" s="176"/>
      <c r="MQ200" s="176"/>
      <c r="MR200" s="176"/>
      <c r="MS200" s="176"/>
      <c r="MT200" s="176"/>
    </row>
    <row r="201" spans="1:358" s="4" customFormat="1">
      <c r="A201" s="1">
        <v>192</v>
      </c>
      <c r="B201" t="s">
        <v>232</v>
      </c>
      <c r="C201" s="93"/>
      <c r="E201" s="4">
        <v>0</v>
      </c>
      <c r="F201" s="4">
        <v>0</v>
      </c>
      <c r="I201" s="93"/>
      <c r="J201" s="4">
        <v>0</v>
      </c>
      <c r="K201" s="4">
        <v>0</v>
      </c>
      <c r="L201" s="4">
        <v>0</v>
      </c>
      <c r="O201" s="93"/>
      <c r="Q201" s="4">
        <v>0</v>
      </c>
      <c r="R201" s="4">
        <v>0</v>
      </c>
      <c r="S201" s="4">
        <v>0</v>
      </c>
      <c r="U201" s="4">
        <v>0</v>
      </c>
      <c r="V201" s="4">
        <v>0</v>
      </c>
      <c r="W201" s="93"/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L201" s="4">
        <v>0</v>
      </c>
      <c r="AO201" s="93"/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W201" s="93"/>
      <c r="AZ201" s="4">
        <v>0</v>
      </c>
      <c r="BB201" s="4">
        <v>0</v>
      </c>
      <c r="BC201" s="4">
        <v>0</v>
      </c>
      <c r="BD201" s="4">
        <v>0</v>
      </c>
      <c r="BH201" s="4">
        <v>0</v>
      </c>
      <c r="BL201" s="4">
        <v>0</v>
      </c>
      <c r="BN201" s="4">
        <v>0</v>
      </c>
      <c r="BO201" s="4">
        <v>0</v>
      </c>
      <c r="BP201" s="4">
        <v>0</v>
      </c>
      <c r="BQ201" s="93">
        <v>0</v>
      </c>
      <c r="BR201" s="4">
        <v>0</v>
      </c>
      <c r="BS201" s="4">
        <v>0</v>
      </c>
      <c r="BT201" s="4">
        <v>0</v>
      </c>
      <c r="BU201" s="4">
        <v>0</v>
      </c>
      <c r="BW201" s="4">
        <v>0</v>
      </c>
      <c r="BY201" s="4">
        <v>0</v>
      </c>
      <c r="CA201" s="4">
        <v>0</v>
      </c>
      <c r="CC201" s="93"/>
      <c r="CE201" s="4">
        <v>0</v>
      </c>
      <c r="CF201" s="4">
        <v>0</v>
      </c>
      <c r="CH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93"/>
      <c r="CS201" s="4">
        <v>0</v>
      </c>
      <c r="CW201" s="4">
        <v>0</v>
      </c>
      <c r="CY201" s="4">
        <v>0</v>
      </c>
      <c r="DA201" s="93"/>
      <c r="DD201" s="4">
        <v>0</v>
      </c>
      <c r="DF201" s="4">
        <v>0</v>
      </c>
      <c r="DH201" s="4">
        <v>0</v>
      </c>
      <c r="DI201" s="4">
        <v>0</v>
      </c>
      <c r="DJ201" s="4">
        <v>0</v>
      </c>
      <c r="DK201" s="4">
        <v>0</v>
      </c>
      <c r="DL201" s="4">
        <v>0</v>
      </c>
      <c r="DM201" s="93"/>
      <c r="DU201" s="4">
        <v>0</v>
      </c>
      <c r="DW201" s="4">
        <v>0</v>
      </c>
      <c r="DY201" s="93"/>
      <c r="EG201" s="4">
        <v>0</v>
      </c>
      <c r="EI201" s="4">
        <v>0</v>
      </c>
      <c r="EK201" s="93">
        <v>0</v>
      </c>
      <c r="EM201" s="4">
        <v>0</v>
      </c>
      <c r="EN201" s="4">
        <v>0</v>
      </c>
      <c r="EO201" s="4">
        <v>0</v>
      </c>
      <c r="EP201" s="4">
        <v>0</v>
      </c>
      <c r="EQ201" s="4">
        <v>0</v>
      </c>
      <c r="ER201" s="4">
        <v>0</v>
      </c>
      <c r="ES201" s="4">
        <v>0</v>
      </c>
      <c r="ET201" s="4">
        <v>0</v>
      </c>
      <c r="EU201" s="4">
        <v>0</v>
      </c>
      <c r="EV201" s="4">
        <v>0</v>
      </c>
      <c r="EW201" s="93">
        <v>0</v>
      </c>
      <c r="EX201" s="4">
        <v>0</v>
      </c>
      <c r="EY201" s="4">
        <v>0</v>
      </c>
      <c r="EZ201" s="4">
        <v>0</v>
      </c>
      <c r="FA201" s="4">
        <v>0</v>
      </c>
      <c r="FB201" s="4">
        <v>0</v>
      </c>
      <c r="FC201" s="4">
        <v>0</v>
      </c>
      <c r="FD201" s="4">
        <v>0</v>
      </c>
      <c r="FE201" s="4">
        <v>0</v>
      </c>
      <c r="FF201" s="4">
        <v>0</v>
      </c>
      <c r="FG201" s="4">
        <v>0</v>
      </c>
      <c r="FH201" s="4">
        <v>0</v>
      </c>
      <c r="FI201" s="93">
        <v>0</v>
      </c>
      <c r="FJ201" s="4">
        <v>0</v>
      </c>
      <c r="FK201" s="4">
        <v>0</v>
      </c>
      <c r="FL201" s="4">
        <v>0</v>
      </c>
      <c r="FM201" s="4">
        <v>0</v>
      </c>
      <c r="FN201" s="4">
        <v>0</v>
      </c>
      <c r="FO201" s="4">
        <v>0</v>
      </c>
      <c r="FQ201" s="4">
        <v>0</v>
      </c>
      <c r="FS201" s="4">
        <v>0</v>
      </c>
      <c r="FU201" s="93">
        <v>0</v>
      </c>
      <c r="FV201" s="4">
        <v>0</v>
      </c>
      <c r="FW201" s="4">
        <v>0</v>
      </c>
      <c r="FX201" s="4">
        <v>0</v>
      </c>
      <c r="FY201" s="4">
        <v>0</v>
      </c>
      <c r="FZ201" s="4">
        <v>0</v>
      </c>
      <c r="GA201" s="4">
        <v>0</v>
      </c>
      <c r="GB201" s="4">
        <v>0</v>
      </c>
      <c r="GC201" s="4">
        <v>0</v>
      </c>
      <c r="GE201" s="4">
        <v>0</v>
      </c>
      <c r="GG201" s="93">
        <v>0</v>
      </c>
      <c r="GH201" s="4">
        <v>0</v>
      </c>
      <c r="GI201" s="4">
        <v>0</v>
      </c>
      <c r="GJ201" s="4">
        <v>0</v>
      </c>
      <c r="GK201" s="4">
        <v>0</v>
      </c>
      <c r="GL201" s="4">
        <v>0</v>
      </c>
      <c r="GM201" s="4">
        <v>0</v>
      </c>
      <c r="GN201" s="4">
        <v>0</v>
      </c>
      <c r="GO201" s="4">
        <v>0</v>
      </c>
      <c r="GP201" s="4">
        <v>0</v>
      </c>
      <c r="GQ201" s="4">
        <v>0</v>
      </c>
      <c r="GR201" s="4">
        <v>0</v>
      </c>
      <c r="GS201" s="93">
        <v>0</v>
      </c>
      <c r="GT201" s="4">
        <v>0</v>
      </c>
      <c r="GU201" s="4">
        <v>0</v>
      </c>
      <c r="GV201" s="4">
        <v>0</v>
      </c>
      <c r="GW201" s="4">
        <v>0</v>
      </c>
      <c r="GX201" s="4">
        <v>0</v>
      </c>
      <c r="GY201" s="4">
        <v>0</v>
      </c>
      <c r="GZ201" s="4">
        <v>0</v>
      </c>
      <c r="HA201" s="160">
        <v>0</v>
      </c>
      <c r="HB201" s="160">
        <v>0</v>
      </c>
      <c r="HC201" s="160">
        <v>0</v>
      </c>
      <c r="HD201" s="4">
        <v>0</v>
      </c>
      <c r="HE201" s="93">
        <v>0</v>
      </c>
      <c r="HF201" s="4">
        <v>0</v>
      </c>
      <c r="HG201" s="4">
        <v>0</v>
      </c>
      <c r="HH201" s="4">
        <v>0</v>
      </c>
      <c r="HI201" s="4">
        <v>0</v>
      </c>
      <c r="HJ201" s="4">
        <v>0</v>
      </c>
      <c r="HK201" s="4">
        <v>0</v>
      </c>
      <c r="HL201" s="4">
        <v>0</v>
      </c>
      <c r="HM201" s="4">
        <v>0</v>
      </c>
      <c r="HN201" s="4">
        <v>0</v>
      </c>
      <c r="HO201" s="4">
        <v>0</v>
      </c>
      <c r="HP201" s="4">
        <v>0</v>
      </c>
      <c r="HQ201" s="4">
        <v>0</v>
      </c>
      <c r="HR201" s="93">
        <v>0</v>
      </c>
      <c r="HS201" s="4">
        <v>0</v>
      </c>
      <c r="HT201" s="4">
        <v>0</v>
      </c>
      <c r="HU201" s="4">
        <v>0</v>
      </c>
      <c r="HV201" s="4">
        <v>0</v>
      </c>
      <c r="HW201" s="4">
        <v>0</v>
      </c>
      <c r="HX201" s="176">
        <v>0</v>
      </c>
      <c r="HY201" s="4">
        <v>0</v>
      </c>
      <c r="HZ201" s="176">
        <v>0</v>
      </c>
      <c r="IA201" s="4">
        <v>0</v>
      </c>
      <c r="IB201" s="176">
        <v>0</v>
      </c>
      <c r="IC201" s="4">
        <v>0</v>
      </c>
      <c r="ID201" s="176">
        <v>0</v>
      </c>
      <c r="IE201" s="4">
        <v>0</v>
      </c>
      <c r="IF201" s="4">
        <v>0</v>
      </c>
      <c r="IG201" s="5">
        <v>0</v>
      </c>
      <c r="IH201" s="3">
        <v>0</v>
      </c>
      <c r="II201" s="3">
        <v>0</v>
      </c>
      <c r="IJ201" s="3">
        <v>0</v>
      </c>
      <c r="IK201" s="3">
        <v>0</v>
      </c>
      <c r="IL201" s="3">
        <v>0</v>
      </c>
      <c r="IM201" s="3">
        <v>0</v>
      </c>
      <c r="IN201" s="3">
        <v>0</v>
      </c>
      <c r="IO201" s="3">
        <v>0</v>
      </c>
      <c r="IP201" s="3">
        <v>0</v>
      </c>
      <c r="IQ201" s="3"/>
      <c r="IR201" s="3">
        <v>0</v>
      </c>
      <c r="IS201" s="3"/>
      <c r="IT201" s="3">
        <v>0</v>
      </c>
      <c r="IU201" s="3"/>
      <c r="IV201" s="93">
        <v>0</v>
      </c>
      <c r="IW201" s="4">
        <v>0</v>
      </c>
      <c r="IX201" s="4">
        <v>0</v>
      </c>
      <c r="IY201" s="4">
        <v>0</v>
      </c>
      <c r="IZ201" s="4">
        <v>0</v>
      </c>
      <c r="JA201" s="4">
        <v>0</v>
      </c>
      <c r="JB201" s="4">
        <v>0</v>
      </c>
      <c r="JC201" s="4">
        <v>0</v>
      </c>
      <c r="JD201" s="4">
        <v>0</v>
      </c>
      <c r="JE201" s="4">
        <v>0</v>
      </c>
      <c r="JG201" s="4">
        <v>0</v>
      </c>
      <c r="JI201" s="4">
        <v>0</v>
      </c>
      <c r="JK201" s="93">
        <v>0</v>
      </c>
      <c r="JL201" s="4">
        <v>0</v>
      </c>
      <c r="JM201" s="4">
        <v>0</v>
      </c>
      <c r="JN201" s="4">
        <v>0</v>
      </c>
      <c r="JO201" s="4">
        <v>0</v>
      </c>
      <c r="JP201" s="4">
        <v>0</v>
      </c>
      <c r="JQ201" s="4">
        <v>0</v>
      </c>
      <c r="JR201" s="4">
        <v>0</v>
      </c>
      <c r="JS201" s="4">
        <v>0</v>
      </c>
      <c r="JT201" s="4">
        <v>0</v>
      </c>
      <c r="JV201" s="4">
        <v>0</v>
      </c>
      <c r="JW201" s="4">
        <v>0</v>
      </c>
      <c r="JX201" s="4">
        <v>0</v>
      </c>
      <c r="JY201" s="4">
        <v>0</v>
      </c>
      <c r="JZ201" s="93">
        <v>0</v>
      </c>
      <c r="KA201" s="4">
        <v>0</v>
      </c>
      <c r="KB201" s="4">
        <v>0</v>
      </c>
      <c r="KC201" s="4">
        <v>0</v>
      </c>
      <c r="KD201" s="4">
        <v>0</v>
      </c>
      <c r="KE201" s="4">
        <v>0</v>
      </c>
      <c r="KF201" s="4">
        <v>0</v>
      </c>
      <c r="KG201" s="4">
        <v>0</v>
      </c>
      <c r="KH201" s="4">
        <v>0</v>
      </c>
      <c r="KI201" s="4">
        <v>0</v>
      </c>
      <c r="KJ201" s="4">
        <v>0</v>
      </c>
      <c r="KK201" s="4">
        <v>0</v>
      </c>
      <c r="KM201" s="4">
        <v>0</v>
      </c>
      <c r="KN201" s="4">
        <v>0</v>
      </c>
      <c r="KO201" s="4">
        <v>0</v>
      </c>
      <c r="KP201" s="4">
        <v>0</v>
      </c>
      <c r="KQ201" s="4">
        <v>0</v>
      </c>
      <c r="KR201" s="4">
        <v>0</v>
      </c>
      <c r="KS201" s="4">
        <v>0</v>
      </c>
      <c r="KT201" s="4">
        <v>0</v>
      </c>
      <c r="KU201" s="4">
        <v>0</v>
      </c>
      <c r="KV201" s="4">
        <v>0</v>
      </c>
      <c r="KW201" s="4">
        <v>0</v>
      </c>
      <c r="KX201" s="4">
        <v>0</v>
      </c>
      <c r="KY201" s="4">
        <v>0</v>
      </c>
      <c r="KZ201" s="4">
        <v>0</v>
      </c>
      <c r="LA201" s="4">
        <v>0</v>
      </c>
      <c r="LB201" s="4">
        <v>0</v>
      </c>
      <c r="LC201" s="4">
        <v>0</v>
      </c>
      <c r="LD201" s="4">
        <v>0</v>
      </c>
      <c r="LE201" s="4">
        <v>0</v>
      </c>
      <c r="LF201" s="4">
        <v>0</v>
      </c>
      <c r="LG201" s="4">
        <v>0</v>
      </c>
      <c r="LH201" s="4">
        <v>0</v>
      </c>
      <c r="LI201" s="4">
        <v>0</v>
      </c>
      <c r="LJ201" s="4">
        <v>0</v>
      </c>
      <c r="LK201" s="4">
        <v>0</v>
      </c>
      <c r="LL201" s="4">
        <v>0</v>
      </c>
      <c r="LM201" s="4">
        <v>0</v>
      </c>
      <c r="LO201" s="4">
        <v>0</v>
      </c>
      <c r="LQ201" s="4">
        <v>0</v>
      </c>
      <c r="MI201" s="115">
        <f t="shared" si="2"/>
        <v>-192</v>
      </c>
      <c r="MJ201" s="3"/>
      <c r="MK201" s="3"/>
      <c r="ML201" s="176"/>
      <c r="MM201" s="176"/>
      <c r="MN201" s="176"/>
      <c r="MO201" s="176"/>
      <c r="MP201" s="176"/>
      <c r="MQ201" s="176"/>
      <c r="MR201" s="176"/>
      <c r="MS201" s="176"/>
      <c r="MT201" s="176"/>
    </row>
    <row r="202" spans="1:358" s="4" customFormat="1">
      <c r="A202" s="1">
        <v>193</v>
      </c>
      <c r="B202" t="s">
        <v>233</v>
      </c>
      <c r="C202" s="93"/>
      <c r="E202" s="4">
        <v>0</v>
      </c>
      <c r="F202" s="4">
        <v>0</v>
      </c>
      <c r="I202" s="93"/>
      <c r="J202" s="4">
        <v>0</v>
      </c>
      <c r="K202" s="4">
        <v>0</v>
      </c>
      <c r="L202" s="4">
        <v>0</v>
      </c>
      <c r="O202" s="93"/>
      <c r="Q202" s="4">
        <v>0</v>
      </c>
      <c r="R202" s="4">
        <v>0</v>
      </c>
      <c r="S202" s="4">
        <v>0</v>
      </c>
      <c r="U202" s="4">
        <v>0</v>
      </c>
      <c r="V202" s="4">
        <v>0</v>
      </c>
      <c r="W202" s="93"/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L202" s="4">
        <v>0</v>
      </c>
      <c r="AO202" s="93"/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W202" s="93"/>
      <c r="AZ202" s="4">
        <v>0</v>
      </c>
      <c r="BB202" s="4">
        <v>0</v>
      </c>
      <c r="BC202" s="4">
        <v>0</v>
      </c>
      <c r="BD202" s="4">
        <v>0</v>
      </c>
      <c r="BH202" s="4">
        <v>0</v>
      </c>
      <c r="BL202" s="4">
        <v>0</v>
      </c>
      <c r="BN202" s="4">
        <v>0</v>
      </c>
      <c r="BO202" s="4">
        <v>0</v>
      </c>
      <c r="BP202" s="4">
        <v>0</v>
      </c>
      <c r="BQ202" s="93">
        <v>0</v>
      </c>
      <c r="BR202" s="4">
        <v>0</v>
      </c>
      <c r="BS202" s="4">
        <v>0</v>
      </c>
      <c r="BT202" s="4">
        <v>0</v>
      </c>
      <c r="BU202" s="4">
        <v>0</v>
      </c>
      <c r="BW202" s="4">
        <v>0</v>
      </c>
      <c r="BY202" s="4">
        <v>0</v>
      </c>
      <c r="CA202" s="4">
        <v>0</v>
      </c>
      <c r="CC202" s="93"/>
      <c r="CE202" s="4">
        <v>0</v>
      </c>
      <c r="CF202" s="4">
        <v>0</v>
      </c>
      <c r="CH202" s="4">
        <v>0</v>
      </c>
      <c r="CJ202" s="4">
        <v>0</v>
      </c>
      <c r="CK202" s="4">
        <v>0</v>
      </c>
      <c r="CL202" s="4">
        <v>0</v>
      </c>
      <c r="CM202" s="4">
        <v>0</v>
      </c>
      <c r="CN202" s="4">
        <v>0</v>
      </c>
      <c r="CO202" s="93"/>
      <c r="CS202" s="4">
        <v>0</v>
      </c>
      <c r="CW202" s="4">
        <v>0</v>
      </c>
      <c r="CY202" s="4">
        <v>0</v>
      </c>
      <c r="DA202" s="93"/>
      <c r="DD202" s="4">
        <v>0</v>
      </c>
      <c r="DF202" s="4">
        <v>0</v>
      </c>
      <c r="DH202" s="4">
        <v>0</v>
      </c>
      <c r="DI202" s="4">
        <v>0</v>
      </c>
      <c r="DJ202" s="4">
        <v>0</v>
      </c>
      <c r="DK202" s="4">
        <v>0</v>
      </c>
      <c r="DL202" s="4">
        <v>0</v>
      </c>
      <c r="DM202" s="93"/>
      <c r="DU202" s="4">
        <v>0</v>
      </c>
      <c r="DW202" s="4">
        <v>0</v>
      </c>
      <c r="DY202" s="93"/>
      <c r="EG202" s="4">
        <v>0</v>
      </c>
      <c r="EI202" s="4">
        <v>0</v>
      </c>
      <c r="EK202" s="93">
        <v>0</v>
      </c>
      <c r="EM202" s="4">
        <v>0</v>
      </c>
      <c r="EN202" s="4">
        <v>0</v>
      </c>
      <c r="EO202" s="4">
        <v>0</v>
      </c>
      <c r="EP202" s="4">
        <v>0</v>
      </c>
      <c r="EQ202" s="4">
        <v>0</v>
      </c>
      <c r="ER202" s="4">
        <v>0</v>
      </c>
      <c r="ES202" s="4">
        <v>0</v>
      </c>
      <c r="ET202" s="4">
        <v>0</v>
      </c>
      <c r="EU202" s="4">
        <v>0</v>
      </c>
      <c r="EV202" s="4">
        <v>0</v>
      </c>
      <c r="EW202" s="93">
        <v>0</v>
      </c>
      <c r="EX202" s="4">
        <v>0</v>
      </c>
      <c r="EY202" s="4">
        <v>0</v>
      </c>
      <c r="EZ202" s="4">
        <v>0</v>
      </c>
      <c r="FA202" s="4">
        <v>0</v>
      </c>
      <c r="FB202" s="4">
        <v>0</v>
      </c>
      <c r="FC202" s="4">
        <v>0</v>
      </c>
      <c r="FD202" s="4">
        <v>0</v>
      </c>
      <c r="FE202" s="4">
        <v>0</v>
      </c>
      <c r="FF202" s="4">
        <v>0</v>
      </c>
      <c r="FG202" s="4">
        <v>0</v>
      </c>
      <c r="FH202" s="4">
        <v>0</v>
      </c>
      <c r="FI202" s="93">
        <v>0</v>
      </c>
      <c r="FJ202" s="4">
        <v>0</v>
      </c>
      <c r="FK202" s="4">
        <v>0</v>
      </c>
      <c r="FL202" s="4">
        <v>0</v>
      </c>
      <c r="FM202" s="4">
        <v>0</v>
      </c>
      <c r="FN202" s="4">
        <v>0</v>
      </c>
      <c r="FO202" s="4">
        <v>0</v>
      </c>
      <c r="FQ202" s="4">
        <v>0</v>
      </c>
      <c r="FS202" s="4">
        <v>0</v>
      </c>
      <c r="FU202" s="93">
        <v>0</v>
      </c>
      <c r="FV202" s="4">
        <v>0</v>
      </c>
      <c r="FW202" s="4">
        <v>0</v>
      </c>
      <c r="FX202" s="4">
        <v>0</v>
      </c>
      <c r="FY202" s="4">
        <v>0</v>
      </c>
      <c r="FZ202" s="4">
        <v>0</v>
      </c>
      <c r="GA202" s="4">
        <v>0</v>
      </c>
      <c r="GB202" s="4">
        <v>0</v>
      </c>
      <c r="GC202" s="4">
        <v>0</v>
      </c>
      <c r="GE202" s="4">
        <v>0</v>
      </c>
      <c r="GG202" s="93">
        <v>0</v>
      </c>
      <c r="GH202" s="4">
        <v>0</v>
      </c>
      <c r="GI202" s="4">
        <v>0</v>
      </c>
      <c r="GJ202" s="4">
        <v>0</v>
      </c>
      <c r="GK202" s="4">
        <v>0</v>
      </c>
      <c r="GL202" s="4">
        <v>0</v>
      </c>
      <c r="GM202" s="4">
        <v>0</v>
      </c>
      <c r="GN202" s="4">
        <v>0</v>
      </c>
      <c r="GO202" s="4">
        <v>0</v>
      </c>
      <c r="GP202" s="4">
        <v>0</v>
      </c>
      <c r="GQ202" s="4">
        <v>0</v>
      </c>
      <c r="GR202" s="4">
        <v>0</v>
      </c>
      <c r="GS202" s="93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  <c r="GZ202" s="4">
        <v>0</v>
      </c>
      <c r="HA202" s="160">
        <v>0</v>
      </c>
      <c r="HB202" s="160">
        <v>0</v>
      </c>
      <c r="HC202" s="160">
        <v>0</v>
      </c>
      <c r="HD202" s="4">
        <v>0</v>
      </c>
      <c r="HE202" s="93">
        <v>0</v>
      </c>
      <c r="HF202" s="4">
        <v>0</v>
      </c>
      <c r="HG202" s="4">
        <v>0</v>
      </c>
      <c r="HH202" s="4">
        <v>0</v>
      </c>
      <c r="HI202" s="4">
        <v>0</v>
      </c>
      <c r="HJ202" s="4">
        <v>0</v>
      </c>
      <c r="HK202" s="4">
        <v>0</v>
      </c>
      <c r="HL202" s="4">
        <v>0</v>
      </c>
      <c r="HM202" s="4">
        <v>0</v>
      </c>
      <c r="HN202" s="4">
        <v>0</v>
      </c>
      <c r="HO202" s="4">
        <v>0</v>
      </c>
      <c r="HP202" s="4">
        <v>0</v>
      </c>
      <c r="HQ202" s="4">
        <v>0</v>
      </c>
      <c r="HR202" s="93">
        <v>0</v>
      </c>
      <c r="HS202" s="4">
        <v>0</v>
      </c>
      <c r="HT202" s="4">
        <v>0</v>
      </c>
      <c r="HU202" s="4">
        <v>0</v>
      </c>
      <c r="HV202" s="4">
        <v>0</v>
      </c>
      <c r="HW202" s="4">
        <v>0</v>
      </c>
      <c r="HX202" s="176">
        <v>0</v>
      </c>
      <c r="HY202" s="4">
        <v>0</v>
      </c>
      <c r="HZ202" s="176">
        <v>0</v>
      </c>
      <c r="IA202" s="4">
        <v>0</v>
      </c>
      <c r="IB202" s="176">
        <v>0</v>
      </c>
      <c r="IC202" s="4">
        <v>0</v>
      </c>
      <c r="ID202" s="176">
        <v>0</v>
      </c>
      <c r="IE202" s="4">
        <v>0</v>
      </c>
      <c r="IF202" s="4">
        <v>0</v>
      </c>
      <c r="IG202" s="5">
        <v>0</v>
      </c>
      <c r="IH202" s="3">
        <v>0</v>
      </c>
      <c r="II202" s="3">
        <v>0</v>
      </c>
      <c r="IJ202" s="3">
        <v>0</v>
      </c>
      <c r="IK202" s="3">
        <v>0</v>
      </c>
      <c r="IL202" s="3">
        <v>0</v>
      </c>
      <c r="IM202" s="3">
        <v>0</v>
      </c>
      <c r="IN202" s="3">
        <v>0</v>
      </c>
      <c r="IO202" s="3">
        <v>0</v>
      </c>
      <c r="IP202" s="3">
        <v>0</v>
      </c>
      <c r="IQ202" s="3"/>
      <c r="IR202" s="3">
        <v>0</v>
      </c>
      <c r="IS202" s="3"/>
      <c r="IT202" s="3">
        <v>0</v>
      </c>
      <c r="IU202" s="3"/>
      <c r="IV202" s="93">
        <v>0</v>
      </c>
      <c r="IW202" s="4">
        <v>0</v>
      </c>
      <c r="IX202" s="4">
        <v>0</v>
      </c>
      <c r="IY202" s="4">
        <v>0</v>
      </c>
      <c r="IZ202" s="4">
        <v>0</v>
      </c>
      <c r="JA202" s="4">
        <v>0</v>
      </c>
      <c r="JB202" s="4">
        <v>0</v>
      </c>
      <c r="JC202" s="4">
        <v>0</v>
      </c>
      <c r="JD202" s="4">
        <v>0</v>
      </c>
      <c r="JE202" s="4">
        <v>0</v>
      </c>
      <c r="JG202" s="4">
        <v>0</v>
      </c>
      <c r="JI202" s="4">
        <v>0</v>
      </c>
      <c r="JK202" s="93">
        <v>0</v>
      </c>
      <c r="JL202" s="4">
        <v>0</v>
      </c>
      <c r="JM202" s="4">
        <v>0</v>
      </c>
      <c r="JN202" s="4">
        <v>0</v>
      </c>
      <c r="JO202" s="4">
        <v>0</v>
      </c>
      <c r="JP202" s="4">
        <v>0</v>
      </c>
      <c r="JQ202" s="4">
        <v>0</v>
      </c>
      <c r="JR202" s="4">
        <v>0</v>
      </c>
      <c r="JS202" s="4">
        <v>0</v>
      </c>
      <c r="JT202" s="4">
        <v>0</v>
      </c>
      <c r="JV202" s="4">
        <v>0</v>
      </c>
      <c r="JW202" s="4">
        <v>0</v>
      </c>
      <c r="JX202" s="4">
        <v>0</v>
      </c>
      <c r="JY202" s="4">
        <v>0</v>
      </c>
      <c r="JZ202" s="93">
        <v>0</v>
      </c>
      <c r="KA202" s="4">
        <v>0</v>
      </c>
      <c r="KB202" s="4">
        <v>0</v>
      </c>
      <c r="KC202" s="4">
        <v>0</v>
      </c>
      <c r="KD202" s="4">
        <v>0</v>
      </c>
      <c r="KE202" s="4">
        <v>0</v>
      </c>
      <c r="KF202" s="4">
        <v>0</v>
      </c>
      <c r="KG202" s="4">
        <v>0</v>
      </c>
      <c r="KH202" s="4">
        <v>0</v>
      </c>
      <c r="KI202" s="4">
        <v>0</v>
      </c>
      <c r="KJ202" s="4">
        <v>0</v>
      </c>
      <c r="KK202" s="4">
        <v>0</v>
      </c>
      <c r="KM202" s="4">
        <v>0</v>
      </c>
      <c r="KN202" s="4">
        <v>0</v>
      </c>
      <c r="KO202" s="4">
        <v>0</v>
      </c>
      <c r="KP202" s="4">
        <v>0</v>
      </c>
      <c r="KQ202" s="4">
        <v>0</v>
      </c>
      <c r="KR202" s="4">
        <v>0</v>
      </c>
      <c r="KS202" s="4">
        <v>0</v>
      </c>
      <c r="KT202" s="4">
        <v>0</v>
      </c>
      <c r="KU202" s="4">
        <v>0</v>
      </c>
      <c r="KV202" s="4">
        <v>0</v>
      </c>
      <c r="KW202" s="4">
        <v>0</v>
      </c>
      <c r="KX202" s="4">
        <v>0</v>
      </c>
      <c r="KY202" s="4">
        <v>0</v>
      </c>
      <c r="KZ202" s="4">
        <v>0</v>
      </c>
      <c r="LA202" s="4">
        <v>0</v>
      </c>
      <c r="LB202" s="4">
        <v>0</v>
      </c>
      <c r="LC202" s="4">
        <v>0</v>
      </c>
      <c r="LD202" s="4">
        <v>0</v>
      </c>
      <c r="LE202" s="4">
        <v>0</v>
      </c>
      <c r="LF202" s="4">
        <v>0</v>
      </c>
      <c r="LG202" s="4">
        <v>0</v>
      </c>
      <c r="LH202" s="4">
        <v>0</v>
      </c>
      <c r="LI202" s="4">
        <v>0</v>
      </c>
      <c r="LJ202" s="4">
        <v>0</v>
      </c>
      <c r="LK202" s="4">
        <v>0</v>
      </c>
      <c r="LL202" s="4">
        <v>0</v>
      </c>
      <c r="LM202" s="4">
        <v>0</v>
      </c>
      <c r="LO202" s="4">
        <v>0</v>
      </c>
      <c r="LQ202" s="4">
        <v>0</v>
      </c>
      <c r="MI202" s="115">
        <f t="shared" si="2"/>
        <v>-193</v>
      </c>
      <c r="MJ202" s="3"/>
      <c r="MK202" s="3"/>
      <c r="ML202" s="176"/>
      <c r="MM202" s="176"/>
      <c r="MN202" s="176"/>
      <c r="MO202" s="176"/>
      <c r="MP202" s="176"/>
      <c r="MQ202" s="176"/>
      <c r="MR202" s="176"/>
      <c r="MS202" s="176"/>
      <c r="MT202" s="176"/>
    </row>
    <row r="203" spans="1:358" s="4" customFormat="1">
      <c r="A203" s="1">
        <v>194</v>
      </c>
      <c r="B203" t="s">
        <v>234</v>
      </c>
      <c r="C203" s="93"/>
      <c r="E203" s="4">
        <v>0</v>
      </c>
      <c r="F203" s="4">
        <v>0</v>
      </c>
      <c r="I203" s="93"/>
      <c r="J203" s="4">
        <v>0</v>
      </c>
      <c r="K203" s="4">
        <v>0</v>
      </c>
      <c r="L203" s="4">
        <v>0</v>
      </c>
      <c r="O203" s="93"/>
      <c r="Q203" s="4">
        <v>0</v>
      </c>
      <c r="R203" s="4">
        <v>0</v>
      </c>
      <c r="S203" s="4">
        <v>0</v>
      </c>
      <c r="U203" s="4">
        <v>0</v>
      </c>
      <c r="V203" s="4">
        <v>0</v>
      </c>
      <c r="W203" s="93"/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L203" s="4">
        <v>0</v>
      </c>
      <c r="AO203" s="93"/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W203" s="93"/>
      <c r="AZ203" s="4">
        <v>0</v>
      </c>
      <c r="BB203" s="4">
        <v>0</v>
      </c>
      <c r="BC203" s="4">
        <v>0</v>
      </c>
      <c r="BD203" s="4">
        <v>0</v>
      </c>
      <c r="BH203" s="4">
        <v>0</v>
      </c>
      <c r="BL203" s="4">
        <v>0</v>
      </c>
      <c r="BN203" s="4">
        <v>0</v>
      </c>
      <c r="BO203" s="4">
        <v>0</v>
      </c>
      <c r="BP203" s="4">
        <v>0</v>
      </c>
      <c r="BQ203" s="93">
        <v>0</v>
      </c>
      <c r="BR203" s="4">
        <v>0</v>
      </c>
      <c r="BS203" s="4">
        <v>0</v>
      </c>
      <c r="BT203" s="4">
        <v>0</v>
      </c>
      <c r="BU203" s="4">
        <v>0</v>
      </c>
      <c r="BW203" s="4">
        <v>0</v>
      </c>
      <c r="BY203" s="4">
        <v>0</v>
      </c>
      <c r="CA203" s="4">
        <v>0</v>
      </c>
      <c r="CC203" s="93"/>
      <c r="CE203" s="4">
        <v>0</v>
      </c>
      <c r="CF203" s="4">
        <v>0</v>
      </c>
      <c r="CH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93"/>
      <c r="CS203" s="4">
        <v>0</v>
      </c>
      <c r="CW203" s="4">
        <v>0</v>
      </c>
      <c r="CY203" s="4">
        <v>0</v>
      </c>
      <c r="DA203" s="93"/>
      <c r="DD203" s="4">
        <v>0</v>
      </c>
      <c r="DF203" s="4">
        <v>0</v>
      </c>
      <c r="DH203" s="4">
        <v>0</v>
      </c>
      <c r="DI203" s="4">
        <v>0</v>
      </c>
      <c r="DJ203" s="4">
        <v>0</v>
      </c>
      <c r="DK203" s="4">
        <v>0</v>
      </c>
      <c r="DL203" s="4">
        <v>0</v>
      </c>
      <c r="DM203" s="93"/>
      <c r="DU203" s="4">
        <v>0</v>
      </c>
      <c r="DW203" s="4">
        <v>0</v>
      </c>
      <c r="DY203" s="93"/>
      <c r="EG203" s="4">
        <v>0</v>
      </c>
      <c r="EI203" s="4">
        <v>0</v>
      </c>
      <c r="EK203" s="93">
        <v>0</v>
      </c>
      <c r="EM203" s="4">
        <v>0</v>
      </c>
      <c r="EN203" s="4">
        <v>0</v>
      </c>
      <c r="EO203" s="4">
        <v>0</v>
      </c>
      <c r="EP203" s="4">
        <v>0</v>
      </c>
      <c r="EQ203" s="4">
        <v>0</v>
      </c>
      <c r="ER203" s="4">
        <v>0</v>
      </c>
      <c r="ES203" s="4">
        <v>0</v>
      </c>
      <c r="ET203" s="4">
        <v>0</v>
      </c>
      <c r="EU203" s="4">
        <v>0</v>
      </c>
      <c r="EV203" s="4">
        <v>0</v>
      </c>
      <c r="EW203" s="93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0</v>
      </c>
      <c r="FE203" s="4">
        <v>0</v>
      </c>
      <c r="FF203" s="4">
        <v>0</v>
      </c>
      <c r="FG203" s="4">
        <v>0</v>
      </c>
      <c r="FH203" s="4">
        <v>0</v>
      </c>
      <c r="FI203" s="93">
        <v>0</v>
      </c>
      <c r="FJ203" s="4">
        <v>0</v>
      </c>
      <c r="FK203" s="4">
        <v>0</v>
      </c>
      <c r="FL203" s="4">
        <v>0</v>
      </c>
      <c r="FM203" s="4">
        <v>0</v>
      </c>
      <c r="FN203" s="4">
        <v>0</v>
      </c>
      <c r="FO203" s="4">
        <v>0</v>
      </c>
      <c r="FQ203" s="4">
        <v>0</v>
      </c>
      <c r="FS203" s="4">
        <v>0</v>
      </c>
      <c r="FU203" s="93">
        <v>0</v>
      </c>
      <c r="FV203" s="4">
        <v>0</v>
      </c>
      <c r="FW203" s="4">
        <v>0</v>
      </c>
      <c r="FX203" s="4">
        <v>0</v>
      </c>
      <c r="FY203" s="4">
        <v>0</v>
      </c>
      <c r="FZ203" s="4">
        <v>0</v>
      </c>
      <c r="GA203" s="4">
        <v>0</v>
      </c>
      <c r="GB203" s="4">
        <v>0</v>
      </c>
      <c r="GC203" s="4">
        <v>0</v>
      </c>
      <c r="GE203" s="4">
        <v>0</v>
      </c>
      <c r="GG203" s="93">
        <v>0</v>
      </c>
      <c r="GH203" s="4">
        <v>0</v>
      </c>
      <c r="GI203" s="4">
        <v>0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Q203" s="4">
        <v>0</v>
      </c>
      <c r="GR203" s="4">
        <v>0</v>
      </c>
      <c r="GS203" s="93">
        <v>0</v>
      </c>
      <c r="GT203" s="4">
        <v>0</v>
      </c>
      <c r="GU203" s="4">
        <v>0</v>
      </c>
      <c r="GV203" s="4">
        <v>0</v>
      </c>
      <c r="GW203" s="4">
        <v>0</v>
      </c>
      <c r="GX203" s="4">
        <v>0</v>
      </c>
      <c r="GY203" s="4">
        <v>0</v>
      </c>
      <c r="GZ203" s="4">
        <v>0</v>
      </c>
      <c r="HA203" s="160">
        <v>0</v>
      </c>
      <c r="HB203" s="160">
        <v>0</v>
      </c>
      <c r="HC203" s="160">
        <v>0</v>
      </c>
      <c r="HD203" s="4">
        <v>0</v>
      </c>
      <c r="HE203" s="93">
        <v>0</v>
      </c>
      <c r="HF203" s="4">
        <v>0</v>
      </c>
      <c r="HG203" s="4">
        <v>0</v>
      </c>
      <c r="HH203" s="4">
        <v>0</v>
      </c>
      <c r="HI203" s="4">
        <v>0</v>
      </c>
      <c r="HJ203" s="4">
        <v>0</v>
      </c>
      <c r="HK203" s="4">
        <v>0</v>
      </c>
      <c r="HL203" s="4">
        <v>0</v>
      </c>
      <c r="HM203" s="4">
        <v>0</v>
      </c>
      <c r="HN203" s="4">
        <v>0</v>
      </c>
      <c r="HO203" s="4">
        <v>0</v>
      </c>
      <c r="HP203" s="4">
        <v>0</v>
      </c>
      <c r="HQ203" s="4">
        <v>0</v>
      </c>
      <c r="HR203" s="93">
        <v>0</v>
      </c>
      <c r="HS203" s="4">
        <v>0</v>
      </c>
      <c r="HT203" s="4">
        <v>0</v>
      </c>
      <c r="HU203" s="4">
        <v>0</v>
      </c>
      <c r="HV203" s="4">
        <v>0</v>
      </c>
      <c r="HW203" s="4">
        <v>0</v>
      </c>
      <c r="HX203" s="176">
        <v>0</v>
      </c>
      <c r="HY203" s="4">
        <v>0</v>
      </c>
      <c r="HZ203" s="176">
        <v>0</v>
      </c>
      <c r="IA203" s="4">
        <v>0</v>
      </c>
      <c r="IB203" s="176">
        <v>0</v>
      </c>
      <c r="IC203" s="4">
        <v>0</v>
      </c>
      <c r="ID203" s="176">
        <v>0</v>
      </c>
      <c r="IE203" s="4">
        <v>0</v>
      </c>
      <c r="IF203" s="4">
        <v>0</v>
      </c>
      <c r="IG203" s="5">
        <v>0</v>
      </c>
      <c r="IH203" s="3">
        <v>0</v>
      </c>
      <c r="II203" s="3">
        <v>0</v>
      </c>
      <c r="IJ203" s="3">
        <v>0</v>
      </c>
      <c r="IK203" s="3">
        <v>0</v>
      </c>
      <c r="IL203" s="3">
        <v>0</v>
      </c>
      <c r="IM203" s="3">
        <v>0</v>
      </c>
      <c r="IN203" s="3">
        <v>0</v>
      </c>
      <c r="IO203" s="3">
        <v>0</v>
      </c>
      <c r="IP203" s="3">
        <v>0</v>
      </c>
      <c r="IQ203" s="3"/>
      <c r="IR203" s="3">
        <v>0</v>
      </c>
      <c r="IS203" s="3"/>
      <c r="IT203" s="3">
        <v>0</v>
      </c>
      <c r="IU203" s="3"/>
      <c r="IV203" s="93">
        <v>0</v>
      </c>
      <c r="IW203" s="4">
        <v>0</v>
      </c>
      <c r="IX203" s="4">
        <v>0</v>
      </c>
      <c r="IY203" s="4">
        <v>0</v>
      </c>
      <c r="IZ203" s="4">
        <v>0</v>
      </c>
      <c r="JA203" s="4">
        <v>0</v>
      </c>
      <c r="JB203" s="4">
        <v>0</v>
      </c>
      <c r="JC203" s="4">
        <v>0</v>
      </c>
      <c r="JD203" s="4">
        <v>0</v>
      </c>
      <c r="JE203" s="4">
        <v>0</v>
      </c>
      <c r="JG203" s="4">
        <v>0</v>
      </c>
      <c r="JI203" s="4">
        <v>0</v>
      </c>
      <c r="JK203" s="93">
        <v>0</v>
      </c>
      <c r="JL203" s="4">
        <v>0</v>
      </c>
      <c r="JM203" s="4">
        <v>0</v>
      </c>
      <c r="JN203" s="4">
        <v>0</v>
      </c>
      <c r="JO203" s="4">
        <v>0</v>
      </c>
      <c r="JP203" s="4">
        <v>0</v>
      </c>
      <c r="JQ203" s="4">
        <v>0</v>
      </c>
      <c r="JR203" s="4">
        <v>0</v>
      </c>
      <c r="JS203" s="4">
        <v>0</v>
      </c>
      <c r="JT203" s="4">
        <v>0</v>
      </c>
      <c r="JV203" s="4">
        <v>0</v>
      </c>
      <c r="JW203" s="4">
        <v>0</v>
      </c>
      <c r="JX203" s="4">
        <v>0</v>
      </c>
      <c r="JY203" s="4">
        <v>0</v>
      </c>
      <c r="JZ203" s="93">
        <v>0</v>
      </c>
      <c r="KA203" s="4">
        <v>0</v>
      </c>
      <c r="KB203" s="4">
        <v>0</v>
      </c>
      <c r="KC203" s="4">
        <v>0</v>
      </c>
      <c r="KD203" s="4">
        <v>0</v>
      </c>
      <c r="KE203" s="4">
        <v>0</v>
      </c>
      <c r="KF203" s="4">
        <v>0</v>
      </c>
      <c r="KG203" s="4">
        <v>0</v>
      </c>
      <c r="KH203" s="4">
        <v>0</v>
      </c>
      <c r="KI203" s="4">
        <v>0</v>
      </c>
      <c r="KJ203" s="4">
        <v>0</v>
      </c>
      <c r="KK203" s="4">
        <v>0</v>
      </c>
      <c r="KM203" s="4">
        <v>0</v>
      </c>
      <c r="KN203" s="4">
        <v>0</v>
      </c>
      <c r="KO203" s="4">
        <v>0</v>
      </c>
      <c r="KP203" s="4">
        <v>0</v>
      </c>
      <c r="KQ203" s="4">
        <v>0</v>
      </c>
      <c r="KR203" s="4">
        <v>0</v>
      </c>
      <c r="KS203" s="4">
        <v>0</v>
      </c>
      <c r="KT203" s="4">
        <v>0</v>
      </c>
      <c r="KU203" s="4">
        <v>0</v>
      </c>
      <c r="KV203" s="4">
        <v>0</v>
      </c>
      <c r="KW203" s="4">
        <v>0</v>
      </c>
      <c r="KX203" s="4">
        <v>0</v>
      </c>
      <c r="KY203" s="4">
        <v>0</v>
      </c>
      <c r="KZ203" s="4">
        <v>0</v>
      </c>
      <c r="LA203" s="4">
        <v>0</v>
      </c>
      <c r="LB203" s="4">
        <v>0</v>
      </c>
      <c r="LC203" s="4">
        <v>0</v>
      </c>
      <c r="LD203" s="4">
        <v>0</v>
      </c>
      <c r="LE203" s="4">
        <v>0</v>
      </c>
      <c r="LF203" s="4">
        <v>0</v>
      </c>
      <c r="LG203" s="4">
        <v>0</v>
      </c>
      <c r="LH203" s="4">
        <v>0</v>
      </c>
      <c r="LI203" s="4">
        <v>0</v>
      </c>
      <c r="LJ203" s="4">
        <v>0</v>
      </c>
      <c r="LK203" s="4">
        <v>0</v>
      </c>
      <c r="LL203" s="4">
        <v>0</v>
      </c>
      <c r="LM203" s="4">
        <v>0</v>
      </c>
      <c r="LO203" s="4">
        <v>0</v>
      </c>
      <c r="LQ203" s="4">
        <v>0</v>
      </c>
      <c r="MI203" s="115">
        <f t="shared" ref="MI203:MI266" si="3">MJ203-A203</f>
        <v>-194</v>
      </c>
      <c r="MJ203" s="3"/>
      <c r="MK203" s="3"/>
      <c r="ML203" s="176"/>
      <c r="MM203" s="176"/>
      <c r="MN203" s="176"/>
      <c r="MO203" s="176"/>
      <c r="MP203" s="176"/>
      <c r="MQ203" s="176"/>
      <c r="MR203" s="176"/>
      <c r="MS203" s="176"/>
      <c r="MT203" s="176"/>
    </row>
    <row r="204" spans="1:358" s="4" customFormat="1">
      <c r="A204" s="1">
        <v>195</v>
      </c>
      <c r="B204" t="s">
        <v>235</v>
      </c>
      <c r="C204" s="93"/>
      <c r="E204" s="4">
        <v>0</v>
      </c>
      <c r="F204" s="4">
        <v>0</v>
      </c>
      <c r="I204" s="93"/>
      <c r="J204" s="4">
        <v>0</v>
      </c>
      <c r="K204" s="4">
        <v>0</v>
      </c>
      <c r="L204" s="4">
        <v>0</v>
      </c>
      <c r="O204" s="93"/>
      <c r="Q204" s="4">
        <v>0</v>
      </c>
      <c r="R204" s="4">
        <v>0</v>
      </c>
      <c r="S204" s="4">
        <v>0</v>
      </c>
      <c r="U204" s="4">
        <v>0</v>
      </c>
      <c r="V204" s="4">
        <v>0</v>
      </c>
      <c r="W204" s="93"/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L204" s="4">
        <v>0</v>
      </c>
      <c r="AO204" s="93"/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W204" s="93"/>
      <c r="AZ204" s="4">
        <v>0</v>
      </c>
      <c r="BB204" s="4">
        <v>0</v>
      </c>
      <c r="BC204" s="4">
        <v>0</v>
      </c>
      <c r="BD204" s="4">
        <v>0</v>
      </c>
      <c r="BH204" s="4">
        <v>0</v>
      </c>
      <c r="BL204" s="4">
        <v>0</v>
      </c>
      <c r="BN204" s="4">
        <v>0</v>
      </c>
      <c r="BO204" s="4">
        <v>0</v>
      </c>
      <c r="BP204" s="4">
        <v>0</v>
      </c>
      <c r="BQ204" s="93">
        <v>0</v>
      </c>
      <c r="BR204" s="4">
        <v>0</v>
      </c>
      <c r="BS204" s="4">
        <v>0</v>
      </c>
      <c r="BT204" s="4">
        <v>0</v>
      </c>
      <c r="BU204" s="4">
        <v>0</v>
      </c>
      <c r="BW204" s="4">
        <v>0</v>
      </c>
      <c r="BY204" s="4">
        <v>0</v>
      </c>
      <c r="CA204" s="4">
        <v>0</v>
      </c>
      <c r="CC204" s="93"/>
      <c r="CE204" s="4">
        <v>0</v>
      </c>
      <c r="CF204" s="4">
        <v>0</v>
      </c>
      <c r="CH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v>0</v>
      </c>
      <c r="CO204" s="93"/>
      <c r="CS204" s="4">
        <v>0</v>
      </c>
      <c r="CW204" s="4">
        <v>0</v>
      </c>
      <c r="CY204" s="4">
        <v>0</v>
      </c>
      <c r="DA204" s="93"/>
      <c r="DD204" s="4">
        <v>0</v>
      </c>
      <c r="DF204" s="4">
        <v>0</v>
      </c>
      <c r="DH204" s="4">
        <v>0</v>
      </c>
      <c r="DI204" s="4">
        <v>0</v>
      </c>
      <c r="DJ204" s="4">
        <v>0</v>
      </c>
      <c r="DK204" s="4">
        <v>0</v>
      </c>
      <c r="DL204" s="4">
        <v>0</v>
      </c>
      <c r="DM204" s="93"/>
      <c r="DU204" s="4">
        <v>0</v>
      </c>
      <c r="DW204" s="4">
        <v>0</v>
      </c>
      <c r="DY204" s="93"/>
      <c r="EG204" s="4">
        <v>0</v>
      </c>
      <c r="EI204" s="4">
        <v>0</v>
      </c>
      <c r="EK204" s="93">
        <v>0</v>
      </c>
      <c r="EM204" s="4">
        <v>0</v>
      </c>
      <c r="EN204" s="4">
        <v>0</v>
      </c>
      <c r="EO204" s="4">
        <v>0</v>
      </c>
      <c r="EP204" s="4">
        <v>0</v>
      </c>
      <c r="EQ204" s="4">
        <v>0</v>
      </c>
      <c r="ER204" s="4">
        <v>0</v>
      </c>
      <c r="ES204" s="4">
        <v>0</v>
      </c>
      <c r="ET204" s="4">
        <v>0</v>
      </c>
      <c r="EU204" s="4">
        <v>0</v>
      </c>
      <c r="EV204" s="4">
        <v>0</v>
      </c>
      <c r="EW204" s="93">
        <v>0</v>
      </c>
      <c r="EX204" s="4">
        <v>0</v>
      </c>
      <c r="EY204" s="4">
        <v>0</v>
      </c>
      <c r="EZ204" s="4">
        <v>0</v>
      </c>
      <c r="FA204" s="4">
        <v>0</v>
      </c>
      <c r="FB204" s="4">
        <v>0</v>
      </c>
      <c r="FC204" s="4">
        <v>0</v>
      </c>
      <c r="FD204" s="4">
        <v>0</v>
      </c>
      <c r="FE204" s="4">
        <v>0</v>
      </c>
      <c r="FF204" s="4">
        <v>0</v>
      </c>
      <c r="FG204" s="4">
        <v>0</v>
      </c>
      <c r="FH204" s="4">
        <v>0</v>
      </c>
      <c r="FI204" s="93">
        <v>0</v>
      </c>
      <c r="FJ204" s="4">
        <v>0</v>
      </c>
      <c r="FK204" s="4">
        <v>0</v>
      </c>
      <c r="FL204" s="4">
        <v>0</v>
      </c>
      <c r="FM204" s="4">
        <v>0</v>
      </c>
      <c r="FN204" s="4">
        <v>0</v>
      </c>
      <c r="FO204" s="4">
        <v>0</v>
      </c>
      <c r="FQ204" s="4">
        <v>0</v>
      </c>
      <c r="FS204" s="4">
        <v>0</v>
      </c>
      <c r="FU204" s="93">
        <v>0</v>
      </c>
      <c r="FV204" s="4">
        <v>0</v>
      </c>
      <c r="FW204" s="4">
        <v>0</v>
      </c>
      <c r="FX204" s="4">
        <v>0</v>
      </c>
      <c r="FY204" s="4">
        <v>0</v>
      </c>
      <c r="FZ204" s="4">
        <v>0</v>
      </c>
      <c r="GA204" s="4">
        <v>0</v>
      </c>
      <c r="GB204" s="4">
        <v>0</v>
      </c>
      <c r="GC204" s="4">
        <v>0</v>
      </c>
      <c r="GE204" s="4">
        <v>0</v>
      </c>
      <c r="GG204" s="93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0</v>
      </c>
      <c r="GP204" s="4">
        <v>0</v>
      </c>
      <c r="GQ204" s="4">
        <v>0</v>
      </c>
      <c r="GR204" s="4">
        <v>0</v>
      </c>
      <c r="GS204" s="93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  <c r="GZ204" s="4">
        <v>0</v>
      </c>
      <c r="HA204" s="160">
        <v>0</v>
      </c>
      <c r="HB204" s="160">
        <v>0</v>
      </c>
      <c r="HC204" s="160">
        <v>0</v>
      </c>
      <c r="HD204" s="4">
        <v>0</v>
      </c>
      <c r="HE204" s="93">
        <v>0</v>
      </c>
      <c r="HF204" s="4">
        <v>0</v>
      </c>
      <c r="HG204" s="4">
        <v>0</v>
      </c>
      <c r="HH204" s="4">
        <v>0</v>
      </c>
      <c r="HI204" s="4">
        <v>0</v>
      </c>
      <c r="HJ204" s="4">
        <v>0</v>
      </c>
      <c r="HK204" s="4">
        <v>0</v>
      </c>
      <c r="HL204" s="4">
        <v>0</v>
      </c>
      <c r="HM204" s="4">
        <v>0</v>
      </c>
      <c r="HN204" s="4">
        <v>0</v>
      </c>
      <c r="HO204" s="4">
        <v>0</v>
      </c>
      <c r="HP204" s="4">
        <v>0</v>
      </c>
      <c r="HQ204" s="4">
        <v>0</v>
      </c>
      <c r="HR204" s="93">
        <v>0</v>
      </c>
      <c r="HS204" s="4">
        <v>0</v>
      </c>
      <c r="HT204" s="4">
        <v>0</v>
      </c>
      <c r="HU204" s="4">
        <v>0</v>
      </c>
      <c r="HV204" s="4">
        <v>0</v>
      </c>
      <c r="HW204" s="4">
        <v>0</v>
      </c>
      <c r="HX204" s="176">
        <v>0</v>
      </c>
      <c r="HY204" s="4">
        <v>0</v>
      </c>
      <c r="HZ204" s="176">
        <v>0</v>
      </c>
      <c r="IA204" s="4">
        <v>0</v>
      </c>
      <c r="IB204" s="176">
        <v>0</v>
      </c>
      <c r="IC204" s="4">
        <v>0</v>
      </c>
      <c r="ID204" s="176">
        <v>0</v>
      </c>
      <c r="IE204" s="4">
        <v>0</v>
      </c>
      <c r="IF204" s="4">
        <v>0</v>
      </c>
      <c r="IG204" s="5">
        <v>0</v>
      </c>
      <c r="IH204" s="3">
        <v>0</v>
      </c>
      <c r="II204" s="3">
        <v>0</v>
      </c>
      <c r="IJ204" s="3">
        <v>0</v>
      </c>
      <c r="IK204" s="3">
        <v>0</v>
      </c>
      <c r="IL204" s="3">
        <v>0</v>
      </c>
      <c r="IM204" s="3">
        <v>0</v>
      </c>
      <c r="IN204" s="3">
        <v>0</v>
      </c>
      <c r="IO204" s="3">
        <v>0</v>
      </c>
      <c r="IP204" s="3">
        <v>0</v>
      </c>
      <c r="IQ204" s="3"/>
      <c r="IR204" s="3">
        <v>0</v>
      </c>
      <c r="IS204" s="3"/>
      <c r="IT204" s="3">
        <v>0</v>
      </c>
      <c r="IU204" s="3"/>
      <c r="IV204" s="93">
        <v>0</v>
      </c>
      <c r="IW204" s="4">
        <v>0</v>
      </c>
      <c r="IX204" s="4">
        <v>0</v>
      </c>
      <c r="IY204" s="4">
        <v>0</v>
      </c>
      <c r="IZ204" s="4">
        <v>0</v>
      </c>
      <c r="JA204" s="4">
        <v>0</v>
      </c>
      <c r="JB204" s="4">
        <v>0</v>
      </c>
      <c r="JC204" s="4">
        <v>0</v>
      </c>
      <c r="JD204" s="4">
        <v>0</v>
      </c>
      <c r="JE204" s="4">
        <v>0</v>
      </c>
      <c r="JG204" s="4">
        <v>0</v>
      </c>
      <c r="JI204" s="4">
        <v>0</v>
      </c>
      <c r="JK204" s="93">
        <v>0</v>
      </c>
      <c r="JL204" s="4">
        <v>0</v>
      </c>
      <c r="JM204" s="4">
        <v>0</v>
      </c>
      <c r="JN204" s="4">
        <v>0</v>
      </c>
      <c r="JO204" s="4">
        <v>0</v>
      </c>
      <c r="JP204" s="4">
        <v>0</v>
      </c>
      <c r="JQ204" s="4">
        <v>0</v>
      </c>
      <c r="JR204" s="4">
        <v>0</v>
      </c>
      <c r="JS204" s="4">
        <v>0</v>
      </c>
      <c r="JT204" s="4">
        <v>0</v>
      </c>
      <c r="JV204" s="4">
        <v>0</v>
      </c>
      <c r="JW204" s="4">
        <v>0</v>
      </c>
      <c r="JX204" s="4">
        <v>0</v>
      </c>
      <c r="JY204" s="4">
        <v>0</v>
      </c>
      <c r="JZ204" s="93">
        <v>0</v>
      </c>
      <c r="KA204" s="4">
        <v>0</v>
      </c>
      <c r="KB204" s="4">
        <v>0</v>
      </c>
      <c r="KC204" s="4">
        <v>0</v>
      </c>
      <c r="KD204" s="4">
        <v>0</v>
      </c>
      <c r="KE204" s="4">
        <v>0</v>
      </c>
      <c r="KF204" s="4">
        <v>0</v>
      </c>
      <c r="KG204" s="4">
        <v>0</v>
      </c>
      <c r="KH204" s="4">
        <v>0</v>
      </c>
      <c r="KI204" s="4">
        <v>0</v>
      </c>
      <c r="KJ204" s="4">
        <v>0</v>
      </c>
      <c r="KK204" s="4">
        <v>0</v>
      </c>
      <c r="KM204" s="4">
        <v>0</v>
      </c>
      <c r="KN204" s="4">
        <v>0</v>
      </c>
      <c r="KO204" s="4">
        <v>0</v>
      </c>
      <c r="KP204" s="4">
        <v>0</v>
      </c>
      <c r="KQ204" s="4">
        <v>0</v>
      </c>
      <c r="KR204" s="4">
        <v>0</v>
      </c>
      <c r="KS204" s="4">
        <v>0</v>
      </c>
      <c r="KT204" s="4">
        <v>0</v>
      </c>
      <c r="KU204" s="4">
        <v>0</v>
      </c>
      <c r="KV204" s="4">
        <v>0</v>
      </c>
      <c r="KW204" s="4">
        <v>0</v>
      </c>
      <c r="KX204" s="4">
        <v>0</v>
      </c>
      <c r="KY204" s="4">
        <v>0</v>
      </c>
      <c r="KZ204" s="4">
        <v>0</v>
      </c>
      <c r="LA204" s="4">
        <v>0</v>
      </c>
      <c r="LB204" s="4">
        <v>0</v>
      </c>
      <c r="LC204" s="4">
        <v>0</v>
      </c>
      <c r="LD204" s="4">
        <v>0</v>
      </c>
      <c r="LE204" s="4">
        <v>0</v>
      </c>
      <c r="LF204" s="4">
        <v>0</v>
      </c>
      <c r="LG204" s="4">
        <v>0</v>
      </c>
      <c r="LH204" s="4">
        <v>0</v>
      </c>
      <c r="LI204" s="4">
        <v>0</v>
      </c>
      <c r="LJ204" s="4">
        <v>0</v>
      </c>
      <c r="LK204" s="4">
        <v>0</v>
      </c>
      <c r="LL204" s="4">
        <v>0</v>
      </c>
      <c r="LM204" s="4">
        <v>0</v>
      </c>
      <c r="LO204" s="4">
        <v>0</v>
      </c>
      <c r="LQ204" s="4">
        <v>0</v>
      </c>
      <c r="MI204" s="115">
        <f t="shared" si="3"/>
        <v>-195</v>
      </c>
      <c r="MJ204" s="3"/>
      <c r="MK204" s="3"/>
      <c r="ML204" s="176"/>
      <c r="MM204" s="176"/>
      <c r="MN204" s="176"/>
      <c r="MO204" s="176"/>
      <c r="MP204" s="176"/>
      <c r="MQ204" s="176"/>
      <c r="MR204" s="176"/>
      <c r="MS204" s="176"/>
      <c r="MT204" s="176"/>
    </row>
    <row r="205" spans="1:358" s="4" customFormat="1">
      <c r="A205" s="1">
        <v>196</v>
      </c>
      <c r="B205" t="s">
        <v>236</v>
      </c>
      <c r="C205" s="93"/>
      <c r="E205" s="4">
        <v>0</v>
      </c>
      <c r="F205" s="4">
        <v>0</v>
      </c>
      <c r="I205" s="93"/>
      <c r="J205" s="4">
        <v>0</v>
      </c>
      <c r="K205" s="4">
        <v>0</v>
      </c>
      <c r="L205" s="4">
        <v>0</v>
      </c>
      <c r="O205" s="93"/>
      <c r="Q205" s="4">
        <v>0</v>
      </c>
      <c r="R205" s="4">
        <v>0</v>
      </c>
      <c r="S205" s="4">
        <v>0</v>
      </c>
      <c r="U205" s="4">
        <v>0</v>
      </c>
      <c r="V205" s="4">
        <v>0</v>
      </c>
      <c r="W205" s="93">
        <v>1</v>
      </c>
      <c r="X205" s="4">
        <v>0</v>
      </c>
      <c r="Y205" s="4">
        <v>6987</v>
      </c>
      <c r="Z205" s="4">
        <v>0</v>
      </c>
      <c r="AA205" s="4">
        <v>0</v>
      </c>
      <c r="AB205" s="4">
        <v>0</v>
      </c>
      <c r="AC205" s="4">
        <v>6987</v>
      </c>
      <c r="AD205" s="4">
        <v>0</v>
      </c>
      <c r="AE205" s="4">
        <v>0</v>
      </c>
      <c r="AF205" s="4">
        <v>1</v>
      </c>
      <c r="AG205" s="4">
        <v>0</v>
      </c>
      <c r="AH205" s="4">
        <v>7435</v>
      </c>
      <c r="AJ205" s="4">
        <v>0</v>
      </c>
      <c r="AL205" s="4">
        <v>4640</v>
      </c>
      <c r="AN205" s="4">
        <v>0</v>
      </c>
      <c r="AO205" s="93">
        <v>2</v>
      </c>
      <c r="AP205" s="4">
        <v>0</v>
      </c>
      <c r="AQ205" s="4">
        <v>16010</v>
      </c>
      <c r="AR205" s="4">
        <v>0</v>
      </c>
      <c r="AS205" s="4">
        <v>0</v>
      </c>
      <c r="AT205" s="4">
        <v>0</v>
      </c>
      <c r="AU205" s="4">
        <v>11639</v>
      </c>
      <c r="AW205" s="93">
        <v>2</v>
      </c>
      <c r="AY205" s="4">
        <v>15766</v>
      </c>
      <c r="AZ205" s="4">
        <v>0</v>
      </c>
      <c r="BA205" s="4">
        <v>0</v>
      </c>
      <c r="BB205" s="4">
        <v>0</v>
      </c>
      <c r="BC205" s="4">
        <v>4740</v>
      </c>
      <c r="BD205" s="4">
        <v>7</v>
      </c>
      <c r="BE205" s="4">
        <v>1</v>
      </c>
      <c r="BF205" s="4">
        <v>0</v>
      </c>
      <c r="BG205" s="4">
        <v>8657</v>
      </c>
      <c r="BH205" s="4">
        <v>0</v>
      </c>
      <c r="BI205" s="4">
        <v>1</v>
      </c>
      <c r="BJ205" s="4">
        <v>0</v>
      </c>
      <c r="BK205" s="4">
        <v>8266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93">
        <v>0</v>
      </c>
      <c r="BR205" s="4">
        <v>0</v>
      </c>
      <c r="BS205" s="4">
        <v>0</v>
      </c>
      <c r="BT205" s="4">
        <v>0</v>
      </c>
      <c r="BU205" s="4">
        <v>0</v>
      </c>
      <c r="BW205" s="4">
        <v>0</v>
      </c>
      <c r="BY205" s="4">
        <v>0</v>
      </c>
      <c r="CA205" s="4">
        <v>0</v>
      </c>
      <c r="CC205" s="93"/>
      <c r="CE205" s="4">
        <v>0</v>
      </c>
      <c r="CF205" s="4">
        <v>0</v>
      </c>
      <c r="CH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93"/>
      <c r="CS205" s="4">
        <v>0</v>
      </c>
      <c r="CW205" s="4">
        <v>0</v>
      </c>
      <c r="CY205" s="4">
        <v>0</v>
      </c>
      <c r="DA205" s="93">
        <v>11.881355932203389</v>
      </c>
      <c r="DB205" s="4">
        <v>0</v>
      </c>
      <c r="DC205" s="4">
        <v>88705</v>
      </c>
      <c r="DD205" s="4">
        <v>0</v>
      </c>
      <c r="DE205" s="4">
        <v>8389</v>
      </c>
      <c r="DF205" s="4">
        <v>0</v>
      </c>
      <c r="DG205" s="4">
        <v>19652</v>
      </c>
      <c r="DH205" s="4">
        <v>0</v>
      </c>
      <c r="DI205" s="4">
        <v>8389</v>
      </c>
      <c r="DJ205" s="4">
        <v>0</v>
      </c>
      <c r="DK205" s="4">
        <v>88705</v>
      </c>
      <c r="DL205" s="4">
        <v>0</v>
      </c>
      <c r="DM205" s="93">
        <v>18.754838709677419</v>
      </c>
      <c r="DN205" s="4">
        <v>0</v>
      </c>
      <c r="DO205" s="4">
        <v>160555</v>
      </c>
      <c r="DQ205" s="4">
        <v>16730</v>
      </c>
      <c r="DS205" s="4">
        <v>0</v>
      </c>
      <c r="DU205" s="4">
        <v>16730</v>
      </c>
      <c r="DW205" s="4">
        <v>125073</v>
      </c>
      <c r="DY205" s="93">
        <v>17.745161290322581</v>
      </c>
      <c r="DZ205" s="4">
        <v>0</v>
      </c>
      <c r="EA205" s="4">
        <v>152385</v>
      </c>
      <c r="EC205" s="4">
        <v>15603</v>
      </c>
      <c r="EE205" s="4">
        <v>0</v>
      </c>
      <c r="EG205" s="4">
        <v>15603</v>
      </c>
      <c r="EI205" s="4">
        <v>78592</v>
      </c>
      <c r="EK205" s="93">
        <v>9</v>
      </c>
      <c r="EL205" s="4">
        <v>0</v>
      </c>
      <c r="EM205" s="4">
        <v>70009</v>
      </c>
      <c r="EN205" s="4">
        <v>0</v>
      </c>
      <c r="EO205" s="4">
        <v>8037</v>
      </c>
      <c r="EP205" s="4">
        <v>0</v>
      </c>
      <c r="EQ205" s="4">
        <v>0</v>
      </c>
      <c r="ER205" s="4">
        <v>0</v>
      </c>
      <c r="ES205" s="4">
        <v>8037</v>
      </c>
      <c r="ET205" s="4">
        <v>0</v>
      </c>
      <c r="EU205" s="4">
        <v>28740</v>
      </c>
      <c r="EV205" s="4">
        <v>0</v>
      </c>
      <c r="EW205" s="93">
        <v>4.6838487972508593</v>
      </c>
      <c r="EX205" s="4">
        <v>0</v>
      </c>
      <c r="EY205" s="4">
        <v>32143</v>
      </c>
      <c r="EZ205" s="4">
        <v>0</v>
      </c>
      <c r="FA205" s="4">
        <v>3572</v>
      </c>
      <c r="FB205" s="4">
        <v>0</v>
      </c>
      <c r="FC205" s="4">
        <v>6115</v>
      </c>
      <c r="FD205" s="4">
        <v>0</v>
      </c>
      <c r="FE205" s="4">
        <v>3572</v>
      </c>
      <c r="FF205" s="4">
        <v>0</v>
      </c>
      <c r="FG205" s="4">
        <v>0</v>
      </c>
      <c r="FH205" s="4">
        <v>0</v>
      </c>
      <c r="FI205" s="93">
        <v>6.5</v>
      </c>
      <c r="FJ205" s="4">
        <v>0</v>
      </c>
      <c r="FK205" s="4">
        <v>62915</v>
      </c>
      <c r="FL205" s="4">
        <v>0</v>
      </c>
      <c r="FM205" s="4">
        <v>5804</v>
      </c>
      <c r="FN205" s="4">
        <v>0</v>
      </c>
      <c r="FO205" s="4">
        <v>0</v>
      </c>
      <c r="FQ205" s="4">
        <v>5804</v>
      </c>
      <c r="FS205" s="4">
        <v>29450.528542855773</v>
      </c>
      <c r="FU205" s="93">
        <v>5</v>
      </c>
      <c r="FV205" s="4">
        <v>0</v>
      </c>
      <c r="FW205" s="4">
        <v>54019</v>
      </c>
      <c r="FX205" s="4">
        <v>0</v>
      </c>
      <c r="FY205" s="4">
        <v>4465</v>
      </c>
      <c r="FZ205" s="4">
        <v>0</v>
      </c>
      <c r="GA205" s="4">
        <v>0</v>
      </c>
      <c r="GB205" s="4">
        <v>0</v>
      </c>
      <c r="GC205" s="4">
        <v>4465</v>
      </c>
      <c r="GE205" s="4">
        <v>7489.8227063045715</v>
      </c>
      <c r="GG205" s="93">
        <v>6</v>
      </c>
      <c r="GH205" s="4">
        <v>0</v>
      </c>
      <c r="GI205" s="4">
        <v>57935</v>
      </c>
      <c r="GJ205" s="4">
        <v>0</v>
      </c>
      <c r="GK205" s="4">
        <v>4465</v>
      </c>
      <c r="GL205" s="4">
        <v>0</v>
      </c>
      <c r="GM205" s="4">
        <v>11630</v>
      </c>
      <c r="GN205" s="4">
        <v>0</v>
      </c>
      <c r="GO205" s="4">
        <v>4465</v>
      </c>
      <c r="GP205" s="4">
        <v>0</v>
      </c>
      <c r="GQ205" s="4">
        <v>3767.522851533764</v>
      </c>
      <c r="GR205" s="4">
        <v>-3.2932891088698852</v>
      </c>
      <c r="GS205" s="93">
        <v>5.0608108108108105</v>
      </c>
      <c r="GT205" s="4">
        <v>0</v>
      </c>
      <c r="GU205" s="4">
        <v>59900</v>
      </c>
      <c r="GV205" s="4">
        <v>0</v>
      </c>
      <c r="GW205" s="4">
        <v>4519</v>
      </c>
      <c r="GX205" s="4">
        <v>0</v>
      </c>
      <c r="GY205" s="4">
        <v>0</v>
      </c>
      <c r="GZ205" s="4">
        <v>0</v>
      </c>
      <c r="HA205" s="160">
        <v>4519</v>
      </c>
      <c r="HB205" s="160">
        <v>0</v>
      </c>
      <c r="HC205" s="160">
        <v>1739.990700960328</v>
      </c>
      <c r="HD205" s="4">
        <v>-1</v>
      </c>
      <c r="HE205" s="93">
        <v>4</v>
      </c>
      <c r="HF205" s="4">
        <v>0</v>
      </c>
      <c r="HG205" s="4">
        <v>0</v>
      </c>
      <c r="HH205" s="4">
        <v>55307</v>
      </c>
      <c r="HI205" s="4">
        <v>0</v>
      </c>
      <c r="HJ205" s="4">
        <v>4016</v>
      </c>
      <c r="HK205" s="4">
        <v>0</v>
      </c>
      <c r="HL205" s="4">
        <v>0</v>
      </c>
      <c r="HM205" s="4">
        <v>0</v>
      </c>
      <c r="HN205" s="4">
        <v>4016</v>
      </c>
      <c r="HO205" s="4">
        <v>0</v>
      </c>
      <c r="HP205" s="4">
        <v>0</v>
      </c>
      <c r="HQ205" s="4">
        <v>0</v>
      </c>
      <c r="HR205" s="93">
        <v>2</v>
      </c>
      <c r="HS205" s="4">
        <v>0</v>
      </c>
      <c r="HT205" s="4">
        <v>0</v>
      </c>
      <c r="HU205" s="4">
        <v>24708</v>
      </c>
      <c r="HV205" s="4">
        <v>0</v>
      </c>
      <c r="HW205" s="4">
        <v>0</v>
      </c>
      <c r="HX205" s="176">
        <v>0</v>
      </c>
      <c r="HY205" s="4">
        <v>1786</v>
      </c>
      <c r="HZ205" s="176">
        <v>0</v>
      </c>
      <c r="IA205" s="4">
        <v>0</v>
      </c>
      <c r="IB205" s="176">
        <v>0</v>
      </c>
      <c r="IC205" s="4">
        <v>1786</v>
      </c>
      <c r="ID205" s="176">
        <v>0</v>
      </c>
      <c r="IE205" s="4">
        <v>0</v>
      </c>
      <c r="IF205" s="4">
        <v>0</v>
      </c>
      <c r="IG205" s="5">
        <v>1.92</v>
      </c>
      <c r="IH205" s="3">
        <v>0</v>
      </c>
      <c r="II205" s="3">
        <v>0</v>
      </c>
      <c r="IJ205" s="3">
        <v>25584</v>
      </c>
      <c r="IK205" s="3">
        <v>0</v>
      </c>
      <c r="IL205" s="3">
        <v>0</v>
      </c>
      <c r="IM205" s="3">
        <v>0</v>
      </c>
      <c r="IN205" s="3">
        <v>1715</v>
      </c>
      <c r="IO205" s="3">
        <v>0</v>
      </c>
      <c r="IP205" s="3">
        <v>0</v>
      </c>
      <c r="IQ205" s="3"/>
      <c r="IR205" s="3">
        <v>1715</v>
      </c>
      <c r="IS205" s="3"/>
      <c r="IT205" s="3">
        <v>718.68331529987836</v>
      </c>
      <c r="IU205" s="3"/>
      <c r="IV205" s="93">
        <v>7</v>
      </c>
      <c r="IW205" s="4">
        <v>0</v>
      </c>
      <c r="IX205" s="4">
        <v>0</v>
      </c>
      <c r="IY205" s="4">
        <v>98847</v>
      </c>
      <c r="IZ205" s="4">
        <v>0</v>
      </c>
      <c r="JA205" s="4">
        <v>0</v>
      </c>
      <c r="JB205" s="4">
        <v>0</v>
      </c>
      <c r="JC205" s="4">
        <v>6566</v>
      </c>
      <c r="JD205" s="4">
        <v>0</v>
      </c>
      <c r="JE205" s="4">
        <v>0</v>
      </c>
      <c r="JG205" s="4">
        <v>6566</v>
      </c>
      <c r="JI205" s="4">
        <v>60905.589935674878</v>
      </c>
      <c r="JK205" s="93">
        <v>8</v>
      </c>
      <c r="JL205" s="4">
        <v>0</v>
      </c>
      <c r="JM205" s="4">
        <v>0</v>
      </c>
      <c r="JN205" s="4">
        <v>112126</v>
      </c>
      <c r="JO205" s="4">
        <v>0</v>
      </c>
      <c r="JP205" s="4">
        <v>0</v>
      </c>
      <c r="JQ205" s="4">
        <v>0</v>
      </c>
      <c r="JR205" s="4">
        <v>6566</v>
      </c>
      <c r="JS205" s="4">
        <v>0</v>
      </c>
      <c r="JT205" s="4">
        <v>16956</v>
      </c>
      <c r="JV205" s="4">
        <v>6566</v>
      </c>
      <c r="JW205" s="4">
        <v>0</v>
      </c>
      <c r="JX205" s="4">
        <v>24571.223002796411</v>
      </c>
      <c r="JY205" s="4">
        <v>-14.362349431481562</v>
      </c>
      <c r="JZ205" s="93">
        <v>9</v>
      </c>
      <c r="KA205" s="4">
        <v>0</v>
      </c>
      <c r="KB205" s="4">
        <v>0</v>
      </c>
      <c r="KC205" s="4">
        <v>133551</v>
      </c>
      <c r="KD205" s="4">
        <v>0</v>
      </c>
      <c r="KE205" s="4">
        <v>0</v>
      </c>
      <c r="KF205" s="4">
        <v>0</v>
      </c>
      <c r="KG205" s="4">
        <v>8442</v>
      </c>
      <c r="KH205" s="4">
        <v>0</v>
      </c>
      <c r="KI205" s="4">
        <v>0</v>
      </c>
      <c r="KJ205" s="4">
        <v>0</v>
      </c>
      <c r="KK205" s="4">
        <v>8442</v>
      </c>
      <c r="KM205" s="4">
        <v>39126.199077767116</v>
      </c>
      <c r="KN205" s="4">
        <v>-78.448516188866051</v>
      </c>
      <c r="KO205" s="4">
        <v>12.59</v>
      </c>
      <c r="KP205" s="4">
        <v>0</v>
      </c>
      <c r="KQ205" s="4">
        <v>0</v>
      </c>
      <c r="KR205" s="4">
        <v>225583</v>
      </c>
      <c r="KS205" s="4">
        <v>0</v>
      </c>
      <c r="KT205" s="4">
        <v>0</v>
      </c>
      <c r="KU205" s="4">
        <v>0</v>
      </c>
      <c r="KV205" s="4">
        <v>13698</v>
      </c>
      <c r="KW205" s="4">
        <v>0</v>
      </c>
      <c r="KX205" s="4">
        <v>0</v>
      </c>
      <c r="KY205" s="4">
        <v>0</v>
      </c>
      <c r="KZ205" s="4">
        <v>13698</v>
      </c>
      <c r="LA205" s="4">
        <v>0</v>
      </c>
      <c r="LB205" s="4">
        <v>109907.68748381114</v>
      </c>
      <c r="LC205" s="4">
        <v>0</v>
      </c>
      <c r="LD205" s="4">
        <v>9</v>
      </c>
      <c r="LE205" s="4">
        <v>0</v>
      </c>
      <c r="LF205" s="4">
        <v>0</v>
      </c>
      <c r="LG205" s="4">
        <v>172242</v>
      </c>
      <c r="LH205" s="4">
        <v>0</v>
      </c>
      <c r="LI205" s="4">
        <v>0</v>
      </c>
      <c r="LJ205" s="4">
        <v>0</v>
      </c>
      <c r="LK205" s="4">
        <v>10692</v>
      </c>
      <c r="LL205" s="4">
        <v>0</v>
      </c>
      <c r="LM205" s="4">
        <v>0</v>
      </c>
      <c r="LO205" s="4">
        <v>10692</v>
      </c>
      <c r="LQ205" s="4">
        <v>63789.2</v>
      </c>
      <c r="MI205" s="115">
        <f t="shared" si="3"/>
        <v>-196</v>
      </c>
      <c r="MJ205" s="3"/>
      <c r="MK205" s="3"/>
      <c r="ML205" s="176"/>
      <c r="MM205" s="176"/>
      <c r="MN205" s="176"/>
      <c r="MO205" s="176"/>
      <c r="MP205" s="176"/>
      <c r="MQ205" s="176"/>
      <c r="MR205" s="176"/>
      <c r="MS205" s="176"/>
      <c r="MT205" s="176"/>
    </row>
    <row r="206" spans="1:358" s="4" customFormat="1">
      <c r="A206" s="1">
        <v>197</v>
      </c>
      <c r="B206" t="s">
        <v>237</v>
      </c>
      <c r="C206" s="93"/>
      <c r="E206" s="4">
        <v>0</v>
      </c>
      <c r="F206" s="4">
        <v>0</v>
      </c>
      <c r="I206" s="93"/>
      <c r="J206" s="4">
        <v>0</v>
      </c>
      <c r="K206" s="4">
        <v>0</v>
      </c>
      <c r="L206" s="4">
        <v>0</v>
      </c>
      <c r="O206" s="93"/>
      <c r="Q206" s="4">
        <v>0</v>
      </c>
      <c r="R206" s="4">
        <v>0</v>
      </c>
      <c r="S206" s="4">
        <v>0</v>
      </c>
      <c r="U206" s="4">
        <v>0</v>
      </c>
      <c r="V206" s="4">
        <v>0</v>
      </c>
      <c r="W206" s="93"/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L206" s="4">
        <v>0</v>
      </c>
      <c r="AO206" s="93"/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W206" s="93"/>
      <c r="AZ206" s="4">
        <v>0</v>
      </c>
      <c r="BB206" s="4">
        <v>0</v>
      </c>
      <c r="BC206" s="4">
        <v>0</v>
      </c>
      <c r="BD206" s="4">
        <v>0</v>
      </c>
      <c r="BH206" s="4">
        <v>0</v>
      </c>
      <c r="BL206" s="4">
        <v>0</v>
      </c>
      <c r="BN206" s="4">
        <v>0</v>
      </c>
      <c r="BO206" s="4">
        <v>0</v>
      </c>
      <c r="BP206" s="4">
        <v>0</v>
      </c>
      <c r="BQ206" s="93">
        <v>0</v>
      </c>
      <c r="BR206" s="4">
        <v>0</v>
      </c>
      <c r="BS206" s="4">
        <v>0</v>
      </c>
      <c r="BT206" s="4">
        <v>0</v>
      </c>
      <c r="BU206" s="4">
        <v>0</v>
      </c>
      <c r="BW206" s="4">
        <v>0</v>
      </c>
      <c r="BY206" s="4">
        <v>0</v>
      </c>
      <c r="CA206" s="4">
        <v>0</v>
      </c>
      <c r="CC206" s="93"/>
      <c r="CE206" s="4">
        <v>0</v>
      </c>
      <c r="CF206" s="4">
        <v>0</v>
      </c>
      <c r="CH206" s="4">
        <v>0</v>
      </c>
      <c r="CJ206" s="4">
        <v>0</v>
      </c>
      <c r="CK206" s="4">
        <v>0</v>
      </c>
      <c r="CL206" s="4">
        <v>0</v>
      </c>
      <c r="CM206" s="4">
        <v>0</v>
      </c>
      <c r="CN206" s="4">
        <v>0</v>
      </c>
      <c r="CO206" s="93">
        <v>1</v>
      </c>
      <c r="CP206" s="4">
        <v>0</v>
      </c>
      <c r="CQ206" s="4">
        <v>15251.640409836065</v>
      </c>
      <c r="CS206" s="4">
        <v>811</v>
      </c>
      <c r="CU206" s="4">
        <v>0</v>
      </c>
      <c r="CW206" s="4">
        <v>811</v>
      </c>
      <c r="CY206" s="4">
        <v>15251.640409836065</v>
      </c>
      <c r="DA206" s="93">
        <v>1.6949152542372881E-2</v>
      </c>
      <c r="DB206" s="4">
        <v>0</v>
      </c>
      <c r="DC206" s="4">
        <v>338</v>
      </c>
      <c r="DD206" s="4">
        <v>0</v>
      </c>
      <c r="DE206" s="4">
        <v>14</v>
      </c>
      <c r="DF206" s="4">
        <v>0</v>
      </c>
      <c r="DG206" s="4">
        <v>0</v>
      </c>
      <c r="DH206" s="4">
        <v>0</v>
      </c>
      <c r="DI206" s="4">
        <v>14</v>
      </c>
      <c r="DJ206" s="4">
        <v>0</v>
      </c>
      <c r="DK206" s="4">
        <v>9151</v>
      </c>
      <c r="DL206" s="4">
        <v>0</v>
      </c>
      <c r="DM206" s="93"/>
      <c r="DU206" s="4">
        <v>0</v>
      </c>
      <c r="DW206" s="4">
        <v>6100.6561639344263</v>
      </c>
      <c r="DY206" s="93"/>
      <c r="EG206" s="4">
        <v>0</v>
      </c>
      <c r="EI206" s="4">
        <v>0</v>
      </c>
      <c r="EK206" s="93">
        <v>0</v>
      </c>
      <c r="EM206" s="4">
        <v>0</v>
      </c>
      <c r="EN206" s="4">
        <v>0</v>
      </c>
      <c r="EO206" s="4">
        <v>0</v>
      </c>
      <c r="EP206" s="4">
        <v>0</v>
      </c>
      <c r="EQ206" s="4">
        <v>0</v>
      </c>
      <c r="ER206" s="4">
        <v>0</v>
      </c>
      <c r="ES206" s="4">
        <v>0</v>
      </c>
      <c r="ET206" s="4">
        <v>0</v>
      </c>
      <c r="EU206" s="4">
        <v>0</v>
      </c>
      <c r="EV206" s="4">
        <v>0</v>
      </c>
      <c r="EW206" s="93">
        <v>0</v>
      </c>
      <c r="EX206" s="4">
        <v>0</v>
      </c>
      <c r="EY206" s="4">
        <v>0</v>
      </c>
      <c r="EZ206" s="4">
        <v>0</v>
      </c>
      <c r="FA206" s="4">
        <v>0</v>
      </c>
      <c r="FB206" s="4">
        <v>0</v>
      </c>
      <c r="FC206" s="4">
        <v>0</v>
      </c>
      <c r="FD206" s="4">
        <v>0</v>
      </c>
      <c r="FE206" s="4">
        <v>0</v>
      </c>
      <c r="FF206" s="4">
        <v>0</v>
      </c>
      <c r="FG206" s="4">
        <v>0</v>
      </c>
      <c r="FH206" s="4">
        <v>0</v>
      </c>
      <c r="FI206" s="93">
        <v>0</v>
      </c>
      <c r="FJ206" s="4">
        <v>0</v>
      </c>
      <c r="FK206" s="4">
        <v>0</v>
      </c>
      <c r="FL206" s="4">
        <v>0</v>
      </c>
      <c r="FM206" s="4">
        <v>0</v>
      </c>
      <c r="FN206" s="4">
        <v>0</v>
      </c>
      <c r="FO206" s="4">
        <v>0</v>
      </c>
      <c r="FQ206" s="4">
        <v>0</v>
      </c>
      <c r="FS206" s="4">
        <v>0</v>
      </c>
      <c r="FU206" s="93">
        <v>0</v>
      </c>
      <c r="FV206" s="4">
        <v>0</v>
      </c>
      <c r="FW206" s="4">
        <v>0</v>
      </c>
      <c r="FX206" s="4">
        <v>0</v>
      </c>
      <c r="FY206" s="4">
        <v>0</v>
      </c>
      <c r="FZ206" s="4">
        <v>0</v>
      </c>
      <c r="GA206" s="4">
        <v>0</v>
      </c>
      <c r="GB206" s="4">
        <v>0</v>
      </c>
      <c r="GC206" s="4">
        <v>0</v>
      </c>
      <c r="GE206" s="4">
        <v>0</v>
      </c>
      <c r="GG206" s="93">
        <v>0</v>
      </c>
      <c r="GH206" s="4">
        <v>0</v>
      </c>
      <c r="GI206" s="4">
        <v>0</v>
      </c>
      <c r="GJ206" s="4">
        <v>0</v>
      </c>
      <c r="GK206" s="4">
        <v>0</v>
      </c>
      <c r="GL206" s="4">
        <v>0</v>
      </c>
      <c r="GM206" s="4">
        <v>0</v>
      </c>
      <c r="GN206" s="4">
        <v>0</v>
      </c>
      <c r="GO206" s="4">
        <v>0</v>
      </c>
      <c r="GP206" s="4">
        <v>0</v>
      </c>
      <c r="GQ206" s="4">
        <v>0</v>
      </c>
      <c r="GR206" s="4">
        <v>0</v>
      </c>
      <c r="GS206" s="93">
        <v>0</v>
      </c>
      <c r="GT206" s="4">
        <v>0</v>
      </c>
      <c r="GU206" s="4">
        <v>0</v>
      </c>
      <c r="GV206" s="4">
        <v>0</v>
      </c>
      <c r="GW206" s="4">
        <v>0</v>
      </c>
      <c r="GX206" s="4">
        <v>0</v>
      </c>
      <c r="GY206" s="4">
        <v>0</v>
      </c>
      <c r="GZ206" s="4">
        <v>0</v>
      </c>
      <c r="HA206" s="160">
        <v>0</v>
      </c>
      <c r="HB206" s="160">
        <v>0</v>
      </c>
      <c r="HC206" s="160">
        <v>0</v>
      </c>
      <c r="HD206" s="4">
        <v>0</v>
      </c>
      <c r="HE206" s="93">
        <v>0</v>
      </c>
      <c r="HF206" s="4">
        <v>0</v>
      </c>
      <c r="HG206" s="4">
        <v>0</v>
      </c>
      <c r="HH206" s="4">
        <v>0</v>
      </c>
      <c r="HI206" s="4">
        <v>0</v>
      </c>
      <c r="HJ206" s="4">
        <v>0</v>
      </c>
      <c r="HK206" s="4">
        <v>0</v>
      </c>
      <c r="HL206" s="4">
        <v>0</v>
      </c>
      <c r="HM206" s="4">
        <v>0</v>
      </c>
      <c r="HN206" s="4">
        <v>0</v>
      </c>
      <c r="HO206" s="4">
        <v>0</v>
      </c>
      <c r="HP206" s="4">
        <v>0</v>
      </c>
      <c r="HQ206" s="4">
        <v>0</v>
      </c>
      <c r="HR206" s="93">
        <v>0</v>
      </c>
      <c r="HS206" s="4">
        <v>0</v>
      </c>
      <c r="HT206" s="4">
        <v>0</v>
      </c>
      <c r="HU206" s="4">
        <v>0</v>
      </c>
      <c r="HV206" s="4">
        <v>0</v>
      </c>
      <c r="HW206" s="4">
        <v>0</v>
      </c>
      <c r="HX206" s="176">
        <v>0</v>
      </c>
      <c r="HY206" s="4">
        <v>0</v>
      </c>
      <c r="HZ206" s="176">
        <v>0</v>
      </c>
      <c r="IA206" s="4">
        <v>0</v>
      </c>
      <c r="IB206" s="176">
        <v>0</v>
      </c>
      <c r="IC206" s="4">
        <v>0</v>
      </c>
      <c r="ID206" s="176">
        <v>0</v>
      </c>
      <c r="IE206" s="4">
        <v>0</v>
      </c>
      <c r="IF206" s="4">
        <v>0</v>
      </c>
      <c r="IG206" s="5">
        <v>0</v>
      </c>
      <c r="IH206" s="3">
        <v>0</v>
      </c>
      <c r="II206" s="3">
        <v>0</v>
      </c>
      <c r="IJ206" s="3">
        <v>0</v>
      </c>
      <c r="IK206" s="3">
        <v>0</v>
      </c>
      <c r="IL206" s="3">
        <v>0</v>
      </c>
      <c r="IM206" s="3">
        <v>0</v>
      </c>
      <c r="IN206" s="3">
        <v>0</v>
      </c>
      <c r="IO206" s="3">
        <v>0</v>
      </c>
      <c r="IP206" s="3">
        <v>0</v>
      </c>
      <c r="IQ206" s="3"/>
      <c r="IR206" s="3">
        <v>0</v>
      </c>
      <c r="IS206" s="3"/>
      <c r="IT206" s="3">
        <v>0</v>
      </c>
      <c r="IU206" s="3"/>
      <c r="IV206" s="93">
        <v>0</v>
      </c>
      <c r="IW206" s="4">
        <v>0</v>
      </c>
      <c r="IX206" s="4">
        <v>0</v>
      </c>
      <c r="IY206" s="4">
        <v>0</v>
      </c>
      <c r="IZ206" s="4">
        <v>0</v>
      </c>
      <c r="JA206" s="4">
        <v>0</v>
      </c>
      <c r="JB206" s="4">
        <v>0</v>
      </c>
      <c r="JC206" s="4">
        <v>0</v>
      </c>
      <c r="JD206" s="4">
        <v>0</v>
      </c>
      <c r="JE206" s="4">
        <v>0</v>
      </c>
      <c r="JG206" s="4">
        <v>0</v>
      </c>
      <c r="JI206" s="4">
        <v>0</v>
      </c>
      <c r="JK206" s="93">
        <v>0</v>
      </c>
      <c r="JL206" s="4">
        <v>0</v>
      </c>
      <c r="JM206" s="4">
        <v>0</v>
      </c>
      <c r="JN206" s="4">
        <v>0</v>
      </c>
      <c r="JO206" s="4">
        <v>0</v>
      </c>
      <c r="JP206" s="4">
        <v>0</v>
      </c>
      <c r="JQ206" s="4">
        <v>0</v>
      </c>
      <c r="JR206" s="4">
        <v>0</v>
      </c>
      <c r="JS206" s="4">
        <v>0</v>
      </c>
      <c r="JT206" s="4">
        <v>0</v>
      </c>
      <c r="JV206" s="4">
        <v>0</v>
      </c>
      <c r="JW206" s="4">
        <v>0</v>
      </c>
      <c r="JX206" s="4">
        <v>0</v>
      </c>
      <c r="JY206" s="4">
        <v>0</v>
      </c>
      <c r="JZ206" s="93">
        <v>1</v>
      </c>
      <c r="KA206" s="4">
        <v>0</v>
      </c>
      <c r="KB206" s="4">
        <v>0</v>
      </c>
      <c r="KC206" s="4">
        <v>24248</v>
      </c>
      <c r="KD206" s="4">
        <v>0</v>
      </c>
      <c r="KE206" s="4">
        <v>0</v>
      </c>
      <c r="KF206" s="4">
        <v>0</v>
      </c>
      <c r="KG206" s="4">
        <v>938</v>
      </c>
      <c r="KH206" s="4">
        <v>0</v>
      </c>
      <c r="KI206" s="4">
        <v>0</v>
      </c>
      <c r="KJ206" s="4">
        <v>0</v>
      </c>
      <c r="KK206" s="4">
        <v>938</v>
      </c>
      <c r="KM206" s="4">
        <v>24248</v>
      </c>
      <c r="KN206" s="4">
        <v>0</v>
      </c>
      <c r="KO206" s="4">
        <v>1.47</v>
      </c>
      <c r="KP206" s="4">
        <v>0</v>
      </c>
      <c r="KQ206" s="4">
        <v>0</v>
      </c>
      <c r="KR206" s="4">
        <v>32436</v>
      </c>
      <c r="KS206" s="4">
        <v>0</v>
      </c>
      <c r="KT206" s="4">
        <v>0</v>
      </c>
      <c r="KU206" s="4">
        <v>0</v>
      </c>
      <c r="KV206" s="4">
        <v>1599</v>
      </c>
      <c r="KW206" s="4">
        <v>0</v>
      </c>
      <c r="KX206" s="4">
        <v>0</v>
      </c>
      <c r="KY206" s="4">
        <v>0</v>
      </c>
      <c r="KZ206" s="4">
        <v>1599</v>
      </c>
      <c r="LA206" s="4">
        <v>0</v>
      </c>
      <c r="LB206" s="4">
        <v>22736.799999999999</v>
      </c>
      <c r="LC206" s="4">
        <v>0</v>
      </c>
      <c r="LD206" s="4">
        <v>1</v>
      </c>
      <c r="LE206" s="4">
        <v>0</v>
      </c>
      <c r="LF206" s="4">
        <v>0</v>
      </c>
      <c r="LG206" s="4">
        <v>22464</v>
      </c>
      <c r="LH206" s="4">
        <v>0</v>
      </c>
      <c r="LI206" s="4">
        <v>0</v>
      </c>
      <c r="LJ206" s="4">
        <v>0</v>
      </c>
      <c r="LK206" s="4">
        <v>1188</v>
      </c>
      <c r="LL206" s="4">
        <v>0</v>
      </c>
      <c r="LM206" s="4">
        <v>0</v>
      </c>
      <c r="LO206" s="4">
        <v>1188</v>
      </c>
      <c r="LQ206" s="4">
        <v>14612</v>
      </c>
      <c r="MI206" s="115">
        <f t="shared" si="3"/>
        <v>-197</v>
      </c>
      <c r="MJ206" s="3"/>
      <c r="MK206" s="3"/>
      <c r="ML206" s="176"/>
      <c r="MM206" s="176"/>
      <c r="MN206" s="176"/>
      <c r="MO206" s="176"/>
      <c r="MP206" s="176"/>
      <c r="MQ206" s="176"/>
      <c r="MR206" s="176"/>
      <c r="MS206" s="176"/>
      <c r="MT206" s="176"/>
    </row>
    <row r="207" spans="1:358" s="4" customFormat="1">
      <c r="A207" s="1">
        <v>198</v>
      </c>
      <c r="B207" t="s">
        <v>238</v>
      </c>
      <c r="C207" s="93"/>
      <c r="E207" s="4">
        <v>0</v>
      </c>
      <c r="F207" s="4">
        <v>0</v>
      </c>
      <c r="I207" s="93"/>
      <c r="J207" s="4">
        <v>0</v>
      </c>
      <c r="K207" s="4">
        <v>0</v>
      </c>
      <c r="L207" s="4">
        <v>0</v>
      </c>
      <c r="O207" s="93"/>
      <c r="Q207" s="4">
        <v>0</v>
      </c>
      <c r="R207" s="4">
        <v>0</v>
      </c>
      <c r="S207" s="4">
        <v>0</v>
      </c>
      <c r="U207" s="4">
        <v>0</v>
      </c>
      <c r="V207" s="4">
        <v>0</v>
      </c>
      <c r="W207" s="93"/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L207" s="4">
        <v>0</v>
      </c>
      <c r="AO207" s="93"/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W207" s="93"/>
      <c r="AZ207" s="4">
        <v>0</v>
      </c>
      <c r="BB207" s="4">
        <v>0</v>
      </c>
      <c r="BC207" s="4">
        <v>0</v>
      </c>
      <c r="BD207" s="4">
        <v>0</v>
      </c>
      <c r="BH207" s="4">
        <v>0</v>
      </c>
      <c r="BI207" s="4">
        <v>8.09</v>
      </c>
      <c r="BJ207" s="4">
        <v>0</v>
      </c>
      <c r="BK207" s="4">
        <v>68808</v>
      </c>
      <c r="BL207" s="4">
        <v>0</v>
      </c>
      <c r="BM207" s="4">
        <v>9705</v>
      </c>
      <c r="BN207" s="4">
        <v>0</v>
      </c>
      <c r="BO207" s="4">
        <v>21046.337307602615</v>
      </c>
      <c r="BP207" s="4">
        <v>13.707711523024045</v>
      </c>
      <c r="BQ207" s="93">
        <v>47.040955631399314</v>
      </c>
      <c r="BR207" s="4">
        <v>0</v>
      </c>
      <c r="BS207" s="4">
        <v>342855.88621384738</v>
      </c>
      <c r="BT207" s="4">
        <v>0</v>
      </c>
      <c r="BU207" s="4">
        <v>30412.709897610923</v>
      </c>
      <c r="BW207" s="4">
        <v>58592.48507751427</v>
      </c>
      <c r="BY207" s="4">
        <v>30412.709897610923</v>
      </c>
      <c r="CA207" s="4">
        <v>315332.68621384737</v>
      </c>
      <c r="CC207" s="93">
        <v>70.564184718255888</v>
      </c>
      <c r="CD207" s="4">
        <v>0</v>
      </c>
      <c r="CE207" s="4">
        <v>580947.88994915376</v>
      </c>
      <c r="CF207" s="4">
        <v>0</v>
      </c>
      <c r="CG207" s="4">
        <v>50877.80734136657</v>
      </c>
      <c r="CH207" s="4">
        <v>0</v>
      </c>
      <c r="CI207" s="4">
        <v>48631</v>
      </c>
      <c r="CJ207" s="4">
        <v>0</v>
      </c>
      <c r="CK207" s="4">
        <v>50877.80734136657</v>
      </c>
      <c r="CL207" s="4">
        <v>0</v>
      </c>
      <c r="CM207" s="4">
        <v>430044.00373530638</v>
      </c>
      <c r="CN207" s="4">
        <v>0</v>
      </c>
      <c r="CO207" s="93">
        <v>76.666666666666657</v>
      </c>
      <c r="CP207" s="4">
        <v>0</v>
      </c>
      <c r="CQ207" s="4">
        <v>681450.33333333326</v>
      </c>
      <c r="CS207" s="4">
        <v>62176.666666666672</v>
      </c>
      <c r="CU207" s="4">
        <v>0</v>
      </c>
      <c r="CW207" s="4">
        <v>62176.666666666672</v>
      </c>
      <c r="CY207" s="4">
        <v>352976.4433841795</v>
      </c>
      <c r="DA207" s="93">
        <v>72.173936291240054</v>
      </c>
      <c r="DB207" s="4">
        <v>0</v>
      </c>
      <c r="DC207" s="4">
        <v>652174</v>
      </c>
      <c r="DD207" s="4">
        <v>0</v>
      </c>
      <c r="DE207" s="4">
        <v>57879</v>
      </c>
      <c r="DF207" s="4">
        <v>0</v>
      </c>
      <c r="DG207" s="4">
        <v>41730</v>
      </c>
      <c r="DH207" s="4">
        <v>0</v>
      </c>
      <c r="DI207" s="4">
        <v>57879</v>
      </c>
      <c r="DJ207" s="4">
        <v>0</v>
      </c>
      <c r="DK207" s="4">
        <v>155538</v>
      </c>
      <c r="DL207" s="4">
        <v>0</v>
      </c>
      <c r="DM207" s="93">
        <v>66.547619047619037</v>
      </c>
      <c r="DN207" s="4">
        <v>0</v>
      </c>
      <c r="DO207" s="4">
        <v>648964</v>
      </c>
      <c r="DQ207" s="4">
        <v>58534</v>
      </c>
      <c r="DS207" s="4">
        <v>10630</v>
      </c>
      <c r="DU207" s="4">
        <v>58534</v>
      </c>
      <c r="DW207" s="4">
        <v>40200.977353671798</v>
      </c>
      <c r="DY207" s="93">
        <v>59.364583333333329</v>
      </c>
      <c r="DZ207" s="4">
        <v>0</v>
      </c>
      <c r="EA207" s="4">
        <v>542792</v>
      </c>
      <c r="EC207" s="4">
        <v>48548</v>
      </c>
      <c r="EE207" s="4">
        <v>54270</v>
      </c>
      <c r="EG207" s="4">
        <v>48548</v>
      </c>
      <c r="EI207" s="4">
        <v>0</v>
      </c>
      <c r="EK207" s="93">
        <v>54.472222222222221</v>
      </c>
      <c r="EL207" s="4">
        <v>0</v>
      </c>
      <c r="EM207" s="4">
        <v>514059</v>
      </c>
      <c r="EN207" s="4">
        <v>0</v>
      </c>
      <c r="EO207" s="4">
        <v>45964</v>
      </c>
      <c r="EP207" s="4">
        <v>0</v>
      </c>
      <c r="EQ207" s="4">
        <v>32352</v>
      </c>
      <c r="ER207" s="4">
        <v>0</v>
      </c>
      <c r="ES207" s="4">
        <v>45964</v>
      </c>
      <c r="ET207" s="4">
        <v>0</v>
      </c>
      <c r="EU207" s="4">
        <v>0</v>
      </c>
      <c r="EV207" s="4">
        <v>0</v>
      </c>
      <c r="EW207" s="93">
        <v>47.975862068965512</v>
      </c>
      <c r="EX207" s="4">
        <v>0</v>
      </c>
      <c r="EY207" s="4">
        <v>420331</v>
      </c>
      <c r="EZ207" s="4">
        <v>0</v>
      </c>
      <c r="FA207" s="4">
        <v>38042</v>
      </c>
      <c r="FB207" s="4">
        <v>0</v>
      </c>
      <c r="FC207" s="4">
        <v>57831</v>
      </c>
      <c r="FD207" s="4">
        <v>0</v>
      </c>
      <c r="FE207" s="4">
        <v>38042</v>
      </c>
      <c r="FF207" s="4">
        <v>0</v>
      </c>
      <c r="FG207" s="4">
        <v>0</v>
      </c>
      <c r="FH207" s="4">
        <v>0</v>
      </c>
      <c r="FI207" s="93">
        <v>54</v>
      </c>
      <c r="FJ207" s="4">
        <v>0</v>
      </c>
      <c r="FK207" s="4">
        <v>529660</v>
      </c>
      <c r="FL207" s="4">
        <v>0</v>
      </c>
      <c r="FM207" s="4">
        <v>47048</v>
      </c>
      <c r="FN207" s="4">
        <v>0</v>
      </c>
      <c r="FO207" s="4">
        <v>10542</v>
      </c>
      <c r="FQ207" s="4">
        <v>47048</v>
      </c>
      <c r="FS207" s="4">
        <v>104633.98008130374</v>
      </c>
      <c r="FU207" s="93">
        <v>47.124667888227215</v>
      </c>
      <c r="FV207" s="4">
        <v>0</v>
      </c>
      <c r="FW207" s="4">
        <v>497644</v>
      </c>
      <c r="FX207" s="4">
        <v>0</v>
      </c>
      <c r="FY207" s="4">
        <v>40543</v>
      </c>
      <c r="FZ207" s="4">
        <v>0</v>
      </c>
      <c r="GA207" s="4">
        <v>11300</v>
      </c>
      <c r="GB207" s="4">
        <v>0</v>
      </c>
      <c r="GC207" s="4">
        <v>40543</v>
      </c>
      <c r="GE207" s="4">
        <v>26610.386931547266</v>
      </c>
      <c r="GG207" s="93">
        <v>46.347686344663089</v>
      </c>
      <c r="GH207" s="4">
        <v>0</v>
      </c>
      <c r="GI207" s="4">
        <v>471201</v>
      </c>
      <c r="GJ207" s="4">
        <v>0</v>
      </c>
      <c r="GK207" s="4">
        <v>37367</v>
      </c>
      <c r="GL207" s="4">
        <v>0</v>
      </c>
      <c r="GM207" s="4">
        <v>47256</v>
      </c>
      <c r="GN207" s="4">
        <v>0</v>
      </c>
      <c r="GO207" s="4">
        <v>37367</v>
      </c>
      <c r="GP207" s="4">
        <v>0</v>
      </c>
      <c r="GQ207" s="4">
        <v>0</v>
      </c>
      <c r="GR207" s="4">
        <v>0</v>
      </c>
      <c r="GS207" s="93">
        <v>36.42099792099792</v>
      </c>
      <c r="GT207" s="4">
        <v>0</v>
      </c>
      <c r="GU207" s="4">
        <v>398706</v>
      </c>
      <c r="GV207" s="4">
        <v>0</v>
      </c>
      <c r="GW207" s="4">
        <v>31244</v>
      </c>
      <c r="GX207" s="4">
        <v>0</v>
      </c>
      <c r="GY207" s="4">
        <v>11793</v>
      </c>
      <c r="GZ207" s="4">
        <v>0</v>
      </c>
      <c r="HA207" s="160">
        <v>31244</v>
      </c>
      <c r="HB207" s="160">
        <v>0</v>
      </c>
      <c r="HC207" s="160">
        <v>0</v>
      </c>
      <c r="HD207" s="4">
        <v>0</v>
      </c>
      <c r="HE207" s="93">
        <v>33</v>
      </c>
      <c r="HF207" s="4">
        <v>0</v>
      </c>
      <c r="HG207" s="4">
        <v>0</v>
      </c>
      <c r="HH207" s="4">
        <v>334366</v>
      </c>
      <c r="HI207" s="4">
        <v>0</v>
      </c>
      <c r="HJ207" s="4">
        <v>26044</v>
      </c>
      <c r="HK207" s="4">
        <v>0</v>
      </c>
      <c r="HL207" s="4">
        <v>48748</v>
      </c>
      <c r="HM207" s="4">
        <v>0</v>
      </c>
      <c r="HN207" s="4">
        <v>26044</v>
      </c>
      <c r="HO207" s="4">
        <v>0</v>
      </c>
      <c r="HP207" s="4">
        <v>0</v>
      </c>
      <c r="HQ207" s="4">
        <v>0</v>
      </c>
      <c r="HR207" s="93">
        <v>35.19</v>
      </c>
      <c r="HS207" s="4">
        <v>0</v>
      </c>
      <c r="HT207" s="4">
        <v>0</v>
      </c>
      <c r="HU207" s="4">
        <v>367076</v>
      </c>
      <c r="HV207" s="4">
        <v>0</v>
      </c>
      <c r="HW207" s="4">
        <v>0</v>
      </c>
      <c r="HX207" s="176">
        <v>0</v>
      </c>
      <c r="HY207" s="4">
        <v>26867</v>
      </c>
      <c r="HZ207" s="176">
        <v>0</v>
      </c>
      <c r="IA207" s="4">
        <v>65871</v>
      </c>
      <c r="IB207" s="176">
        <v>0</v>
      </c>
      <c r="IC207" s="4">
        <v>26867</v>
      </c>
      <c r="ID207" s="176">
        <v>0</v>
      </c>
      <c r="IE207" s="4">
        <v>21555.963875291221</v>
      </c>
      <c r="IF207" s="4">
        <v>116.27223568148474</v>
      </c>
      <c r="IG207" s="5">
        <v>29.81</v>
      </c>
      <c r="IH207" s="3">
        <v>0</v>
      </c>
      <c r="II207" s="3">
        <v>0</v>
      </c>
      <c r="IJ207" s="3">
        <v>372636</v>
      </c>
      <c r="IK207" s="3">
        <v>0</v>
      </c>
      <c r="IL207" s="3">
        <v>0</v>
      </c>
      <c r="IM207" s="3">
        <v>0</v>
      </c>
      <c r="IN207" s="3">
        <v>25712</v>
      </c>
      <c r="IO207" s="3">
        <v>0</v>
      </c>
      <c r="IP207" s="3">
        <v>13660</v>
      </c>
      <c r="IQ207" s="3"/>
      <c r="IR207" s="3">
        <v>26605</v>
      </c>
      <c r="IS207" s="3"/>
      <c r="IT207" s="3">
        <v>4656.8974302331299</v>
      </c>
      <c r="IU207" s="3"/>
      <c r="IV207" s="93">
        <v>21</v>
      </c>
      <c r="IW207" s="4">
        <v>0</v>
      </c>
      <c r="IX207" s="4">
        <v>0</v>
      </c>
      <c r="IY207" s="4">
        <v>275688</v>
      </c>
      <c r="IZ207" s="4">
        <v>0</v>
      </c>
      <c r="JA207" s="4">
        <v>0</v>
      </c>
      <c r="JB207" s="4">
        <v>0</v>
      </c>
      <c r="JC207" s="4">
        <v>19680</v>
      </c>
      <c r="JD207" s="4">
        <v>0</v>
      </c>
      <c r="JE207" s="4">
        <v>0</v>
      </c>
      <c r="JG207" s="4">
        <v>19680</v>
      </c>
      <c r="JI207" s="4">
        <v>558.89079710565875</v>
      </c>
      <c r="JK207" s="93">
        <v>16.98</v>
      </c>
      <c r="JL207" s="4">
        <v>0</v>
      </c>
      <c r="JM207" s="4">
        <v>0</v>
      </c>
      <c r="JN207" s="4">
        <v>218115</v>
      </c>
      <c r="JO207" s="4">
        <v>0</v>
      </c>
      <c r="JP207" s="4">
        <v>0</v>
      </c>
      <c r="JQ207" s="4">
        <v>0</v>
      </c>
      <c r="JR207" s="4">
        <v>14917</v>
      </c>
      <c r="JS207" s="4">
        <v>0</v>
      </c>
      <c r="JT207" s="4">
        <v>14374</v>
      </c>
      <c r="JV207" s="4">
        <v>14917</v>
      </c>
      <c r="JW207" s="4">
        <v>0</v>
      </c>
      <c r="JX207" s="4">
        <v>0</v>
      </c>
      <c r="JY207" s="4">
        <v>0</v>
      </c>
      <c r="JZ207" s="93">
        <v>17.48</v>
      </c>
      <c r="KA207" s="4">
        <v>0</v>
      </c>
      <c r="KB207" s="4">
        <v>0</v>
      </c>
      <c r="KC207" s="4">
        <v>260142</v>
      </c>
      <c r="KD207" s="4">
        <v>0</v>
      </c>
      <c r="KE207" s="4">
        <v>0</v>
      </c>
      <c r="KF207" s="4">
        <v>0</v>
      </c>
      <c r="KG207" s="4">
        <v>16396</v>
      </c>
      <c r="KH207" s="4">
        <v>0</v>
      </c>
      <c r="KI207" s="4">
        <v>0</v>
      </c>
      <c r="KJ207" s="4">
        <v>0</v>
      </c>
      <c r="KK207" s="4">
        <v>16396</v>
      </c>
      <c r="KM207" s="4">
        <v>42027</v>
      </c>
      <c r="KN207" s="4">
        <v>0</v>
      </c>
      <c r="KO207" s="4">
        <v>10</v>
      </c>
      <c r="KP207" s="4">
        <v>0</v>
      </c>
      <c r="KQ207" s="4">
        <v>0</v>
      </c>
      <c r="KR207" s="4">
        <v>158054</v>
      </c>
      <c r="KS207" s="4">
        <v>0</v>
      </c>
      <c r="KT207" s="4">
        <v>0</v>
      </c>
      <c r="KU207" s="4">
        <v>0</v>
      </c>
      <c r="KV207" s="4">
        <v>10880</v>
      </c>
      <c r="KW207" s="4">
        <v>0</v>
      </c>
      <c r="KX207" s="4">
        <v>0</v>
      </c>
      <c r="KY207" s="4">
        <v>0</v>
      </c>
      <c r="KZ207" s="4">
        <v>10880</v>
      </c>
      <c r="LA207" s="4">
        <v>0</v>
      </c>
      <c r="LB207" s="4">
        <v>25216.2</v>
      </c>
      <c r="LC207" s="4">
        <v>0</v>
      </c>
      <c r="LD207" s="4">
        <v>10</v>
      </c>
      <c r="LE207" s="4">
        <v>0</v>
      </c>
      <c r="LF207" s="4">
        <v>0</v>
      </c>
      <c r="LG207" s="4">
        <v>161718</v>
      </c>
      <c r="LH207" s="4">
        <v>0</v>
      </c>
      <c r="LI207" s="4">
        <v>0</v>
      </c>
      <c r="LJ207" s="4">
        <v>0</v>
      </c>
      <c r="LK207" s="4">
        <v>11880</v>
      </c>
      <c r="LL207" s="4">
        <v>0</v>
      </c>
      <c r="LM207" s="4">
        <v>0</v>
      </c>
      <c r="LO207" s="4">
        <v>11880</v>
      </c>
      <c r="LQ207" s="4">
        <v>20474.8</v>
      </c>
      <c r="MI207" s="115">
        <f t="shared" si="3"/>
        <v>-198</v>
      </c>
      <c r="MJ207" s="3"/>
      <c r="MK207" s="3"/>
      <c r="ML207" s="176"/>
      <c r="MM207" s="176"/>
      <c r="MN207" s="176"/>
      <c r="MO207" s="176"/>
      <c r="MP207" s="176"/>
      <c r="MQ207" s="176"/>
      <c r="MR207" s="176"/>
      <c r="MS207" s="176"/>
      <c r="MT207" s="176"/>
    </row>
    <row r="208" spans="1:358" s="4" customFormat="1">
      <c r="A208" s="1">
        <v>199</v>
      </c>
      <c r="B208" t="s">
        <v>239</v>
      </c>
      <c r="C208" s="93"/>
      <c r="E208" s="4">
        <v>0</v>
      </c>
      <c r="F208" s="4">
        <v>0</v>
      </c>
      <c r="I208" s="93"/>
      <c r="J208" s="4">
        <v>0</v>
      </c>
      <c r="K208" s="4">
        <v>0</v>
      </c>
      <c r="L208" s="4">
        <v>0</v>
      </c>
      <c r="O208" s="93"/>
      <c r="Q208" s="4">
        <v>0</v>
      </c>
      <c r="R208" s="4">
        <v>0</v>
      </c>
      <c r="S208" s="4">
        <v>0</v>
      </c>
      <c r="U208" s="4">
        <v>0</v>
      </c>
      <c r="V208" s="4">
        <v>0</v>
      </c>
      <c r="W208" s="93"/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L208" s="4">
        <v>0</v>
      </c>
      <c r="AO208" s="93"/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W208" s="93"/>
      <c r="AZ208" s="4">
        <v>0</v>
      </c>
      <c r="BB208" s="4">
        <v>0</v>
      </c>
      <c r="BC208" s="4">
        <v>0</v>
      </c>
      <c r="BD208" s="4">
        <v>0</v>
      </c>
      <c r="BH208" s="4">
        <v>0</v>
      </c>
      <c r="BL208" s="4">
        <v>0</v>
      </c>
      <c r="BN208" s="4">
        <v>0</v>
      </c>
      <c r="BO208" s="4">
        <v>0</v>
      </c>
      <c r="BP208" s="4">
        <v>0</v>
      </c>
      <c r="BQ208" s="93">
        <v>0</v>
      </c>
      <c r="BR208" s="4">
        <v>0</v>
      </c>
      <c r="BS208" s="4">
        <v>0</v>
      </c>
      <c r="BT208" s="4">
        <v>0</v>
      </c>
      <c r="BU208" s="4">
        <v>0</v>
      </c>
      <c r="BW208" s="4">
        <v>0</v>
      </c>
      <c r="BY208" s="4">
        <v>0</v>
      </c>
      <c r="CA208" s="4">
        <v>0</v>
      </c>
      <c r="CC208" s="93">
        <v>4</v>
      </c>
      <c r="CD208" s="4">
        <v>0</v>
      </c>
      <c r="CE208" s="4">
        <v>19898</v>
      </c>
      <c r="CF208" s="4">
        <v>0</v>
      </c>
      <c r="CG208" s="4">
        <v>1552</v>
      </c>
      <c r="CH208" s="4">
        <v>0</v>
      </c>
      <c r="CI208" s="4">
        <v>21450</v>
      </c>
      <c r="CJ208" s="4">
        <v>0</v>
      </c>
      <c r="CK208" s="4">
        <v>1552</v>
      </c>
      <c r="CL208" s="4">
        <v>0</v>
      </c>
      <c r="CM208" s="4">
        <v>19898</v>
      </c>
      <c r="CN208" s="4">
        <v>0</v>
      </c>
      <c r="CO208" s="93">
        <v>6</v>
      </c>
      <c r="CP208" s="4">
        <v>0</v>
      </c>
      <c r="CQ208" s="4">
        <v>55998</v>
      </c>
      <c r="CS208" s="4">
        <v>4866</v>
      </c>
      <c r="CU208" s="4">
        <v>0</v>
      </c>
      <c r="CW208" s="4">
        <v>4866</v>
      </c>
      <c r="CY208" s="4">
        <v>48039</v>
      </c>
      <c r="DA208" s="93">
        <v>5</v>
      </c>
      <c r="DB208" s="4">
        <v>0</v>
      </c>
      <c r="DC208" s="4">
        <v>50240</v>
      </c>
      <c r="DD208" s="4">
        <v>0</v>
      </c>
      <c r="DE208" s="4">
        <v>4245</v>
      </c>
      <c r="DF208" s="4">
        <v>0</v>
      </c>
      <c r="DG208" s="4">
        <v>0</v>
      </c>
      <c r="DH208" s="4">
        <v>0</v>
      </c>
      <c r="DI208" s="4">
        <v>4245</v>
      </c>
      <c r="DJ208" s="4">
        <v>0</v>
      </c>
      <c r="DK208" s="4">
        <v>29619</v>
      </c>
      <c r="DL208" s="4">
        <v>0</v>
      </c>
      <c r="DM208" s="93">
        <v>5</v>
      </c>
      <c r="DN208" s="4">
        <v>0</v>
      </c>
      <c r="DO208" s="4">
        <v>52574</v>
      </c>
      <c r="DQ208" s="4">
        <v>4465</v>
      </c>
      <c r="DS208" s="4">
        <v>0</v>
      </c>
      <c r="DU208" s="4">
        <v>4465</v>
      </c>
      <c r="DW208" s="4">
        <v>16774</v>
      </c>
      <c r="DY208" s="93">
        <v>4.7310344827586208</v>
      </c>
      <c r="DZ208" s="4">
        <v>0</v>
      </c>
      <c r="EA208" s="4">
        <v>51562</v>
      </c>
      <c r="EC208" s="4">
        <v>4225</v>
      </c>
      <c r="EE208" s="4">
        <v>0</v>
      </c>
      <c r="EG208" s="4">
        <v>4225</v>
      </c>
      <c r="EI208" s="4">
        <v>1400.4</v>
      </c>
      <c r="EK208" s="93">
        <v>8</v>
      </c>
      <c r="EL208" s="4">
        <v>0</v>
      </c>
      <c r="EM208" s="4">
        <v>76653</v>
      </c>
      <c r="EN208" s="4">
        <v>0</v>
      </c>
      <c r="EO208" s="4">
        <v>6185</v>
      </c>
      <c r="EP208" s="4">
        <v>0</v>
      </c>
      <c r="EQ208" s="4">
        <v>0</v>
      </c>
      <c r="ER208" s="4">
        <v>0</v>
      </c>
      <c r="ES208" s="4">
        <v>6185</v>
      </c>
      <c r="ET208" s="4">
        <v>0</v>
      </c>
      <c r="EU208" s="4">
        <v>26024.6</v>
      </c>
      <c r="EV208" s="4">
        <v>0</v>
      </c>
      <c r="EW208" s="93">
        <v>9.0206896551724149</v>
      </c>
      <c r="EX208" s="4">
        <v>0</v>
      </c>
      <c r="EY208" s="4">
        <v>98766</v>
      </c>
      <c r="EZ208" s="4">
        <v>0</v>
      </c>
      <c r="FA208" s="4">
        <v>7857</v>
      </c>
      <c r="FB208" s="4">
        <v>0</v>
      </c>
      <c r="FC208" s="4">
        <v>0</v>
      </c>
      <c r="FD208" s="4">
        <v>0</v>
      </c>
      <c r="FE208" s="4">
        <v>7857</v>
      </c>
      <c r="FF208" s="4">
        <v>0</v>
      </c>
      <c r="FG208" s="4">
        <v>28385.75</v>
      </c>
      <c r="FH208" s="4">
        <v>0</v>
      </c>
      <c r="FI208" s="93">
        <v>6</v>
      </c>
      <c r="FJ208" s="4">
        <v>0</v>
      </c>
      <c r="FK208" s="4">
        <v>75571</v>
      </c>
      <c r="FL208" s="4">
        <v>0</v>
      </c>
      <c r="FM208" s="4">
        <v>5348</v>
      </c>
      <c r="FN208" s="4">
        <v>0</v>
      </c>
      <c r="FO208" s="4">
        <v>0</v>
      </c>
      <c r="FQ208" s="4">
        <v>5348</v>
      </c>
      <c r="FS208" s="4">
        <v>11294.218358710548</v>
      </c>
      <c r="FU208" s="93">
        <v>7</v>
      </c>
      <c r="FV208" s="4">
        <v>0</v>
      </c>
      <c r="FW208" s="4">
        <v>97868</v>
      </c>
      <c r="FX208" s="4">
        <v>0</v>
      </c>
      <c r="FY208" s="4">
        <v>6155</v>
      </c>
      <c r="FZ208" s="4">
        <v>0</v>
      </c>
      <c r="GA208" s="4">
        <v>0</v>
      </c>
      <c r="GB208" s="4">
        <v>0</v>
      </c>
      <c r="GC208" s="4">
        <v>6155</v>
      </c>
      <c r="GE208" s="4">
        <v>33197.448932740575</v>
      </c>
      <c r="GG208" s="93">
        <v>5</v>
      </c>
      <c r="GH208" s="4">
        <v>0</v>
      </c>
      <c r="GI208" s="4">
        <v>66233</v>
      </c>
      <c r="GJ208" s="4">
        <v>0</v>
      </c>
      <c r="GK208" s="4">
        <v>4381</v>
      </c>
      <c r="GL208" s="4">
        <v>0</v>
      </c>
      <c r="GM208" s="4">
        <v>0</v>
      </c>
      <c r="GN208" s="4">
        <v>0</v>
      </c>
      <c r="GO208" s="4">
        <v>4381</v>
      </c>
      <c r="GP208" s="4">
        <v>0</v>
      </c>
      <c r="GQ208" s="4">
        <v>0</v>
      </c>
      <c r="GR208" s="4">
        <v>0</v>
      </c>
      <c r="GS208" s="93">
        <v>1.7142857142857144</v>
      </c>
      <c r="GT208" s="4">
        <v>0</v>
      </c>
      <c r="GU208" s="4">
        <v>25475</v>
      </c>
      <c r="GV208" s="4">
        <v>0</v>
      </c>
      <c r="GW208" s="4">
        <v>1460</v>
      </c>
      <c r="GX208" s="4">
        <v>0</v>
      </c>
      <c r="GY208" s="4">
        <v>0</v>
      </c>
      <c r="GZ208" s="4">
        <v>0</v>
      </c>
      <c r="HA208" s="160">
        <v>1460</v>
      </c>
      <c r="HB208" s="160">
        <v>0</v>
      </c>
      <c r="HC208" s="160">
        <v>0</v>
      </c>
      <c r="HD208" s="4">
        <v>0</v>
      </c>
      <c r="HE208" s="93">
        <v>2</v>
      </c>
      <c r="HF208" s="4">
        <v>0</v>
      </c>
      <c r="HG208" s="4">
        <v>0</v>
      </c>
      <c r="HH208" s="4">
        <v>25360</v>
      </c>
      <c r="HI208" s="4">
        <v>0</v>
      </c>
      <c r="HJ208" s="4">
        <v>1452</v>
      </c>
      <c r="HK208" s="4">
        <v>0</v>
      </c>
      <c r="HL208" s="4">
        <v>0</v>
      </c>
      <c r="HM208" s="4">
        <v>0</v>
      </c>
      <c r="HN208" s="4">
        <v>1452</v>
      </c>
      <c r="HO208" s="4">
        <v>0</v>
      </c>
      <c r="HP208" s="4">
        <v>0</v>
      </c>
      <c r="HQ208" s="4">
        <v>0</v>
      </c>
      <c r="HR208" s="93">
        <v>3</v>
      </c>
      <c r="HS208" s="4">
        <v>0</v>
      </c>
      <c r="HT208" s="4">
        <v>0</v>
      </c>
      <c r="HU208" s="4">
        <v>48819</v>
      </c>
      <c r="HV208" s="4">
        <v>0</v>
      </c>
      <c r="HW208" s="4">
        <v>0</v>
      </c>
      <c r="HX208" s="176">
        <v>0</v>
      </c>
      <c r="HY208" s="4">
        <v>2679</v>
      </c>
      <c r="HZ208" s="176">
        <v>0</v>
      </c>
      <c r="IA208" s="4">
        <v>0</v>
      </c>
      <c r="IB208" s="176">
        <v>0</v>
      </c>
      <c r="IC208" s="4">
        <v>2679</v>
      </c>
      <c r="ID208" s="176">
        <v>0</v>
      </c>
      <c r="IE208" s="4">
        <v>15459.533981976665</v>
      </c>
      <c r="IF208" s="4">
        <v>83.388271991807414</v>
      </c>
      <c r="IG208" s="5">
        <v>4</v>
      </c>
      <c r="IH208" s="3">
        <v>0</v>
      </c>
      <c r="II208" s="3">
        <v>0</v>
      </c>
      <c r="IJ208" s="3">
        <v>73900</v>
      </c>
      <c r="IK208" s="3">
        <v>0</v>
      </c>
      <c r="IL208" s="3">
        <v>0</v>
      </c>
      <c r="IM208" s="3">
        <v>0</v>
      </c>
      <c r="IN208" s="3">
        <v>3572</v>
      </c>
      <c r="IO208" s="3">
        <v>0</v>
      </c>
      <c r="IP208" s="3">
        <v>0</v>
      </c>
      <c r="IQ208" s="3"/>
      <c r="IR208" s="3">
        <v>3572</v>
      </c>
      <c r="IS208" s="3"/>
      <c r="IT208" s="3">
        <v>20645.235149324712</v>
      </c>
      <c r="IU208" s="3"/>
      <c r="IV208" s="93">
        <v>3</v>
      </c>
      <c r="IW208" s="4">
        <v>0</v>
      </c>
      <c r="IX208" s="4">
        <v>0</v>
      </c>
      <c r="IY208" s="4">
        <v>81466</v>
      </c>
      <c r="IZ208" s="4">
        <v>0</v>
      </c>
      <c r="JA208" s="4">
        <v>0</v>
      </c>
      <c r="JB208" s="4">
        <v>0</v>
      </c>
      <c r="JC208" s="4">
        <v>2814</v>
      </c>
      <c r="JD208" s="4">
        <v>0</v>
      </c>
      <c r="JE208" s="4">
        <v>0</v>
      </c>
      <c r="JG208" s="4">
        <v>2814</v>
      </c>
      <c r="JI208" s="4">
        <v>8758.6289479941952</v>
      </c>
      <c r="JK208" s="93">
        <v>4.08</v>
      </c>
      <c r="JL208" s="4">
        <v>0</v>
      </c>
      <c r="JM208" s="4">
        <v>0</v>
      </c>
      <c r="JN208" s="4">
        <v>98378</v>
      </c>
      <c r="JO208" s="4">
        <v>0</v>
      </c>
      <c r="JP208" s="4">
        <v>0</v>
      </c>
      <c r="JQ208" s="4">
        <v>0</v>
      </c>
      <c r="JR208" s="4">
        <v>3822</v>
      </c>
      <c r="JS208" s="4">
        <v>0</v>
      </c>
      <c r="JT208" s="4">
        <v>0</v>
      </c>
      <c r="JV208" s="4">
        <v>3822</v>
      </c>
      <c r="JW208" s="4">
        <v>0</v>
      </c>
      <c r="JX208" s="4">
        <v>18078.16790520669</v>
      </c>
      <c r="JY208" s="4">
        <v>-1.4832253088025027</v>
      </c>
      <c r="JZ208" s="93">
        <v>4</v>
      </c>
      <c r="KA208" s="4">
        <v>0</v>
      </c>
      <c r="KB208" s="4">
        <v>0</v>
      </c>
      <c r="KC208" s="4">
        <v>111738</v>
      </c>
      <c r="KD208" s="4">
        <v>0</v>
      </c>
      <c r="KE208" s="4">
        <v>0</v>
      </c>
      <c r="KF208" s="4">
        <v>0</v>
      </c>
      <c r="KG208" s="4">
        <v>3752</v>
      </c>
      <c r="KH208" s="4">
        <v>0</v>
      </c>
      <c r="KI208" s="4">
        <v>0</v>
      </c>
      <c r="KJ208" s="4">
        <v>0</v>
      </c>
      <c r="KK208" s="4">
        <v>3752</v>
      </c>
      <c r="KM208" s="4">
        <v>24512.426701368844</v>
      </c>
      <c r="KN208" s="4">
        <v>-8.1015174574495177</v>
      </c>
      <c r="KO208" s="4">
        <v>3</v>
      </c>
      <c r="KP208" s="4">
        <v>0</v>
      </c>
      <c r="KQ208" s="4">
        <v>0</v>
      </c>
      <c r="KR208" s="4">
        <v>70067</v>
      </c>
      <c r="KS208" s="4">
        <v>0</v>
      </c>
      <c r="KT208" s="4">
        <v>0</v>
      </c>
      <c r="KU208" s="4">
        <v>0</v>
      </c>
      <c r="KV208" s="4">
        <v>3256</v>
      </c>
      <c r="KW208" s="4">
        <v>0</v>
      </c>
      <c r="KX208" s="4">
        <v>0</v>
      </c>
      <c r="KY208" s="4">
        <v>0</v>
      </c>
      <c r="KZ208" s="4">
        <v>3256</v>
      </c>
      <c r="LA208" s="4">
        <v>0</v>
      </c>
      <c r="LB208" s="4">
        <v>14502.106482542549</v>
      </c>
      <c r="LC208" s="4">
        <v>0</v>
      </c>
      <c r="LD208" s="4">
        <v>3</v>
      </c>
      <c r="LE208" s="4">
        <v>0</v>
      </c>
      <c r="LF208" s="4">
        <v>0</v>
      </c>
      <c r="LG208" s="4">
        <v>86937</v>
      </c>
      <c r="LH208" s="4">
        <v>0</v>
      </c>
      <c r="LI208" s="4">
        <v>0</v>
      </c>
      <c r="LJ208" s="4">
        <v>0</v>
      </c>
      <c r="LK208" s="4">
        <v>3564</v>
      </c>
      <c r="LL208" s="4">
        <v>0</v>
      </c>
      <c r="LM208" s="4">
        <v>0</v>
      </c>
      <c r="LO208" s="4">
        <v>3564</v>
      </c>
      <c r="LQ208" s="4">
        <v>22214</v>
      </c>
      <c r="MI208" s="115">
        <f t="shared" si="3"/>
        <v>-199</v>
      </c>
      <c r="MJ208" s="3"/>
      <c r="MK208" s="3"/>
      <c r="ML208" s="176"/>
      <c r="MM208" s="176"/>
      <c r="MN208" s="176"/>
      <c r="MO208" s="176"/>
      <c r="MP208" s="176"/>
      <c r="MQ208" s="176"/>
      <c r="MR208" s="176"/>
      <c r="MS208" s="176"/>
      <c r="MT208" s="176"/>
    </row>
    <row r="209" spans="1:358" s="4" customFormat="1">
      <c r="A209" s="1">
        <v>200</v>
      </c>
      <c r="B209" t="s">
        <v>240</v>
      </c>
      <c r="C209" s="93"/>
      <c r="E209" s="4">
        <v>0</v>
      </c>
      <c r="F209" s="4">
        <v>0</v>
      </c>
      <c r="I209" s="93"/>
      <c r="J209" s="4">
        <v>0</v>
      </c>
      <c r="K209" s="4">
        <v>0</v>
      </c>
      <c r="L209" s="4">
        <v>0</v>
      </c>
      <c r="O209" s="93"/>
      <c r="Q209" s="4">
        <v>0</v>
      </c>
      <c r="R209" s="4">
        <v>0</v>
      </c>
      <c r="S209" s="4">
        <v>0</v>
      </c>
      <c r="U209" s="4">
        <v>0</v>
      </c>
      <c r="V209" s="4">
        <v>0</v>
      </c>
      <c r="W209" s="93"/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L209" s="4">
        <v>0</v>
      </c>
      <c r="AO209" s="93"/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W209" s="93"/>
      <c r="AZ209" s="4">
        <v>0</v>
      </c>
      <c r="BB209" s="4">
        <v>0</v>
      </c>
      <c r="BC209" s="4">
        <v>0</v>
      </c>
      <c r="BD209" s="4">
        <v>0</v>
      </c>
      <c r="BH209" s="4">
        <v>0</v>
      </c>
      <c r="BL209" s="4">
        <v>0</v>
      </c>
      <c r="BN209" s="4">
        <v>0</v>
      </c>
      <c r="BO209" s="4">
        <v>0</v>
      </c>
      <c r="BP209" s="4">
        <v>0</v>
      </c>
      <c r="BQ209" s="93">
        <v>0</v>
      </c>
      <c r="BR209" s="4">
        <v>0</v>
      </c>
      <c r="BS209" s="4">
        <v>0</v>
      </c>
      <c r="BT209" s="4">
        <v>0</v>
      </c>
      <c r="BU209" s="4">
        <v>0</v>
      </c>
      <c r="BW209" s="4">
        <v>0</v>
      </c>
      <c r="BY209" s="4">
        <v>0</v>
      </c>
      <c r="CA209" s="4">
        <v>0</v>
      </c>
      <c r="CC209" s="93"/>
      <c r="CE209" s="4">
        <v>0</v>
      </c>
      <c r="CF209" s="4">
        <v>0</v>
      </c>
      <c r="CH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v>0</v>
      </c>
      <c r="CO209" s="93"/>
      <c r="CS209" s="4">
        <v>0</v>
      </c>
      <c r="CW209" s="4">
        <v>0</v>
      </c>
      <c r="CY209" s="4">
        <v>0</v>
      </c>
      <c r="DA209" s="93"/>
      <c r="DD209" s="4">
        <v>0</v>
      </c>
      <c r="DF209" s="4">
        <v>0</v>
      </c>
      <c r="DH209" s="4">
        <v>0</v>
      </c>
      <c r="DI209" s="4">
        <v>0</v>
      </c>
      <c r="DJ209" s="4">
        <v>0</v>
      </c>
      <c r="DK209" s="4">
        <v>0</v>
      </c>
      <c r="DL209" s="4">
        <v>0</v>
      </c>
      <c r="DM209" s="93"/>
      <c r="DU209" s="4">
        <v>0</v>
      </c>
      <c r="DW209" s="4">
        <v>0</v>
      </c>
      <c r="DY209" s="93"/>
      <c r="EG209" s="4">
        <v>0</v>
      </c>
      <c r="EI209" s="4">
        <v>0</v>
      </c>
      <c r="EK209" s="93">
        <v>0</v>
      </c>
      <c r="EM209" s="4">
        <v>0</v>
      </c>
      <c r="EN209" s="4">
        <v>0</v>
      </c>
      <c r="EO209" s="4">
        <v>0</v>
      </c>
      <c r="EP209" s="4">
        <v>0</v>
      </c>
      <c r="EQ209" s="4">
        <v>0</v>
      </c>
      <c r="ER209" s="4">
        <v>0</v>
      </c>
      <c r="ES209" s="4">
        <v>0</v>
      </c>
      <c r="ET209" s="4">
        <v>0</v>
      </c>
      <c r="EU209" s="4">
        <v>0</v>
      </c>
      <c r="EV209" s="4">
        <v>0</v>
      </c>
      <c r="EW209" s="93">
        <v>0</v>
      </c>
      <c r="EX209" s="4">
        <v>0</v>
      </c>
      <c r="EY209" s="4">
        <v>0</v>
      </c>
      <c r="EZ209" s="4">
        <v>0</v>
      </c>
      <c r="FA209" s="4">
        <v>0</v>
      </c>
      <c r="FB209" s="4">
        <v>0</v>
      </c>
      <c r="FC209" s="4">
        <v>0</v>
      </c>
      <c r="FD209" s="4">
        <v>0</v>
      </c>
      <c r="FE209" s="4">
        <v>0</v>
      </c>
      <c r="FF209" s="4">
        <v>0</v>
      </c>
      <c r="FG209" s="4">
        <v>0</v>
      </c>
      <c r="FH209" s="4">
        <v>0</v>
      </c>
      <c r="FI209" s="93">
        <v>3.3112582781456956E-2</v>
      </c>
      <c r="FJ209" s="4">
        <v>0</v>
      </c>
      <c r="FK209" s="4">
        <v>527</v>
      </c>
      <c r="FL209" s="4">
        <v>0</v>
      </c>
      <c r="FM209" s="4">
        <v>30</v>
      </c>
      <c r="FN209" s="4">
        <v>0</v>
      </c>
      <c r="FO209" s="4">
        <v>0</v>
      </c>
      <c r="FQ209" s="4">
        <v>30</v>
      </c>
      <c r="FS209" s="4">
        <v>504.36853444966181</v>
      </c>
      <c r="FU209" s="93">
        <v>0</v>
      </c>
      <c r="FV209" s="4">
        <v>0</v>
      </c>
      <c r="FW209" s="4">
        <v>0</v>
      </c>
      <c r="FX209" s="4">
        <v>0</v>
      </c>
      <c r="FY209" s="4">
        <v>0</v>
      </c>
      <c r="FZ209" s="4">
        <v>0</v>
      </c>
      <c r="GA209" s="4">
        <v>0</v>
      </c>
      <c r="GB209" s="4">
        <v>0</v>
      </c>
      <c r="GC209" s="4">
        <v>0</v>
      </c>
      <c r="GE209" s="4">
        <v>128.27039406676553</v>
      </c>
      <c r="GG209" s="93">
        <v>0</v>
      </c>
      <c r="GH209" s="4">
        <v>0</v>
      </c>
      <c r="GI209" s="4">
        <v>0</v>
      </c>
      <c r="GJ209" s="4">
        <v>0</v>
      </c>
      <c r="GK209" s="4">
        <v>0</v>
      </c>
      <c r="GL209" s="4">
        <v>0</v>
      </c>
      <c r="GM209" s="4">
        <v>0</v>
      </c>
      <c r="GN209" s="4">
        <v>0</v>
      </c>
      <c r="GO209" s="4">
        <v>0</v>
      </c>
      <c r="GP209" s="4">
        <v>0</v>
      </c>
      <c r="GQ209" s="4">
        <v>0</v>
      </c>
      <c r="GR209" s="4">
        <v>0</v>
      </c>
      <c r="GS209" s="93">
        <v>0</v>
      </c>
      <c r="GT209" s="4">
        <v>0</v>
      </c>
      <c r="GU209" s="4">
        <v>0</v>
      </c>
      <c r="GV209" s="4">
        <v>0</v>
      </c>
      <c r="GW209" s="4">
        <v>0</v>
      </c>
      <c r="GX209" s="4">
        <v>0</v>
      </c>
      <c r="GY209" s="4">
        <v>0</v>
      </c>
      <c r="GZ209" s="4">
        <v>0</v>
      </c>
      <c r="HA209" s="160">
        <v>0</v>
      </c>
      <c r="HB209" s="160">
        <v>0</v>
      </c>
      <c r="HC209" s="160">
        <v>0</v>
      </c>
      <c r="HD209" s="4">
        <v>0</v>
      </c>
      <c r="HE209" s="93">
        <v>0</v>
      </c>
      <c r="HF209" s="4">
        <v>0</v>
      </c>
      <c r="HG209" s="4">
        <v>0</v>
      </c>
      <c r="HH209" s="4">
        <v>0</v>
      </c>
      <c r="HI209" s="4">
        <v>0</v>
      </c>
      <c r="HJ209" s="4">
        <v>0</v>
      </c>
      <c r="HK209" s="4">
        <v>0</v>
      </c>
      <c r="HL209" s="4">
        <v>0</v>
      </c>
      <c r="HM209" s="4">
        <v>0</v>
      </c>
      <c r="HN209" s="4">
        <v>0</v>
      </c>
      <c r="HO209" s="4">
        <v>0</v>
      </c>
      <c r="HP209" s="4">
        <v>0</v>
      </c>
      <c r="HQ209" s="4">
        <v>0</v>
      </c>
      <c r="HR209" s="93">
        <v>0</v>
      </c>
      <c r="HS209" s="4">
        <v>0</v>
      </c>
      <c r="HT209" s="4">
        <v>0</v>
      </c>
      <c r="HU209" s="4">
        <v>0</v>
      </c>
      <c r="HV209" s="4">
        <v>0</v>
      </c>
      <c r="HW209" s="4">
        <v>0</v>
      </c>
      <c r="HX209" s="176">
        <v>0</v>
      </c>
      <c r="HY209" s="4">
        <v>0</v>
      </c>
      <c r="HZ209" s="176">
        <v>0</v>
      </c>
      <c r="IA209" s="4">
        <v>0</v>
      </c>
      <c r="IB209" s="176">
        <v>0</v>
      </c>
      <c r="IC209" s="4">
        <v>0</v>
      </c>
      <c r="ID209" s="176">
        <v>0</v>
      </c>
      <c r="IE209" s="4">
        <v>0</v>
      </c>
      <c r="IF209" s="4">
        <v>0</v>
      </c>
      <c r="IG209" s="5">
        <v>0</v>
      </c>
      <c r="IH209" s="3">
        <v>0</v>
      </c>
      <c r="II209" s="3">
        <v>0</v>
      </c>
      <c r="IJ209" s="3">
        <v>0</v>
      </c>
      <c r="IK209" s="3">
        <v>0</v>
      </c>
      <c r="IL209" s="3">
        <v>0</v>
      </c>
      <c r="IM209" s="3">
        <v>0</v>
      </c>
      <c r="IN209" s="3">
        <v>0</v>
      </c>
      <c r="IO209" s="3">
        <v>0</v>
      </c>
      <c r="IP209" s="3">
        <v>0</v>
      </c>
      <c r="IQ209" s="3"/>
      <c r="IR209" s="3">
        <v>0</v>
      </c>
      <c r="IS209" s="3"/>
      <c r="IT209" s="3">
        <v>0</v>
      </c>
      <c r="IU209" s="3"/>
      <c r="IV209" s="93">
        <v>0</v>
      </c>
      <c r="IW209" s="4">
        <v>0</v>
      </c>
      <c r="IX209" s="4">
        <v>0</v>
      </c>
      <c r="IY209" s="4">
        <v>0</v>
      </c>
      <c r="IZ209" s="4">
        <v>0</v>
      </c>
      <c r="JA209" s="4">
        <v>0</v>
      </c>
      <c r="JB209" s="4">
        <v>0</v>
      </c>
      <c r="JC209" s="4">
        <v>0</v>
      </c>
      <c r="JD209" s="4">
        <v>0</v>
      </c>
      <c r="JE209" s="4">
        <v>0</v>
      </c>
      <c r="JG209" s="4">
        <v>0</v>
      </c>
      <c r="JI209" s="4">
        <v>0</v>
      </c>
      <c r="JK209" s="93">
        <v>0</v>
      </c>
      <c r="JL209" s="4">
        <v>0</v>
      </c>
      <c r="JM209" s="4">
        <v>0</v>
      </c>
      <c r="JN209" s="4">
        <v>0</v>
      </c>
      <c r="JO209" s="4">
        <v>0</v>
      </c>
      <c r="JP209" s="4">
        <v>0</v>
      </c>
      <c r="JQ209" s="4">
        <v>0</v>
      </c>
      <c r="JR209" s="4">
        <v>0</v>
      </c>
      <c r="JS209" s="4">
        <v>0</v>
      </c>
      <c r="JT209" s="4">
        <v>0</v>
      </c>
      <c r="JV209" s="4">
        <v>0</v>
      </c>
      <c r="JW209" s="4">
        <v>0</v>
      </c>
      <c r="JX209" s="4">
        <v>0</v>
      </c>
      <c r="JY209" s="4">
        <v>0</v>
      </c>
      <c r="JZ209" s="93">
        <v>0</v>
      </c>
      <c r="KA209" s="4">
        <v>0</v>
      </c>
      <c r="KB209" s="4">
        <v>0</v>
      </c>
      <c r="KC209" s="4">
        <v>0</v>
      </c>
      <c r="KD209" s="4">
        <v>0</v>
      </c>
      <c r="KE209" s="4">
        <v>0</v>
      </c>
      <c r="KF209" s="4">
        <v>0</v>
      </c>
      <c r="KG209" s="4">
        <v>0</v>
      </c>
      <c r="KH209" s="4">
        <v>0</v>
      </c>
      <c r="KI209" s="4">
        <v>0</v>
      </c>
      <c r="KJ209" s="4">
        <v>0</v>
      </c>
      <c r="KK209" s="4">
        <v>0</v>
      </c>
      <c r="KM209" s="4">
        <v>0</v>
      </c>
      <c r="KN209" s="4">
        <v>0</v>
      </c>
      <c r="KO209" s="4">
        <v>0</v>
      </c>
      <c r="KP209" s="4">
        <v>0</v>
      </c>
      <c r="KQ209" s="4">
        <v>0</v>
      </c>
      <c r="KR209" s="4">
        <v>0</v>
      </c>
      <c r="KS209" s="4">
        <v>0</v>
      </c>
      <c r="KT209" s="4">
        <v>0</v>
      </c>
      <c r="KU209" s="4">
        <v>0</v>
      </c>
      <c r="KV209" s="4">
        <v>0</v>
      </c>
      <c r="KW209" s="4">
        <v>0</v>
      </c>
      <c r="KX209" s="4">
        <v>0</v>
      </c>
      <c r="KY209" s="4">
        <v>0</v>
      </c>
      <c r="KZ209" s="4">
        <v>0</v>
      </c>
      <c r="LA209" s="4">
        <v>0</v>
      </c>
      <c r="LB209" s="4">
        <v>0</v>
      </c>
      <c r="LC209" s="4">
        <v>0</v>
      </c>
      <c r="LD209" s="4">
        <v>0</v>
      </c>
      <c r="LE209" s="4">
        <v>0</v>
      </c>
      <c r="LF209" s="4">
        <v>0</v>
      </c>
      <c r="LG209" s="4">
        <v>0</v>
      </c>
      <c r="LH209" s="4">
        <v>0</v>
      </c>
      <c r="LI209" s="4">
        <v>0</v>
      </c>
      <c r="LJ209" s="4">
        <v>0</v>
      </c>
      <c r="LK209" s="4">
        <v>0</v>
      </c>
      <c r="LL209" s="4">
        <v>0</v>
      </c>
      <c r="LM209" s="4">
        <v>0</v>
      </c>
      <c r="LO209" s="4">
        <v>0</v>
      </c>
      <c r="LQ209" s="4">
        <v>0</v>
      </c>
      <c r="MI209" s="115">
        <f t="shared" si="3"/>
        <v>-200</v>
      </c>
      <c r="MJ209" s="3"/>
      <c r="MK209" s="3"/>
      <c r="ML209" s="176"/>
      <c r="MM209" s="176"/>
      <c r="MN209" s="176"/>
      <c r="MO209" s="176"/>
      <c r="MP209" s="176"/>
      <c r="MQ209" s="176"/>
      <c r="MR209" s="176"/>
      <c r="MS209" s="176"/>
      <c r="MT209" s="176"/>
    </row>
    <row r="210" spans="1:358" s="4" customFormat="1">
      <c r="A210" s="1">
        <v>201</v>
      </c>
      <c r="B210" t="s">
        <v>241</v>
      </c>
      <c r="C210" s="93"/>
      <c r="E210" s="4">
        <v>0</v>
      </c>
      <c r="F210" s="4">
        <v>0</v>
      </c>
      <c r="I210" s="93">
        <v>1</v>
      </c>
      <c r="J210" s="4">
        <v>5663</v>
      </c>
      <c r="K210" s="4">
        <v>0</v>
      </c>
      <c r="L210" s="4">
        <v>20523</v>
      </c>
      <c r="M210" s="4">
        <v>0</v>
      </c>
      <c r="O210" s="93">
        <v>0.04</v>
      </c>
      <c r="P210" s="4">
        <v>0</v>
      </c>
      <c r="Q210" s="4">
        <v>249</v>
      </c>
      <c r="R210" s="4">
        <v>0</v>
      </c>
      <c r="S210" s="4">
        <v>0</v>
      </c>
      <c r="U210" s="4">
        <v>5397</v>
      </c>
      <c r="V210" s="4">
        <v>0</v>
      </c>
      <c r="W210" s="93">
        <v>1.51</v>
      </c>
      <c r="X210" s="4">
        <v>0</v>
      </c>
      <c r="Y210" s="4">
        <v>9604</v>
      </c>
      <c r="Z210" s="4">
        <v>0</v>
      </c>
      <c r="AA210" s="4">
        <v>0</v>
      </c>
      <c r="AB210" s="4">
        <v>0</v>
      </c>
      <c r="AC210" s="4">
        <v>9355</v>
      </c>
      <c r="AD210" s="4">
        <v>0</v>
      </c>
      <c r="AE210" s="4">
        <v>0</v>
      </c>
      <c r="AL210" s="4">
        <v>5613</v>
      </c>
      <c r="AO210" s="93">
        <v>3</v>
      </c>
      <c r="AP210" s="4">
        <v>0</v>
      </c>
      <c r="AQ210" s="4">
        <v>20925</v>
      </c>
      <c r="AR210" s="4">
        <v>0</v>
      </c>
      <c r="AS210" s="4">
        <v>0</v>
      </c>
      <c r="AT210" s="4">
        <v>0</v>
      </c>
      <c r="AU210" s="4">
        <v>24667</v>
      </c>
      <c r="AW210" s="93">
        <v>2</v>
      </c>
      <c r="AY210" s="4">
        <v>14200</v>
      </c>
      <c r="AZ210" s="4">
        <v>0</v>
      </c>
      <c r="BA210" s="4">
        <v>0</v>
      </c>
      <c r="BB210" s="4">
        <v>0</v>
      </c>
      <c r="BC210" s="4">
        <v>11177</v>
      </c>
      <c r="BD210" s="4">
        <v>16</v>
      </c>
      <c r="BE210" s="4">
        <v>5</v>
      </c>
      <c r="BF210" s="4">
        <v>0</v>
      </c>
      <c r="BG210" s="4">
        <v>38168</v>
      </c>
      <c r="BH210" s="4">
        <v>0</v>
      </c>
      <c r="BI210" s="4">
        <v>4</v>
      </c>
      <c r="BJ210" s="4">
        <v>0</v>
      </c>
      <c r="BK210" s="4">
        <v>32468</v>
      </c>
      <c r="BL210" s="4">
        <v>0</v>
      </c>
      <c r="BM210" s="4">
        <v>0</v>
      </c>
      <c r="BN210" s="4">
        <v>0</v>
      </c>
      <c r="BO210" s="4">
        <v>4398.6624746130055</v>
      </c>
      <c r="BP210" s="4">
        <v>2.8648973647004823</v>
      </c>
      <c r="BQ210" s="93">
        <v>2.425170068027211</v>
      </c>
      <c r="BR210" s="4">
        <v>0</v>
      </c>
      <c r="BS210" s="4">
        <v>19865.866224301073</v>
      </c>
      <c r="BT210" s="4">
        <v>0</v>
      </c>
      <c r="BU210" s="4">
        <v>1814.0272108843537</v>
      </c>
      <c r="BW210" s="4">
        <v>0</v>
      </c>
      <c r="BY210" s="4">
        <v>1814.0272108843537</v>
      </c>
      <c r="CA210" s="4">
        <v>9587.2000000000007</v>
      </c>
      <c r="CC210" s="93">
        <v>2.9594594594594597</v>
      </c>
      <c r="CD210" s="4">
        <v>0</v>
      </c>
      <c r="CE210" s="4">
        <v>22262.189189189186</v>
      </c>
      <c r="CF210" s="4">
        <v>276.81081081081356</v>
      </c>
      <c r="CG210" s="4">
        <v>2296.5405405405404</v>
      </c>
      <c r="CH210" s="4">
        <v>31.459459459459595</v>
      </c>
      <c r="CI210" s="4">
        <v>0</v>
      </c>
      <c r="CJ210" s="4">
        <v>0</v>
      </c>
      <c r="CK210" s="4">
        <v>2296.5405405405404</v>
      </c>
      <c r="CL210" s="4">
        <v>31.459459459459595</v>
      </c>
      <c r="CM210" s="4">
        <v>2396.3229648881133</v>
      </c>
      <c r="CN210" s="4">
        <v>0.18918918918643612</v>
      </c>
      <c r="CO210" s="93">
        <v>5</v>
      </c>
      <c r="CP210" s="4">
        <v>0</v>
      </c>
      <c r="CQ210" s="4">
        <v>47695.841162270895</v>
      </c>
      <c r="CS210" s="4">
        <v>4055</v>
      </c>
      <c r="CU210" s="4">
        <v>0</v>
      </c>
      <c r="CW210" s="4">
        <v>4086.4594594594596</v>
      </c>
      <c r="CY210" s="4">
        <v>27148.462783892523</v>
      </c>
      <c r="DA210" s="93">
        <v>381.72996157095105</v>
      </c>
      <c r="DB210" s="4">
        <v>0</v>
      </c>
      <c r="DC210" s="4">
        <v>3817072</v>
      </c>
      <c r="DD210" s="4">
        <v>0</v>
      </c>
      <c r="DE210" s="4">
        <v>322307</v>
      </c>
      <c r="DF210" s="4">
        <v>0</v>
      </c>
      <c r="DG210" s="4">
        <v>23191</v>
      </c>
      <c r="DH210" s="4">
        <v>0</v>
      </c>
      <c r="DI210" s="4">
        <v>322307</v>
      </c>
      <c r="DJ210" s="4">
        <v>0</v>
      </c>
      <c r="DK210" s="4">
        <v>3785484</v>
      </c>
      <c r="DL210" s="4">
        <v>0</v>
      </c>
      <c r="DM210" s="93">
        <v>421.25342465753431</v>
      </c>
      <c r="DN210" s="4">
        <v>0</v>
      </c>
      <c r="DO210" s="4">
        <v>4213860</v>
      </c>
      <c r="DQ210" s="4">
        <v>371203</v>
      </c>
      <c r="DS210" s="4">
        <v>60434</v>
      </c>
      <c r="DU210" s="4">
        <v>371203</v>
      </c>
      <c r="DW210" s="4">
        <v>2668531.7939297082</v>
      </c>
      <c r="DY210" s="93">
        <v>439.41383021259759</v>
      </c>
      <c r="DZ210" s="4">
        <v>0</v>
      </c>
      <c r="EA210" s="4">
        <v>4491956</v>
      </c>
      <c r="EC210" s="4">
        <v>390609</v>
      </c>
      <c r="EE210" s="4">
        <v>23588</v>
      </c>
      <c r="EG210" s="4">
        <v>390609</v>
      </c>
      <c r="EI210" s="4">
        <v>2023808.5392107675</v>
      </c>
      <c r="EK210" s="93">
        <v>479.10247349823322</v>
      </c>
      <c r="EL210" s="4">
        <v>0</v>
      </c>
      <c r="EM210" s="4">
        <v>4831865</v>
      </c>
      <c r="EN210" s="4">
        <v>0</v>
      </c>
      <c r="EO210" s="4">
        <v>426183</v>
      </c>
      <c r="EP210" s="4">
        <v>0</v>
      </c>
      <c r="EQ210" s="4">
        <v>20538</v>
      </c>
      <c r="ER210" s="4">
        <v>0</v>
      </c>
      <c r="ES210" s="4">
        <v>426183</v>
      </c>
      <c r="ET210" s="4">
        <v>0</v>
      </c>
      <c r="EU210" s="4">
        <v>665481.80000000005</v>
      </c>
      <c r="EV210" s="4">
        <v>0</v>
      </c>
      <c r="EW210" s="93">
        <v>594.0493954317725</v>
      </c>
      <c r="EX210" s="4">
        <v>0</v>
      </c>
      <c r="EY210" s="4">
        <v>6174576</v>
      </c>
      <c r="EZ210" s="4">
        <v>0</v>
      </c>
      <c r="FA210" s="4">
        <v>526347</v>
      </c>
      <c r="FB210" s="4">
        <v>0</v>
      </c>
      <c r="FC210" s="4">
        <v>51920</v>
      </c>
      <c r="FD210" s="4">
        <v>0</v>
      </c>
      <c r="FE210" s="4">
        <v>526347</v>
      </c>
      <c r="FF210" s="4">
        <v>0</v>
      </c>
      <c r="FG210" s="4">
        <v>1538926.65</v>
      </c>
      <c r="FH210" s="4">
        <v>0</v>
      </c>
      <c r="FI210" s="93">
        <v>644.85321969696963</v>
      </c>
      <c r="FJ210" s="4">
        <v>0</v>
      </c>
      <c r="FK210" s="4">
        <v>6866463</v>
      </c>
      <c r="FL210" s="4">
        <v>0</v>
      </c>
      <c r="FM210" s="4">
        <v>569882</v>
      </c>
      <c r="FN210" s="4">
        <v>0</v>
      </c>
      <c r="FO210" s="4">
        <v>48748</v>
      </c>
      <c r="FQ210" s="4">
        <v>569882</v>
      </c>
      <c r="FS210" s="4">
        <v>1064765.0437451531</v>
      </c>
      <c r="FU210" s="93">
        <v>688.68196625195014</v>
      </c>
      <c r="FV210" s="4">
        <v>0</v>
      </c>
      <c r="FW210" s="4">
        <v>7431196</v>
      </c>
      <c r="FX210" s="4">
        <v>0</v>
      </c>
      <c r="FY210" s="4">
        <v>612799</v>
      </c>
      <c r="FZ210" s="4">
        <v>0</v>
      </c>
      <c r="GA210" s="4">
        <v>28827</v>
      </c>
      <c r="GB210" s="4">
        <v>0</v>
      </c>
      <c r="GC210" s="4">
        <v>612799</v>
      </c>
      <c r="GE210" s="4">
        <v>1127766.6914882732</v>
      </c>
      <c r="GG210" s="93">
        <v>814.43059609678221</v>
      </c>
      <c r="GH210" s="4">
        <v>0</v>
      </c>
      <c r="GI210" s="4">
        <v>9088981</v>
      </c>
      <c r="GJ210" s="4">
        <v>0</v>
      </c>
      <c r="GK210" s="4">
        <v>723915</v>
      </c>
      <c r="GL210" s="4">
        <v>0</v>
      </c>
      <c r="GM210" s="4">
        <v>13993</v>
      </c>
      <c r="GN210" s="4">
        <v>0</v>
      </c>
      <c r="GO210" s="4">
        <v>723915</v>
      </c>
      <c r="GP210" s="4">
        <v>0</v>
      </c>
      <c r="GQ210" s="4">
        <v>1594929.2314683099</v>
      </c>
      <c r="GR210" s="4">
        <v>-1394.1688675556798</v>
      </c>
      <c r="GS210" s="93">
        <v>904.32117632404618</v>
      </c>
      <c r="GT210" s="4">
        <v>0</v>
      </c>
      <c r="GU210" s="4">
        <v>10319589</v>
      </c>
      <c r="GV210" s="4">
        <v>0</v>
      </c>
      <c r="GW210" s="4">
        <v>798943</v>
      </c>
      <c r="GX210" s="4">
        <v>0</v>
      </c>
      <c r="GY210" s="4">
        <v>60229</v>
      </c>
      <c r="GZ210" s="4">
        <v>0</v>
      </c>
      <c r="HA210" s="160">
        <v>798943</v>
      </c>
      <c r="HB210" s="160">
        <v>0</v>
      </c>
      <c r="HC210" s="160">
        <v>1090361.1616418974</v>
      </c>
      <c r="HD210" s="4">
        <v>-801</v>
      </c>
      <c r="HE210" s="93">
        <v>982</v>
      </c>
      <c r="HF210" s="4">
        <v>0</v>
      </c>
      <c r="HG210" s="4">
        <v>0</v>
      </c>
      <c r="HH210" s="4">
        <v>11308128</v>
      </c>
      <c r="HI210" s="4">
        <v>0</v>
      </c>
      <c r="HJ210" s="4">
        <v>867834</v>
      </c>
      <c r="HK210" s="4">
        <v>0</v>
      </c>
      <c r="HL210" s="4">
        <v>100464</v>
      </c>
      <c r="HM210" s="4">
        <v>0</v>
      </c>
      <c r="HN210" s="4">
        <v>867834</v>
      </c>
      <c r="HO210" s="4">
        <v>0</v>
      </c>
      <c r="HP210" s="4">
        <v>867708</v>
      </c>
      <c r="HQ210" s="4">
        <v>0</v>
      </c>
      <c r="HR210" s="93">
        <v>1123.0200000000002</v>
      </c>
      <c r="HS210" s="4">
        <v>0</v>
      </c>
      <c r="HT210" s="4">
        <v>0</v>
      </c>
      <c r="HU210" s="4">
        <v>13029501</v>
      </c>
      <c r="HV210" s="4">
        <v>0</v>
      </c>
      <c r="HW210" s="4">
        <v>449465</v>
      </c>
      <c r="HX210" s="176">
        <v>-2072</v>
      </c>
      <c r="HY210" s="4">
        <v>990702</v>
      </c>
      <c r="HZ210" s="176">
        <v>0</v>
      </c>
      <c r="IA210" s="4">
        <v>106555</v>
      </c>
      <c r="IB210" s="176">
        <v>-24</v>
      </c>
      <c r="IC210" s="4">
        <v>990702</v>
      </c>
      <c r="ID210" s="176">
        <v>0</v>
      </c>
      <c r="IE210" s="4">
        <v>1134388.6947080914</v>
      </c>
      <c r="IF210" s="4">
        <v>6118.8592831473798</v>
      </c>
      <c r="IG210" s="5">
        <v>1146.7799999999997</v>
      </c>
      <c r="IH210" s="3">
        <v>0</v>
      </c>
      <c r="II210" s="3">
        <v>0</v>
      </c>
      <c r="IJ210" s="3">
        <v>13828970</v>
      </c>
      <c r="IK210" s="3">
        <v>0</v>
      </c>
      <c r="IL210" s="3">
        <v>364361</v>
      </c>
      <c r="IM210" s="3">
        <v>0</v>
      </c>
      <c r="IN210" s="3">
        <v>1012377</v>
      </c>
      <c r="IO210" s="3">
        <v>0</v>
      </c>
      <c r="IP210" s="3">
        <v>85220</v>
      </c>
      <c r="IQ210" s="3"/>
      <c r="IR210" s="3">
        <v>1018129</v>
      </c>
      <c r="IS210" s="3"/>
      <c r="IT210" s="3">
        <v>660916.15693486785</v>
      </c>
      <c r="IU210" s="3"/>
      <c r="IV210" s="93">
        <v>1231.5199999999984</v>
      </c>
      <c r="IW210" s="4">
        <v>0</v>
      </c>
      <c r="IX210" s="4">
        <v>0</v>
      </c>
      <c r="IY210" s="4">
        <v>15580162</v>
      </c>
      <c r="IZ210" s="4">
        <v>0</v>
      </c>
      <c r="JA210" s="4">
        <v>324283</v>
      </c>
      <c r="JB210" s="4">
        <v>0</v>
      </c>
      <c r="JC210" s="4">
        <v>1148407</v>
      </c>
      <c r="JD210" s="4">
        <v>0</v>
      </c>
      <c r="JE210" s="4">
        <v>64894</v>
      </c>
      <c r="JG210" s="4">
        <v>1148407</v>
      </c>
      <c r="JI210" s="4">
        <v>1892666.4579533627</v>
      </c>
      <c r="JK210" s="93">
        <v>1286.2699999999998</v>
      </c>
      <c r="JL210" s="4">
        <v>0</v>
      </c>
      <c r="JM210" s="4">
        <v>0</v>
      </c>
      <c r="JN210" s="4">
        <v>17240434</v>
      </c>
      <c r="JO210" s="4">
        <v>0</v>
      </c>
      <c r="JP210" s="4">
        <v>227624</v>
      </c>
      <c r="JQ210" s="4">
        <v>0</v>
      </c>
      <c r="JR210" s="4">
        <v>1204131</v>
      </c>
      <c r="JS210" s="4">
        <v>0</v>
      </c>
      <c r="JT210" s="4">
        <v>29480</v>
      </c>
      <c r="JV210" s="4">
        <v>1204131</v>
      </c>
      <c r="JW210" s="4">
        <v>0</v>
      </c>
      <c r="JX210" s="4">
        <v>1930187.9273400358</v>
      </c>
      <c r="JY210" s="4">
        <v>-343.30059410072863</v>
      </c>
      <c r="JZ210" s="93">
        <v>1436.5000000000002</v>
      </c>
      <c r="KA210" s="4">
        <v>0</v>
      </c>
      <c r="KB210" s="4">
        <v>0</v>
      </c>
      <c r="KC210" s="4">
        <v>20546620</v>
      </c>
      <c r="KD210" s="4">
        <v>0</v>
      </c>
      <c r="KE210" s="4">
        <v>218005</v>
      </c>
      <c r="KF210" s="4">
        <v>0</v>
      </c>
      <c r="KG210" s="4">
        <v>1335754</v>
      </c>
      <c r="KH210" s="4">
        <v>0</v>
      </c>
      <c r="KI210" s="4">
        <v>168389</v>
      </c>
      <c r="KJ210" s="4">
        <v>0</v>
      </c>
      <c r="KK210" s="4">
        <v>1335754</v>
      </c>
      <c r="KM210" s="4">
        <v>4535014.407193169</v>
      </c>
      <c r="KN210" s="4">
        <v>-1875.1404387177899</v>
      </c>
      <c r="KO210" s="4">
        <v>1553.46</v>
      </c>
      <c r="KP210" s="4">
        <v>0</v>
      </c>
      <c r="KQ210" s="4">
        <v>0</v>
      </c>
      <c r="KR210" s="4">
        <v>24569619</v>
      </c>
      <c r="KS210" s="4">
        <v>0</v>
      </c>
      <c r="KT210" s="4">
        <v>254124</v>
      </c>
      <c r="KU210" s="4">
        <v>0</v>
      </c>
      <c r="KV210" s="4">
        <v>1680764</v>
      </c>
      <c r="KW210" s="4">
        <v>0</v>
      </c>
      <c r="KX210" s="4">
        <v>147418</v>
      </c>
      <c r="KY210" s="4">
        <v>0</v>
      </c>
      <c r="KZ210" s="4">
        <v>1680764</v>
      </c>
      <c r="LA210" s="4">
        <v>0</v>
      </c>
      <c r="LB210" s="4">
        <v>6642379.9075612817</v>
      </c>
      <c r="LC210" s="4">
        <v>0</v>
      </c>
      <c r="LD210" s="4">
        <v>1562</v>
      </c>
      <c r="LE210" s="4">
        <v>0</v>
      </c>
      <c r="LF210" s="4">
        <v>0</v>
      </c>
      <c r="LG210" s="4">
        <v>27546011</v>
      </c>
      <c r="LH210" s="4">
        <v>0</v>
      </c>
      <c r="LI210" s="4">
        <v>255119</v>
      </c>
      <c r="LJ210" s="4">
        <v>0</v>
      </c>
      <c r="LK210" s="4">
        <v>1853127</v>
      </c>
      <c r="LL210" s="4">
        <v>0</v>
      </c>
      <c r="LM210" s="4">
        <v>0</v>
      </c>
      <c r="LO210" s="4">
        <v>1853127</v>
      </c>
      <c r="LQ210" s="4">
        <v>6712665.8000000007</v>
      </c>
      <c r="MI210" s="115">
        <f t="shared" si="3"/>
        <v>-201</v>
      </c>
      <c r="MJ210" s="3"/>
      <c r="MK210" s="3"/>
      <c r="ML210" s="176"/>
      <c r="MM210" s="176"/>
      <c r="MN210" s="176"/>
      <c r="MO210" s="176"/>
      <c r="MP210" s="176"/>
      <c r="MQ210" s="176"/>
      <c r="MR210" s="176"/>
      <c r="MS210" s="176"/>
      <c r="MT210" s="176"/>
    </row>
    <row r="211" spans="1:358" s="4" customFormat="1">
      <c r="A211" s="1">
        <v>202</v>
      </c>
      <c r="B211" t="s">
        <v>242</v>
      </c>
      <c r="C211" s="93"/>
      <c r="E211" s="4">
        <v>0</v>
      </c>
      <c r="F211" s="4">
        <v>0</v>
      </c>
      <c r="I211" s="93"/>
      <c r="J211" s="4">
        <v>0</v>
      </c>
      <c r="K211" s="4">
        <v>0</v>
      </c>
      <c r="L211" s="4">
        <v>0</v>
      </c>
      <c r="O211" s="93"/>
      <c r="Q211" s="4">
        <v>0</v>
      </c>
      <c r="R211" s="4">
        <v>0</v>
      </c>
      <c r="S211" s="4">
        <v>0</v>
      </c>
      <c r="U211" s="4">
        <v>0</v>
      </c>
      <c r="V211" s="4">
        <v>0</v>
      </c>
      <c r="W211" s="93"/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L211" s="4">
        <v>0</v>
      </c>
      <c r="AO211" s="93"/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W211" s="93"/>
      <c r="AZ211" s="4">
        <v>0</v>
      </c>
      <c r="BB211" s="4">
        <v>0</v>
      </c>
      <c r="BC211" s="4">
        <v>0</v>
      </c>
      <c r="BD211" s="4">
        <v>0</v>
      </c>
      <c r="BH211" s="4">
        <v>0</v>
      </c>
      <c r="BL211" s="4">
        <v>0</v>
      </c>
      <c r="BN211" s="4">
        <v>0</v>
      </c>
      <c r="BO211" s="4">
        <v>0</v>
      </c>
      <c r="BP211" s="4">
        <v>0</v>
      </c>
      <c r="BQ211" s="93">
        <v>0</v>
      </c>
      <c r="BR211" s="4">
        <v>0</v>
      </c>
      <c r="BS211" s="4">
        <v>0</v>
      </c>
      <c r="BT211" s="4">
        <v>0</v>
      </c>
      <c r="BU211" s="4">
        <v>0</v>
      </c>
      <c r="BW211" s="4">
        <v>0</v>
      </c>
      <c r="BY211" s="4">
        <v>0</v>
      </c>
      <c r="CA211" s="4">
        <v>0</v>
      </c>
      <c r="CC211" s="93"/>
      <c r="CE211" s="4">
        <v>0</v>
      </c>
      <c r="CF211" s="4">
        <v>0</v>
      </c>
      <c r="CH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v>0</v>
      </c>
      <c r="CO211" s="93"/>
      <c r="CS211" s="4">
        <v>0</v>
      </c>
      <c r="CW211" s="4">
        <v>0</v>
      </c>
      <c r="CY211" s="4">
        <v>0</v>
      </c>
      <c r="DA211" s="93"/>
      <c r="DD211" s="4">
        <v>0</v>
      </c>
      <c r="DF211" s="4">
        <v>0</v>
      </c>
      <c r="DH211" s="4">
        <v>0</v>
      </c>
      <c r="DI211" s="4">
        <v>0</v>
      </c>
      <c r="DJ211" s="4">
        <v>0</v>
      </c>
      <c r="DK211" s="4">
        <v>0</v>
      </c>
      <c r="DL211" s="4">
        <v>0</v>
      </c>
      <c r="DM211" s="93"/>
      <c r="DU211" s="4">
        <v>0</v>
      </c>
      <c r="DW211" s="4">
        <v>0</v>
      </c>
      <c r="DY211" s="93"/>
      <c r="EG211" s="4">
        <v>0</v>
      </c>
      <c r="EI211" s="4">
        <v>0</v>
      </c>
      <c r="EK211" s="93">
        <v>0</v>
      </c>
      <c r="EM211" s="4">
        <v>0</v>
      </c>
      <c r="EN211" s="4">
        <v>0</v>
      </c>
      <c r="EO211" s="4">
        <v>0</v>
      </c>
      <c r="EP211" s="4">
        <v>0</v>
      </c>
      <c r="EQ211" s="4">
        <v>0</v>
      </c>
      <c r="ER211" s="4">
        <v>0</v>
      </c>
      <c r="ES211" s="4">
        <v>0</v>
      </c>
      <c r="ET211" s="4">
        <v>0</v>
      </c>
      <c r="EU211" s="4">
        <v>0</v>
      </c>
      <c r="EV211" s="4">
        <v>0</v>
      </c>
      <c r="EW211" s="93">
        <v>0</v>
      </c>
      <c r="EX211" s="4">
        <v>0</v>
      </c>
      <c r="EY211" s="4">
        <v>0</v>
      </c>
      <c r="EZ211" s="4">
        <v>0</v>
      </c>
      <c r="FA211" s="4">
        <v>0</v>
      </c>
      <c r="FB211" s="4">
        <v>0</v>
      </c>
      <c r="FC211" s="4">
        <v>0</v>
      </c>
      <c r="FD211" s="4">
        <v>0</v>
      </c>
      <c r="FE211" s="4">
        <v>0</v>
      </c>
      <c r="FF211" s="4">
        <v>0</v>
      </c>
      <c r="FG211" s="4">
        <v>0</v>
      </c>
      <c r="FH211" s="4">
        <v>0</v>
      </c>
      <c r="FI211" s="93">
        <v>0</v>
      </c>
      <c r="FJ211" s="4">
        <v>0</v>
      </c>
      <c r="FK211" s="4">
        <v>0</v>
      </c>
      <c r="FL211" s="4">
        <v>0</v>
      </c>
      <c r="FM211" s="4">
        <v>0</v>
      </c>
      <c r="FN211" s="4">
        <v>0</v>
      </c>
      <c r="FO211" s="4">
        <v>0</v>
      </c>
      <c r="FQ211" s="4">
        <v>0</v>
      </c>
      <c r="FS211" s="4">
        <v>0</v>
      </c>
      <c r="FU211" s="93">
        <v>0</v>
      </c>
      <c r="FV211" s="4">
        <v>0</v>
      </c>
      <c r="FW211" s="4">
        <v>0</v>
      </c>
      <c r="FX211" s="4">
        <v>0</v>
      </c>
      <c r="FY211" s="4">
        <v>0</v>
      </c>
      <c r="FZ211" s="4">
        <v>0</v>
      </c>
      <c r="GA211" s="4">
        <v>0</v>
      </c>
      <c r="GB211" s="4">
        <v>0</v>
      </c>
      <c r="GC211" s="4">
        <v>0</v>
      </c>
      <c r="GE211" s="4">
        <v>0</v>
      </c>
      <c r="GG211" s="93">
        <v>0</v>
      </c>
      <c r="GH211" s="4">
        <v>0</v>
      </c>
      <c r="GI211" s="4">
        <v>0</v>
      </c>
      <c r="GJ211" s="4">
        <v>0</v>
      </c>
      <c r="GK211" s="4">
        <v>0</v>
      </c>
      <c r="GL211" s="4">
        <v>0</v>
      </c>
      <c r="GM211" s="4">
        <v>0</v>
      </c>
      <c r="GN211" s="4">
        <v>0</v>
      </c>
      <c r="GO211" s="4">
        <v>0</v>
      </c>
      <c r="GP211" s="4">
        <v>0</v>
      </c>
      <c r="GQ211" s="4">
        <v>0</v>
      </c>
      <c r="GR211" s="4">
        <v>0</v>
      </c>
      <c r="GS211" s="93">
        <v>0</v>
      </c>
      <c r="GT211" s="4">
        <v>0</v>
      </c>
      <c r="GU211" s="4">
        <v>0</v>
      </c>
      <c r="GV211" s="4">
        <v>0</v>
      </c>
      <c r="GW211" s="4">
        <v>0</v>
      </c>
      <c r="GX211" s="4">
        <v>0</v>
      </c>
      <c r="GY211" s="4">
        <v>0</v>
      </c>
      <c r="GZ211" s="4">
        <v>0</v>
      </c>
      <c r="HA211" s="160">
        <v>0</v>
      </c>
      <c r="HB211" s="160">
        <v>0</v>
      </c>
      <c r="HC211" s="160">
        <v>0</v>
      </c>
      <c r="HD211" s="4">
        <v>0</v>
      </c>
      <c r="HE211" s="93">
        <v>0</v>
      </c>
      <c r="HF211" s="4">
        <v>0</v>
      </c>
      <c r="HG211" s="4">
        <v>0</v>
      </c>
      <c r="HH211" s="4">
        <v>0</v>
      </c>
      <c r="HI211" s="4">
        <v>0</v>
      </c>
      <c r="HJ211" s="4">
        <v>0</v>
      </c>
      <c r="HK211" s="4">
        <v>0</v>
      </c>
      <c r="HL211" s="4">
        <v>0</v>
      </c>
      <c r="HM211" s="4">
        <v>0</v>
      </c>
      <c r="HN211" s="4">
        <v>0</v>
      </c>
      <c r="HO211" s="4">
        <v>0</v>
      </c>
      <c r="HP211" s="4">
        <v>0</v>
      </c>
      <c r="HQ211" s="4">
        <v>0</v>
      </c>
      <c r="HR211" s="93">
        <v>0</v>
      </c>
      <c r="HS211" s="4">
        <v>0</v>
      </c>
      <c r="HT211" s="4">
        <v>0</v>
      </c>
      <c r="HU211" s="4">
        <v>0</v>
      </c>
      <c r="HV211" s="4">
        <v>0</v>
      </c>
      <c r="HW211" s="4">
        <v>0</v>
      </c>
      <c r="HX211" s="176">
        <v>0</v>
      </c>
      <c r="HY211" s="4">
        <v>0</v>
      </c>
      <c r="HZ211" s="176">
        <v>0</v>
      </c>
      <c r="IA211" s="4">
        <v>0</v>
      </c>
      <c r="IB211" s="176">
        <v>0</v>
      </c>
      <c r="IC211" s="4">
        <v>0</v>
      </c>
      <c r="ID211" s="176">
        <v>0</v>
      </c>
      <c r="IE211" s="4">
        <v>0</v>
      </c>
      <c r="IF211" s="4">
        <v>0</v>
      </c>
      <c r="IG211" s="5">
        <v>0</v>
      </c>
      <c r="IH211" s="3">
        <v>0</v>
      </c>
      <c r="II211" s="3">
        <v>0</v>
      </c>
      <c r="IJ211" s="3">
        <v>0</v>
      </c>
      <c r="IK211" s="3">
        <v>0</v>
      </c>
      <c r="IL211" s="3">
        <v>0</v>
      </c>
      <c r="IM211" s="3">
        <v>0</v>
      </c>
      <c r="IN211" s="3">
        <v>0</v>
      </c>
      <c r="IO211" s="3">
        <v>0</v>
      </c>
      <c r="IP211" s="3">
        <v>0</v>
      </c>
      <c r="IQ211" s="3"/>
      <c r="IR211" s="3">
        <v>0</v>
      </c>
      <c r="IS211" s="3"/>
      <c r="IT211" s="3">
        <v>0</v>
      </c>
      <c r="IU211" s="3"/>
      <c r="IV211" s="93">
        <v>0</v>
      </c>
      <c r="IW211" s="4">
        <v>0</v>
      </c>
      <c r="IX211" s="4">
        <v>0</v>
      </c>
      <c r="IY211" s="4">
        <v>0</v>
      </c>
      <c r="IZ211" s="4">
        <v>0</v>
      </c>
      <c r="JA211" s="4">
        <v>0</v>
      </c>
      <c r="JB211" s="4">
        <v>0</v>
      </c>
      <c r="JC211" s="4">
        <v>0</v>
      </c>
      <c r="JD211" s="4">
        <v>0</v>
      </c>
      <c r="JE211" s="4">
        <v>0</v>
      </c>
      <c r="JG211" s="4">
        <v>0</v>
      </c>
      <c r="JI211" s="4">
        <v>0</v>
      </c>
      <c r="JK211" s="93">
        <v>0</v>
      </c>
      <c r="JL211" s="4">
        <v>0</v>
      </c>
      <c r="JM211" s="4">
        <v>0</v>
      </c>
      <c r="JN211" s="4">
        <v>0</v>
      </c>
      <c r="JO211" s="4">
        <v>0</v>
      </c>
      <c r="JP211" s="4">
        <v>0</v>
      </c>
      <c r="JQ211" s="4">
        <v>0</v>
      </c>
      <c r="JR211" s="4">
        <v>0</v>
      </c>
      <c r="JS211" s="4">
        <v>0</v>
      </c>
      <c r="JT211" s="4">
        <v>0</v>
      </c>
      <c r="JV211" s="4">
        <v>0</v>
      </c>
      <c r="JW211" s="4">
        <v>0</v>
      </c>
      <c r="JX211" s="4">
        <v>0</v>
      </c>
      <c r="JY211" s="4">
        <v>0</v>
      </c>
      <c r="JZ211" s="93">
        <v>0</v>
      </c>
      <c r="KA211" s="4">
        <v>0</v>
      </c>
      <c r="KB211" s="4">
        <v>0</v>
      </c>
      <c r="KC211" s="4">
        <v>0</v>
      </c>
      <c r="KD211" s="4">
        <v>0</v>
      </c>
      <c r="KE211" s="4">
        <v>0</v>
      </c>
      <c r="KF211" s="4">
        <v>0</v>
      </c>
      <c r="KG211" s="4">
        <v>0</v>
      </c>
      <c r="KH211" s="4">
        <v>0</v>
      </c>
      <c r="KI211" s="4">
        <v>0</v>
      </c>
      <c r="KJ211" s="4">
        <v>0</v>
      </c>
      <c r="KK211" s="4">
        <v>0</v>
      </c>
      <c r="KM211" s="4">
        <v>0</v>
      </c>
      <c r="KN211" s="4">
        <v>0</v>
      </c>
      <c r="KO211" s="4">
        <v>0</v>
      </c>
      <c r="KP211" s="4">
        <v>0</v>
      </c>
      <c r="KQ211" s="4">
        <v>0</v>
      </c>
      <c r="KR211" s="4">
        <v>0</v>
      </c>
      <c r="KS211" s="4">
        <v>0</v>
      </c>
      <c r="KT211" s="4">
        <v>0</v>
      </c>
      <c r="KU211" s="4">
        <v>0</v>
      </c>
      <c r="KV211" s="4">
        <v>0</v>
      </c>
      <c r="KW211" s="4">
        <v>0</v>
      </c>
      <c r="KX211" s="4">
        <v>0</v>
      </c>
      <c r="KY211" s="4">
        <v>0</v>
      </c>
      <c r="KZ211" s="4">
        <v>0</v>
      </c>
      <c r="LA211" s="4">
        <v>0</v>
      </c>
      <c r="LB211" s="4">
        <v>0</v>
      </c>
      <c r="LC211" s="4">
        <v>0</v>
      </c>
      <c r="LD211" s="4">
        <v>0</v>
      </c>
      <c r="LE211" s="4">
        <v>0</v>
      </c>
      <c r="LF211" s="4">
        <v>0</v>
      </c>
      <c r="LG211" s="4">
        <v>0</v>
      </c>
      <c r="LH211" s="4">
        <v>0</v>
      </c>
      <c r="LI211" s="4">
        <v>0</v>
      </c>
      <c r="LJ211" s="4">
        <v>0</v>
      </c>
      <c r="LK211" s="4">
        <v>0</v>
      </c>
      <c r="LL211" s="4">
        <v>0</v>
      </c>
      <c r="LM211" s="4">
        <v>0</v>
      </c>
      <c r="LO211" s="4">
        <v>0</v>
      </c>
      <c r="LQ211" s="4">
        <v>0</v>
      </c>
      <c r="MI211" s="115">
        <f t="shared" si="3"/>
        <v>-202</v>
      </c>
      <c r="MJ211" s="3"/>
      <c r="MK211" s="3"/>
      <c r="ML211" s="176"/>
      <c r="MM211" s="176"/>
      <c r="MN211" s="176"/>
      <c r="MO211" s="176"/>
      <c r="MP211" s="176"/>
      <c r="MQ211" s="176"/>
      <c r="MR211" s="176"/>
      <c r="MS211" s="176"/>
      <c r="MT211" s="176"/>
    </row>
    <row r="212" spans="1:358" s="4" customFormat="1">
      <c r="A212" s="1">
        <v>203</v>
      </c>
      <c r="B212" t="s">
        <v>243</v>
      </c>
      <c r="C212" s="93"/>
      <c r="E212" s="4">
        <v>0</v>
      </c>
      <c r="F212" s="4">
        <v>0</v>
      </c>
      <c r="I212" s="93"/>
      <c r="J212" s="4">
        <v>0</v>
      </c>
      <c r="K212" s="4">
        <v>0</v>
      </c>
      <c r="L212" s="4">
        <v>0</v>
      </c>
      <c r="O212" s="93"/>
      <c r="Q212" s="4">
        <v>0</v>
      </c>
      <c r="R212" s="4">
        <v>0</v>
      </c>
      <c r="S212" s="4">
        <v>0</v>
      </c>
      <c r="U212" s="4">
        <v>0</v>
      </c>
      <c r="V212" s="4">
        <v>0</v>
      </c>
      <c r="W212" s="93"/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L212" s="4">
        <v>0</v>
      </c>
      <c r="AO212" s="93"/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W212" s="93"/>
      <c r="AZ212" s="4">
        <v>0</v>
      </c>
      <c r="BB212" s="4">
        <v>0</v>
      </c>
      <c r="BC212" s="4">
        <v>0</v>
      </c>
      <c r="BD212" s="4">
        <v>0</v>
      </c>
      <c r="BH212" s="4">
        <v>0</v>
      </c>
      <c r="BL212" s="4">
        <v>0</v>
      </c>
      <c r="BN212" s="4">
        <v>0</v>
      </c>
      <c r="BO212" s="4">
        <v>0</v>
      </c>
      <c r="BP212" s="4">
        <v>0</v>
      </c>
      <c r="BQ212" s="93">
        <v>0</v>
      </c>
      <c r="BR212" s="4">
        <v>0</v>
      </c>
      <c r="BS212" s="4">
        <v>0</v>
      </c>
      <c r="BT212" s="4">
        <v>0</v>
      </c>
      <c r="BU212" s="4">
        <v>0</v>
      </c>
      <c r="BW212" s="4">
        <v>0</v>
      </c>
      <c r="BY212" s="4">
        <v>0</v>
      </c>
      <c r="CA212" s="4">
        <v>0</v>
      </c>
      <c r="CC212" s="93"/>
      <c r="CE212" s="4">
        <v>0</v>
      </c>
      <c r="CF212" s="4">
        <v>0</v>
      </c>
      <c r="CH212" s="4">
        <v>0</v>
      </c>
      <c r="CJ212" s="4">
        <v>0</v>
      </c>
      <c r="CK212" s="4">
        <v>0</v>
      </c>
      <c r="CL212" s="4">
        <v>0</v>
      </c>
      <c r="CM212" s="4">
        <v>0</v>
      </c>
      <c r="CN212" s="4">
        <v>0</v>
      </c>
      <c r="CO212" s="93"/>
      <c r="CS212" s="4">
        <v>0</v>
      </c>
      <c r="CW212" s="4">
        <v>0</v>
      </c>
      <c r="CY212" s="4">
        <v>0</v>
      </c>
      <c r="DA212" s="93"/>
      <c r="DD212" s="4">
        <v>0</v>
      </c>
      <c r="DF212" s="4">
        <v>0</v>
      </c>
      <c r="DH212" s="4">
        <v>0</v>
      </c>
      <c r="DI212" s="4">
        <v>0</v>
      </c>
      <c r="DJ212" s="4">
        <v>0</v>
      </c>
      <c r="DK212" s="4">
        <v>0</v>
      </c>
      <c r="DL212" s="4">
        <v>0</v>
      </c>
      <c r="DM212" s="93"/>
      <c r="DU212" s="4">
        <v>0</v>
      </c>
      <c r="DW212" s="4">
        <v>0</v>
      </c>
      <c r="DY212" s="93"/>
      <c r="EG212" s="4">
        <v>0</v>
      </c>
      <c r="EI212" s="4">
        <v>0</v>
      </c>
      <c r="EK212" s="93">
        <v>0</v>
      </c>
      <c r="EM212" s="4">
        <v>0</v>
      </c>
      <c r="EN212" s="4">
        <v>0</v>
      </c>
      <c r="EO212" s="4">
        <v>0</v>
      </c>
      <c r="EP212" s="4">
        <v>0</v>
      </c>
      <c r="EQ212" s="4">
        <v>0</v>
      </c>
      <c r="ER212" s="4">
        <v>0</v>
      </c>
      <c r="ES212" s="4">
        <v>0</v>
      </c>
      <c r="ET212" s="4">
        <v>0</v>
      </c>
      <c r="EU212" s="4">
        <v>0</v>
      </c>
      <c r="EV212" s="4">
        <v>0</v>
      </c>
      <c r="EW212" s="93">
        <v>0</v>
      </c>
      <c r="EX212" s="4">
        <v>0</v>
      </c>
      <c r="EY212" s="4">
        <v>0</v>
      </c>
      <c r="EZ212" s="4">
        <v>0</v>
      </c>
      <c r="FA212" s="4">
        <v>0</v>
      </c>
      <c r="FB212" s="4">
        <v>0</v>
      </c>
      <c r="FC212" s="4">
        <v>0</v>
      </c>
      <c r="FD212" s="4">
        <v>0</v>
      </c>
      <c r="FE212" s="4">
        <v>0</v>
      </c>
      <c r="FF212" s="4">
        <v>0</v>
      </c>
      <c r="FG212" s="4">
        <v>0</v>
      </c>
      <c r="FH212" s="4">
        <v>0</v>
      </c>
      <c r="FI212" s="93">
        <v>0</v>
      </c>
      <c r="FJ212" s="4">
        <v>0</v>
      </c>
      <c r="FK212" s="4">
        <v>0</v>
      </c>
      <c r="FL212" s="4">
        <v>0</v>
      </c>
      <c r="FM212" s="4">
        <v>0</v>
      </c>
      <c r="FN212" s="4">
        <v>0</v>
      </c>
      <c r="FO212" s="4">
        <v>0</v>
      </c>
      <c r="FQ212" s="4">
        <v>0</v>
      </c>
      <c r="FS212" s="4">
        <v>0</v>
      </c>
      <c r="FU212" s="93">
        <v>0</v>
      </c>
      <c r="FV212" s="4">
        <v>0</v>
      </c>
      <c r="FW212" s="4">
        <v>0</v>
      </c>
      <c r="FX212" s="4">
        <v>0</v>
      </c>
      <c r="FY212" s="4">
        <v>0</v>
      </c>
      <c r="FZ212" s="4">
        <v>0</v>
      </c>
      <c r="GA212" s="4">
        <v>0</v>
      </c>
      <c r="GB212" s="4">
        <v>0</v>
      </c>
      <c r="GC212" s="4">
        <v>0</v>
      </c>
      <c r="GE212" s="4">
        <v>0</v>
      </c>
      <c r="GG212" s="93">
        <v>0</v>
      </c>
      <c r="GH212" s="4">
        <v>0</v>
      </c>
      <c r="GI212" s="4">
        <v>0</v>
      </c>
      <c r="GJ212" s="4">
        <v>0</v>
      </c>
      <c r="GK212" s="4">
        <v>0</v>
      </c>
      <c r="GL212" s="4">
        <v>0</v>
      </c>
      <c r="GM212" s="4">
        <v>0</v>
      </c>
      <c r="GN212" s="4">
        <v>0</v>
      </c>
      <c r="GO212" s="4">
        <v>0</v>
      </c>
      <c r="GP212" s="4">
        <v>0</v>
      </c>
      <c r="GQ212" s="4">
        <v>0</v>
      </c>
      <c r="GR212" s="4">
        <v>0</v>
      </c>
      <c r="GS212" s="93">
        <v>0</v>
      </c>
      <c r="GT212" s="4">
        <v>0</v>
      </c>
      <c r="GU212" s="4">
        <v>0</v>
      </c>
      <c r="GV212" s="4">
        <v>0</v>
      </c>
      <c r="GW212" s="4">
        <v>0</v>
      </c>
      <c r="GX212" s="4">
        <v>0</v>
      </c>
      <c r="GY212" s="4">
        <v>0</v>
      </c>
      <c r="GZ212" s="4">
        <v>0</v>
      </c>
      <c r="HA212" s="160">
        <v>0</v>
      </c>
      <c r="HB212" s="160">
        <v>0</v>
      </c>
      <c r="HC212" s="160">
        <v>0</v>
      </c>
      <c r="HD212" s="4">
        <v>0</v>
      </c>
      <c r="HE212" s="93">
        <v>0</v>
      </c>
      <c r="HF212" s="4">
        <v>0</v>
      </c>
      <c r="HG212" s="4">
        <v>0</v>
      </c>
      <c r="HH212" s="4">
        <v>0</v>
      </c>
      <c r="HI212" s="4">
        <v>0</v>
      </c>
      <c r="HJ212" s="4">
        <v>0</v>
      </c>
      <c r="HK212" s="4">
        <v>0</v>
      </c>
      <c r="HL212" s="4">
        <v>0</v>
      </c>
      <c r="HM212" s="4">
        <v>0</v>
      </c>
      <c r="HN212" s="4">
        <v>0</v>
      </c>
      <c r="HO212" s="4">
        <v>0</v>
      </c>
      <c r="HP212" s="4">
        <v>0</v>
      </c>
      <c r="HQ212" s="4">
        <v>0</v>
      </c>
      <c r="HR212" s="93">
        <v>0</v>
      </c>
      <c r="HS212" s="4">
        <v>0</v>
      </c>
      <c r="HT212" s="4">
        <v>0</v>
      </c>
      <c r="HU212" s="4">
        <v>0</v>
      </c>
      <c r="HV212" s="4">
        <v>0</v>
      </c>
      <c r="HW212" s="4">
        <v>0</v>
      </c>
      <c r="HX212" s="176">
        <v>0</v>
      </c>
      <c r="HY212" s="4">
        <v>0</v>
      </c>
      <c r="HZ212" s="176">
        <v>0</v>
      </c>
      <c r="IA212" s="4">
        <v>0</v>
      </c>
      <c r="IB212" s="176">
        <v>0</v>
      </c>
      <c r="IC212" s="4">
        <v>0</v>
      </c>
      <c r="ID212" s="176">
        <v>0</v>
      </c>
      <c r="IE212" s="4">
        <v>0</v>
      </c>
      <c r="IF212" s="4">
        <v>0</v>
      </c>
      <c r="IG212" s="5">
        <v>0</v>
      </c>
      <c r="IH212" s="3">
        <v>0</v>
      </c>
      <c r="II212" s="3">
        <v>0</v>
      </c>
      <c r="IJ212" s="3">
        <v>0</v>
      </c>
      <c r="IK212" s="3">
        <v>0</v>
      </c>
      <c r="IL212" s="3">
        <v>0</v>
      </c>
      <c r="IM212" s="3">
        <v>0</v>
      </c>
      <c r="IN212" s="3">
        <v>0</v>
      </c>
      <c r="IO212" s="3">
        <v>0</v>
      </c>
      <c r="IP212" s="3">
        <v>0</v>
      </c>
      <c r="IQ212" s="3"/>
      <c r="IR212" s="3">
        <v>0</v>
      </c>
      <c r="IS212" s="3"/>
      <c r="IT212" s="3">
        <v>0</v>
      </c>
      <c r="IU212" s="3"/>
      <c r="IV212" s="93">
        <v>0</v>
      </c>
      <c r="IW212" s="4">
        <v>0</v>
      </c>
      <c r="IX212" s="4">
        <v>0</v>
      </c>
      <c r="IY212" s="4">
        <v>0</v>
      </c>
      <c r="IZ212" s="4">
        <v>0</v>
      </c>
      <c r="JA212" s="4">
        <v>0</v>
      </c>
      <c r="JB212" s="4">
        <v>0</v>
      </c>
      <c r="JC212" s="4">
        <v>0</v>
      </c>
      <c r="JD212" s="4">
        <v>0</v>
      </c>
      <c r="JE212" s="4">
        <v>0</v>
      </c>
      <c r="JG212" s="4">
        <v>0</v>
      </c>
      <c r="JI212" s="4">
        <v>0</v>
      </c>
      <c r="JK212" s="93">
        <v>0</v>
      </c>
      <c r="JL212" s="4">
        <v>0</v>
      </c>
      <c r="JM212" s="4">
        <v>0</v>
      </c>
      <c r="JN212" s="4">
        <v>0</v>
      </c>
      <c r="JO212" s="4">
        <v>0</v>
      </c>
      <c r="JP212" s="4">
        <v>0</v>
      </c>
      <c r="JQ212" s="4">
        <v>0</v>
      </c>
      <c r="JR212" s="4">
        <v>0</v>
      </c>
      <c r="JS212" s="4">
        <v>0</v>
      </c>
      <c r="JT212" s="4">
        <v>0</v>
      </c>
      <c r="JV212" s="4">
        <v>0</v>
      </c>
      <c r="JW212" s="4">
        <v>0</v>
      </c>
      <c r="JX212" s="4">
        <v>0</v>
      </c>
      <c r="JY212" s="4">
        <v>0</v>
      </c>
      <c r="JZ212" s="93">
        <v>0</v>
      </c>
      <c r="KA212" s="4">
        <v>0</v>
      </c>
      <c r="KB212" s="4">
        <v>0</v>
      </c>
      <c r="KC212" s="4">
        <v>0</v>
      </c>
      <c r="KD212" s="4">
        <v>0</v>
      </c>
      <c r="KE212" s="4">
        <v>0</v>
      </c>
      <c r="KF212" s="4">
        <v>0</v>
      </c>
      <c r="KG212" s="4">
        <v>0</v>
      </c>
      <c r="KH212" s="4">
        <v>0</v>
      </c>
      <c r="KI212" s="4">
        <v>0</v>
      </c>
      <c r="KJ212" s="4">
        <v>0</v>
      </c>
      <c r="KK212" s="4">
        <v>0</v>
      </c>
      <c r="KM212" s="4">
        <v>0</v>
      </c>
      <c r="KN212" s="4">
        <v>0</v>
      </c>
      <c r="KO212" s="4">
        <v>0</v>
      </c>
      <c r="KP212" s="4">
        <v>0</v>
      </c>
      <c r="KQ212" s="4">
        <v>0</v>
      </c>
      <c r="KR212" s="4">
        <v>0</v>
      </c>
      <c r="KS212" s="4">
        <v>0</v>
      </c>
      <c r="KT212" s="4">
        <v>0</v>
      </c>
      <c r="KU212" s="4">
        <v>0</v>
      </c>
      <c r="KV212" s="4">
        <v>0</v>
      </c>
      <c r="KW212" s="4">
        <v>0</v>
      </c>
      <c r="KX212" s="4">
        <v>0</v>
      </c>
      <c r="KY212" s="4">
        <v>0</v>
      </c>
      <c r="KZ212" s="4">
        <v>0</v>
      </c>
      <c r="LA212" s="4">
        <v>0</v>
      </c>
      <c r="LB212" s="4">
        <v>0</v>
      </c>
      <c r="LC212" s="4">
        <v>0</v>
      </c>
      <c r="LD212" s="4">
        <v>0</v>
      </c>
      <c r="LE212" s="4">
        <v>0</v>
      </c>
      <c r="LF212" s="4">
        <v>0</v>
      </c>
      <c r="LG212" s="4">
        <v>0</v>
      </c>
      <c r="LH212" s="4">
        <v>0</v>
      </c>
      <c r="LI212" s="4">
        <v>0</v>
      </c>
      <c r="LJ212" s="4">
        <v>0</v>
      </c>
      <c r="LK212" s="4">
        <v>0</v>
      </c>
      <c r="LL212" s="4">
        <v>0</v>
      </c>
      <c r="LM212" s="4">
        <v>0</v>
      </c>
      <c r="LO212" s="4">
        <v>0</v>
      </c>
      <c r="LQ212" s="4">
        <v>0</v>
      </c>
      <c r="MI212" s="115">
        <f t="shared" si="3"/>
        <v>-203</v>
      </c>
      <c r="MJ212" s="3"/>
      <c r="MK212" s="3"/>
      <c r="ML212" s="176"/>
      <c r="MM212" s="176"/>
      <c r="MN212" s="176"/>
      <c r="MO212" s="176"/>
      <c r="MP212" s="176"/>
      <c r="MQ212" s="176"/>
      <c r="MR212" s="176"/>
      <c r="MS212" s="176"/>
      <c r="MT212" s="176"/>
    </row>
    <row r="213" spans="1:358" s="4" customFormat="1">
      <c r="A213" s="1">
        <v>204</v>
      </c>
      <c r="B213" t="s">
        <v>244</v>
      </c>
      <c r="C213" s="93"/>
      <c r="E213" s="4">
        <v>0</v>
      </c>
      <c r="F213" s="4">
        <v>0</v>
      </c>
      <c r="I213" s="93"/>
      <c r="J213" s="4">
        <v>0</v>
      </c>
      <c r="K213" s="4">
        <v>0</v>
      </c>
      <c r="L213" s="4">
        <v>0</v>
      </c>
      <c r="O213" s="93"/>
      <c r="Q213" s="4">
        <v>0</v>
      </c>
      <c r="R213" s="4">
        <v>0</v>
      </c>
      <c r="S213" s="4">
        <v>0</v>
      </c>
      <c r="U213" s="4">
        <v>0</v>
      </c>
      <c r="V213" s="4">
        <v>0</v>
      </c>
      <c r="W213" s="93"/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F213" s="4">
        <v>77.05</v>
      </c>
      <c r="AG213" s="4">
        <v>0</v>
      </c>
      <c r="AH213" s="4">
        <v>446401</v>
      </c>
      <c r="AJ213" s="4">
        <v>100423</v>
      </c>
      <c r="AL213" s="4">
        <v>446401</v>
      </c>
      <c r="AN213" s="4">
        <v>0</v>
      </c>
      <c r="AO213" s="93">
        <v>87.33</v>
      </c>
      <c r="AP213" s="4">
        <v>0</v>
      </c>
      <c r="AQ213" s="4">
        <v>707992</v>
      </c>
      <c r="AR213" s="4">
        <v>0</v>
      </c>
      <c r="AS213" s="4">
        <v>8201</v>
      </c>
      <c r="AT213" s="4">
        <v>0</v>
      </c>
      <c r="AU213" s="4">
        <v>529432</v>
      </c>
      <c r="AW213" s="93">
        <v>106.37</v>
      </c>
      <c r="AY213" s="4">
        <v>847070</v>
      </c>
      <c r="AZ213" s="4">
        <v>0</v>
      </c>
      <c r="BA213" s="4">
        <v>8039</v>
      </c>
      <c r="BB213" s="4">
        <v>0</v>
      </c>
      <c r="BC213" s="4">
        <v>422494</v>
      </c>
      <c r="BD213" s="4">
        <v>618</v>
      </c>
      <c r="BE213" s="4">
        <v>114.15</v>
      </c>
      <c r="BF213" s="4">
        <v>0</v>
      </c>
      <c r="BG213" s="4">
        <v>950869</v>
      </c>
      <c r="BH213" s="4">
        <v>0</v>
      </c>
      <c r="BI213" s="4">
        <v>136.51</v>
      </c>
      <c r="BJ213" s="4">
        <v>0</v>
      </c>
      <c r="BK213" s="4">
        <v>1188529</v>
      </c>
      <c r="BL213" s="4">
        <v>0</v>
      </c>
      <c r="BM213" s="4">
        <v>35693</v>
      </c>
      <c r="BN213" s="4">
        <v>0</v>
      </c>
      <c r="BO213" s="4">
        <v>108758.55691586222</v>
      </c>
      <c r="BP213" s="4">
        <v>70.835647175728809</v>
      </c>
      <c r="BQ213" s="93">
        <v>140.85512367491168</v>
      </c>
      <c r="BR213" s="4">
        <v>0</v>
      </c>
      <c r="BS213" s="4">
        <v>1274262.7265167909</v>
      </c>
      <c r="BT213" s="4">
        <v>0</v>
      </c>
      <c r="BU213" s="4">
        <v>103863.63250883392</v>
      </c>
      <c r="BW213" s="4">
        <v>19849.845256731078</v>
      </c>
      <c r="BY213" s="4">
        <v>103863.63250883392</v>
      </c>
      <c r="CA213" s="4">
        <v>269849.3265167909</v>
      </c>
      <c r="CC213" s="93">
        <v>137.17132867132869</v>
      </c>
      <c r="CD213" s="4">
        <v>0</v>
      </c>
      <c r="CE213" s="4">
        <v>1264143.3601398603</v>
      </c>
      <c r="CF213" s="4">
        <v>0</v>
      </c>
      <c r="CG213" s="4">
        <v>105674.37762237762</v>
      </c>
      <c r="CH213" s="4">
        <v>0</v>
      </c>
      <c r="CI213" s="4">
        <v>9988.6573426573432</v>
      </c>
      <c r="CJ213" s="4">
        <v>0</v>
      </c>
      <c r="CK213" s="4">
        <v>105674.37762237762</v>
      </c>
      <c r="CL213" s="4">
        <v>0</v>
      </c>
      <c r="CM213" s="4">
        <v>146504</v>
      </c>
      <c r="CN213" s="4">
        <v>0</v>
      </c>
      <c r="CO213" s="93">
        <v>144.29391963968237</v>
      </c>
      <c r="CP213" s="4">
        <v>0</v>
      </c>
      <c r="CQ213" s="4">
        <v>1327151.7038766635</v>
      </c>
      <c r="CS213" s="4">
        <v>113321.82686974041</v>
      </c>
      <c r="CU213" s="4">
        <v>47002.814685314683</v>
      </c>
      <c r="CW213" s="4">
        <v>113321.82686974041</v>
      </c>
      <c r="CY213" s="4">
        <v>97301.343736803159</v>
      </c>
      <c r="DA213" s="93">
        <v>149.7324959977399</v>
      </c>
      <c r="DB213" s="4">
        <v>0</v>
      </c>
      <c r="DC213" s="4">
        <v>1472330</v>
      </c>
      <c r="DD213" s="4">
        <v>0</v>
      </c>
      <c r="DE213" s="4">
        <v>127122</v>
      </c>
      <c r="DF213" s="4">
        <v>0</v>
      </c>
      <c r="DG213" s="4">
        <v>0</v>
      </c>
      <c r="DH213" s="4">
        <v>0</v>
      </c>
      <c r="DI213" s="4">
        <v>127122</v>
      </c>
      <c r="DJ213" s="4">
        <v>0</v>
      </c>
      <c r="DK213" s="4">
        <v>182983</v>
      </c>
      <c r="DL213" s="4">
        <v>0</v>
      </c>
      <c r="DM213" s="93">
        <v>160.92232428817795</v>
      </c>
      <c r="DN213" s="4">
        <v>0</v>
      </c>
      <c r="DO213" s="4">
        <v>1652846</v>
      </c>
      <c r="DQ213" s="4">
        <v>143546</v>
      </c>
      <c r="DS213" s="4">
        <v>0</v>
      </c>
      <c r="DU213" s="4">
        <v>143546</v>
      </c>
      <c r="DW213" s="4">
        <v>292826.31516872323</v>
      </c>
      <c r="DY213" s="93">
        <v>158.86572438162543</v>
      </c>
      <c r="DZ213" s="4">
        <v>0</v>
      </c>
      <c r="EA213" s="4">
        <v>1665129</v>
      </c>
      <c r="EC213" s="4">
        <v>140975</v>
      </c>
      <c r="EE213" s="4">
        <v>11429</v>
      </c>
      <c r="EG213" s="4">
        <v>140975</v>
      </c>
      <c r="EI213" s="4">
        <v>178663.91844933463</v>
      </c>
      <c r="EK213" s="93">
        <v>140.27972027972029</v>
      </c>
      <c r="EL213" s="4">
        <v>0</v>
      </c>
      <c r="EM213" s="4">
        <v>1517798</v>
      </c>
      <c r="EN213" s="4">
        <v>246875</v>
      </c>
      <c r="EO213" s="4">
        <v>125271</v>
      </c>
      <c r="EP213" s="4">
        <v>20402</v>
      </c>
      <c r="EQ213" s="4">
        <v>0</v>
      </c>
      <c r="ER213" s="4">
        <v>0</v>
      </c>
      <c r="ES213" s="4">
        <v>125271</v>
      </c>
      <c r="ET213" s="4">
        <v>20402</v>
      </c>
      <c r="EU213" s="4">
        <v>79576.2</v>
      </c>
      <c r="EV213" s="4">
        <v>0</v>
      </c>
      <c r="EW213" s="93">
        <v>165.60777385159011</v>
      </c>
      <c r="EX213" s="4">
        <v>0</v>
      </c>
      <c r="EY213" s="4">
        <v>1802476</v>
      </c>
      <c r="EZ213" s="4">
        <v>0</v>
      </c>
      <c r="FA213" s="4">
        <v>147889</v>
      </c>
      <c r="FB213" s="4">
        <v>0</v>
      </c>
      <c r="FC213" s="4">
        <v>0</v>
      </c>
      <c r="FD213" s="4">
        <v>0</v>
      </c>
      <c r="FE213" s="4">
        <v>147889</v>
      </c>
      <c r="FF213" s="4">
        <v>0</v>
      </c>
      <c r="FG213" s="4">
        <v>536466.19999999995</v>
      </c>
      <c r="FH213" s="4">
        <v>0</v>
      </c>
      <c r="FI213" s="93">
        <v>163.58536585365857</v>
      </c>
      <c r="FJ213" s="4">
        <v>0</v>
      </c>
      <c r="FK213" s="4">
        <v>1815798</v>
      </c>
      <c r="FL213" s="4">
        <v>0</v>
      </c>
      <c r="FM213" s="4">
        <v>145662</v>
      </c>
      <c r="FN213" s="4">
        <v>0</v>
      </c>
      <c r="FO213" s="4">
        <v>5656</v>
      </c>
      <c r="FQ213" s="4">
        <v>145662</v>
      </c>
      <c r="FS213" s="4">
        <v>127181.50265290373</v>
      </c>
      <c r="FU213" s="93">
        <v>177.15068493150682</v>
      </c>
      <c r="FV213" s="4">
        <v>0</v>
      </c>
      <c r="FW213" s="4">
        <v>1910883</v>
      </c>
      <c r="FX213" s="4">
        <v>0</v>
      </c>
      <c r="FY213" s="4">
        <v>157304</v>
      </c>
      <c r="FZ213" s="4">
        <v>0</v>
      </c>
      <c r="GA213" s="4">
        <v>11741</v>
      </c>
      <c r="GB213" s="4">
        <v>0</v>
      </c>
      <c r="GC213" s="4">
        <v>157304</v>
      </c>
      <c r="GE213" s="4">
        <v>221952.32344729608</v>
      </c>
      <c r="GG213" s="93">
        <v>165.71972318339098</v>
      </c>
      <c r="GH213" s="4">
        <v>0</v>
      </c>
      <c r="GI213" s="4">
        <v>1897347</v>
      </c>
      <c r="GJ213" s="4">
        <v>0</v>
      </c>
      <c r="GK213" s="4">
        <v>146203</v>
      </c>
      <c r="GL213" s="4">
        <v>0</v>
      </c>
      <c r="GM213" s="4">
        <v>24964</v>
      </c>
      <c r="GN213" s="4">
        <v>0</v>
      </c>
      <c r="GO213" s="4">
        <v>146203</v>
      </c>
      <c r="GP213" s="4">
        <v>0</v>
      </c>
      <c r="GQ213" s="4">
        <v>0</v>
      </c>
      <c r="GR213" s="4">
        <v>0</v>
      </c>
      <c r="GS213" s="93">
        <v>155.92361111111109</v>
      </c>
      <c r="GT213" s="4">
        <v>0</v>
      </c>
      <c r="GU213" s="4">
        <v>1853197</v>
      </c>
      <c r="GV213" s="4">
        <v>0</v>
      </c>
      <c r="GW213" s="4">
        <v>138347</v>
      </c>
      <c r="GX213" s="4">
        <v>0</v>
      </c>
      <c r="GY213" s="4">
        <v>12855</v>
      </c>
      <c r="GZ213" s="4">
        <v>0</v>
      </c>
      <c r="HA213" s="160">
        <v>138347</v>
      </c>
      <c r="HB213" s="160">
        <v>0</v>
      </c>
      <c r="HC213" s="160">
        <v>0</v>
      </c>
      <c r="HD213" s="4">
        <v>0</v>
      </c>
      <c r="HE213" s="93">
        <v>158</v>
      </c>
      <c r="HF213" s="4">
        <v>0</v>
      </c>
      <c r="HG213" s="4">
        <v>0</v>
      </c>
      <c r="HH213" s="4">
        <v>2027806</v>
      </c>
      <c r="HI213" s="4">
        <v>0</v>
      </c>
      <c r="HJ213" s="4">
        <v>138264</v>
      </c>
      <c r="HK213" s="4">
        <v>0</v>
      </c>
      <c r="HL213" s="4">
        <v>41290</v>
      </c>
      <c r="HM213" s="4">
        <v>0</v>
      </c>
      <c r="HN213" s="4">
        <v>138264</v>
      </c>
      <c r="HO213" s="4">
        <v>0</v>
      </c>
      <c r="HP213" s="4">
        <v>153266</v>
      </c>
      <c r="HQ213" s="4">
        <v>-2662.8462270549498</v>
      </c>
      <c r="HR213" s="93">
        <v>164.16000000000003</v>
      </c>
      <c r="HS213" s="4">
        <v>0</v>
      </c>
      <c r="HT213" s="4">
        <v>0</v>
      </c>
      <c r="HU213" s="4">
        <v>2213697</v>
      </c>
      <c r="HV213" s="4">
        <v>0</v>
      </c>
      <c r="HW213" s="4">
        <v>0</v>
      </c>
      <c r="HX213" s="176">
        <v>0</v>
      </c>
      <c r="HY213" s="4">
        <v>146595</v>
      </c>
      <c r="HZ213" s="176">
        <v>0</v>
      </c>
      <c r="IA213" s="4">
        <v>0</v>
      </c>
      <c r="IB213" s="176">
        <v>0</v>
      </c>
      <c r="IC213" s="4">
        <v>146595</v>
      </c>
      <c r="ID213" s="176">
        <v>0</v>
      </c>
      <c r="IE213" s="4">
        <v>120747.76715579053</v>
      </c>
      <c r="IF213" s="4">
        <v>651.30990764204762</v>
      </c>
      <c r="IG213" s="5">
        <v>165.36999999999998</v>
      </c>
      <c r="IH213" s="3">
        <v>0</v>
      </c>
      <c r="II213" s="3">
        <v>0</v>
      </c>
      <c r="IJ213" s="3">
        <v>2316008</v>
      </c>
      <c r="IK213" s="3">
        <v>0</v>
      </c>
      <c r="IL213" s="3">
        <v>0</v>
      </c>
      <c r="IM213" s="3">
        <v>0</v>
      </c>
      <c r="IN213" s="3">
        <v>147676</v>
      </c>
      <c r="IO213" s="3">
        <v>0</v>
      </c>
      <c r="IP213" s="3">
        <v>0</v>
      </c>
      <c r="IQ213" s="3"/>
      <c r="IR213" s="3">
        <v>147676</v>
      </c>
      <c r="IS213" s="3"/>
      <c r="IT213" s="3">
        <v>84471.797072326139</v>
      </c>
      <c r="IU213" s="3"/>
      <c r="IV213" s="93">
        <v>145.66999999999999</v>
      </c>
      <c r="IW213" s="4">
        <v>0</v>
      </c>
      <c r="IX213" s="4">
        <v>0</v>
      </c>
      <c r="IY213" s="4">
        <v>1973882</v>
      </c>
      <c r="IZ213" s="4">
        <v>0</v>
      </c>
      <c r="JA213" s="4">
        <v>0</v>
      </c>
      <c r="JB213" s="4">
        <v>0</v>
      </c>
      <c r="JC213" s="4">
        <v>126430</v>
      </c>
      <c r="JD213" s="4">
        <v>0</v>
      </c>
      <c r="JE213" s="4">
        <v>29238</v>
      </c>
      <c r="JG213" s="4">
        <v>126430</v>
      </c>
      <c r="JI213" s="4">
        <v>10137.760323472787</v>
      </c>
      <c r="JK213" s="93">
        <v>140.34</v>
      </c>
      <c r="JL213" s="4">
        <v>0</v>
      </c>
      <c r="JM213" s="4">
        <v>0</v>
      </c>
      <c r="JN213" s="4">
        <v>2130519</v>
      </c>
      <c r="JO213" s="4">
        <v>0</v>
      </c>
      <c r="JP213" s="4">
        <v>0</v>
      </c>
      <c r="JQ213" s="4">
        <v>0</v>
      </c>
      <c r="JR213" s="4">
        <v>130703</v>
      </c>
      <c r="JS213" s="4">
        <v>0</v>
      </c>
      <c r="JT213" s="4">
        <v>16217</v>
      </c>
      <c r="JV213" s="4">
        <v>130703</v>
      </c>
      <c r="JW213" s="4">
        <v>0</v>
      </c>
      <c r="JX213" s="4">
        <v>156637</v>
      </c>
      <c r="JY213" s="4">
        <v>0</v>
      </c>
      <c r="JZ213" s="93">
        <v>128.51999999999998</v>
      </c>
      <c r="KA213" s="4">
        <v>0</v>
      </c>
      <c r="KB213" s="4">
        <v>0</v>
      </c>
      <c r="KC213" s="4">
        <v>2073114</v>
      </c>
      <c r="KD213" s="4">
        <v>0</v>
      </c>
      <c r="KE213" s="4">
        <v>0</v>
      </c>
      <c r="KF213" s="4">
        <v>0</v>
      </c>
      <c r="KG213" s="4">
        <v>119998</v>
      </c>
      <c r="KH213" s="4">
        <v>0</v>
      </c>
      <c r="KI213" s="4">
        <v>10114</v>
      </c>
      <c r="KJ213" s="4">
        <v>0</v>
      </c>
      <c r="KK213" s="4">
        <v>119998</v>
      </c>
      <c r="KM213" s="4">
        <v>93982.2</v>
      </c>
      <c r="KN213" s="4">
        <v>0</v>
      </c>
      <c r="KO213" s="4">
        <v>117.26</v>
      </c>
      <c r="KP213" s="4">
        <v>0</v>
      </c>
      <c r="KQ213" s="4">
        <v>0</v>
      </c>
      <c r="KR213" s="4">
        <v>1961073</v>
      </c>
      <c r="KS213" s="4">
        <v>0</v>
      </c>
      <c r="KT213" s="4">
        <v>0</v>
      </c>
      <c r="KU213" s="4">
        <v>0</v>
      </c>
      <c r="KV213" s="4">
        <v>126491</v>
      </c>
      <c r="KW213" s="4">
        <v>0</v>
      </c>
      <c r="KX213" s="4">
        <v>17956</v>
      </c>
      <c r="KY213" s="4">
        <v>0</v>
      </c>
      <c r="KZ213" s="4">
        <v>126491</v>
      </c>
      <c r="LA213" s="4">
        <v>0</v>
      </c>
      <c r="LB213" s="4">
        <v>60148.608</v>
      </c>
      <c r="LC213" s="4">
        <v>0</v>
      </c>
      <c r="LD213" s="4">
        <v>105</v>
      </c>
      <c r="LE213" s="4">
        <v>0</v>
      </c>
      <c r="LF213" s="4">
        <v>0</v>
      </c>
      <c r="LG213" s="4">
        <v>1750665</v>
      </c>
      <c r="LH213" s="4">
        <v>0</v>
      </c>
      <c r="LI213" s="4">
        <v>0</v>
      </c>
      <c r="LJ213" s="4">
        <v>0</v>
      </c>
      <c r="LK213" s="4">
        <v>123900</v>
      </c>
      <c r="LL213" s="4">
        <v>0</v>
      </c>
      <c r="LM213" s="4">
        <v>0</v>
      </c>
      <c r="LO213" s="4">
        <v>123900</v>
      </c>
      <c r="LQ213" s="4">
        <v>0</v>
      </c>
      <c r="MI213" s="115">
        <f t="shared" si="3"/>
        <v>-204</v>
      </c>
      <c r="MJ213" s="3"/>
      <c r="MK213" s="3"/>
      <c r="ML213" s="176"/>
      <c r="MM213" s="176"/>
      <c r="MN213" s="176"/>
      <c r="MO213" s="176"/>
      <c r="MP213" s="176"/>
      <c r="MQ213" s="176"/>
      <c r="MR213" s="176"/>
      <c r="MS213" s="176"/>
      <c r="MT213" s="176"/>
    </row>
    <row r="214" spans="1:358" s="4" customFormat="1">
      <c r="A214" s="1">
        <v>205</v>
      </c>
      <c r="B214" t="s">
        <v>245</v>
      </c>
      <c r="C214" s="93"/>
      <c r="E214" s="4">
        <v>0</v>
      </c>
      <c r="F214" s="4">
        <v>0</v>
      </c>
      <c r="I214" s="93"/>
      <c r="J214" s="4">
        <v>0</v>
      </c>
      <c r="K214" s="4">
        <v>0</v>
      </c>
      <c r="L214" s="4">
        <v>0</v>
      </c>
      <c r="O214" s="93"/>
      <c r="Q214" s="4">
        <v>0</v>
      </c>
      <c r="R214" s="4">
        <v>0</v>
      </c>
      <c r="S214" s="4">
        <v>0</v>
      </c>
      <c r="U214" s="4">
        <v>0</v>
      </c>
      <c r="V214" s="4">
        <v>0</v>
      </c>
      <c r="W214" s="93"/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L214" s="4">
        <v>0</v>
      </c>
      <c r="AO214" s="93"/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W214" s="93"/>
      <c r="AZ214" s="4">
        <v>0</v>
      </c>
      <c r="BB214" s="4">
        <v>0</v>
      </c>
      <c r="BC214" s="4">
        <v>0</v>
      </c>
      <c r="BD214" s="4">
        <v>0</v>
      </c>
      <c r="BH214" s="4">
        <v>0</v>
      </c>
      <c r="BL214" s="4">
        <v>0</v>
      </c>
      <c r="BN214" s="4">
        <v>0</v>
      </c>
      <c r="BO214" s="4">
        <v>0</v>
      </c>
      <c r="BP214" s="4">
        <v>0</v>
      </c>
      <c r="BQ214" s="93">
        <v>0</v>
      </c>
      <c r="BR214" s="4">
        <v>0</v>
      </c>
      <c r="BS214" s="4">
        <v>0</v>
      </c>
      <c r="BT214" s="4">
        <v>0</v>
      </c>
      <c r="BU214" s="4">
        <v>0</v>
      </c>
      <c r="BW214" s="4">
        <v>0</v>
      </c>
      <c r="BY214" s="4">
        <v>0</v>
      </c>
      <c r="CA214" s="4">
        <v>0</v>
      </c>
      <c r="CC214" s="93"/>
      <c r="CE214" s="4">
        <v>0</v>
      </c>
      <c r="CF214" s="4">
        <v>0</v>
      </c>
      <c r="CH214" s="4">
        <v>0</v>
      </c>
      <c r="CJ214" s="4">
        <v>0</v>
      </c>
      <c r="CK214" s="4">
        <v>0</v>
      </c>
      <c r="CL214" s="4">
        <v>0</v>
      </c>
      <c r="CM214" s="4">
        <v>0</v>
      </c>
      <c r="CN214" s="4">
        <v>0</v>
      </c>
      <c r="CO214" s="93"/>
      <c r="CS214" s="4">
        <v>0</v>
      </c>
      <c r="CW214" s="4">
        <v>0</v>
      </c>
      <c r="CY214" s="4">
        <v>0</v>
      </c>
      <c r="DA214" s="93"/>
      <c r="DD214" s="4">
        <v>0</v>
      </c>
      <c r="DF214" s="4">
        <v>0</v>
      </c>
      <c r="DH214" s="4">
        <v>0</v>
      </c>
      <c r="DI214" s="4">
        <v>0</v>
      </c>
      <c r="DJ214" s="4">
        <v>0</v>
      </c>
      <c r="DK214" s="4">
        <v>0</v>
      </c>
      <c r="DL214" s="4">
        <v>0</v>
      </c>
      <c r="DM214" s="93"/>
      <c r="DU214" s="4">
        <v>0</v>
      </c>
      <c r="DW214" s="4">
        <v>0</v>
      </c>
      <c r="DY214" s="93"/>
      <c r="EG214" s="4">
        <v>0</v>
      </c>
      <c r="EI214" s="4">
        <v>0</v>
      </c>
      <c r="EK214" s="93">
        <v>0</v>
      </c>
      <c r="EM214" s="4">
        <v>0</v>
      </c>
      <c r="EN214" s="4">
        <v>0</v>
      </c>
      <c r="EO214" s="4">
        <v>0</v>
      </c>
      <c r="EP214" s="4">
        <v>0</v>
      </c>
      <c r="EQ214" s="4">
        <v>0</v>
      </c>
      <c r="ER214" s="4">
        <v>0</v>
      </c>
      <c r="ES214" s="4">
        <v>0</v>
      </c>
      <c r="ET214" s="4">
        <v>0</v>
      </c>
      <c r="EU214" s="4">
        <v>0</v>
      </c>
      <c r="EV214" s="4">
        <v>0</v>
      </c>
      <c r="EW214" s="93">
        <v>0</v>
      </c>
      <c r="EX214" s="4">
        <v>0</v>
      </c>
      <c r="EY214" s="4">
        <v>0</v>
      </c>
      <c r="EZ214" s="4">
        <v>0</v>
      </c>
      <c r="FA214" s="4">
        <v>0</v>
      </c>
      <c r="FB214" s="4">
        <v>0</v>
      </c>
      <c r="FC214" s="4">
        <v>0</v>
      </c>
      <c r="FD214" s="4">
        <v>0</v>
      </c>
      <c r="FE214" s="4">
        <v>0</v>
      </c>
      <c r="FF214" s="4">
        <v>0</v>
      </c>
      <c r="FG214" s="4">
        <v>0</v>
      </c>
      <c r="FH214" s="4">
        <v>0</v>
      </c>
      <c r="FI214" s="93">
        <v>0</v>
      </c>
      <c r="FJ214" s="4">
        <v>0</v>
      </c>
      <c r="FK214" s="4">
        <v>0</v>
      </c>
      <c r="FL214" s="4">
        <v>0</v>
      </c>
      <c r="FM214" s="4">
        <v>0</v>
      </c>
      <c r="FN214" s="4">
        <v>0</v>
      </c>
      <c r="FO214" s="4">
        <v>0</v>
      </c>
      <c r="FQ214" s="4">
        <v>0</v>
      </c>
      <c r="FS214" s="4">
        <v>0</v>
      </c>
      <c r="FU214" s="93">
        <v>0</v>
      </c>
      <c r="FV214" s="4">
        <v>0</v>
      </c>
      <c r="FW214" s="4">
        <v>0</v>
      </c>
      <c r="FX214" s="4">
        <v>0</v>
      </c>
      <c r="FY214" s="4">
        <v>0</v>
      </c>
      <c r="FZ214" s="4">
        <v>0</v>
      </c>
      <c r="GA214" s="4">
        <v>0</v>
      </c>
      <c r="GB214" s="4">
        <v>0</v>
      </c>
      <c r="GC214" s="4">
        <v>0</v>
      </c>
      <c r="GE214" s="4">
        <v>0</v>
      </c>
      <c r="GG214" s="93">
        <v>0</v>
      </c>
      <c r="GH214" s="4">
        <v>0</v>
      </c>
      <c r="GI214" s="4">
        <v>0</v>
      </c>
      <c r="GJ214" s="4">
        <v>0</v>
      </c>
      <c r="GK214" s="4">
        <v>0</v>
      </c>
      <c r="GL214" s="4">
        <v>0</v>
      </c>
      <c r="GM214" s="4">
        <v>0</v>
      </c>
      <c r="GN214" s="4">
        <v>0</v>
      </c>
      <c r="GO214" s="4">
        <v>0</v>
      </c>
      <c r="GP214" s="4">
        <v>0</v>
      </c>
      <c r="GQ214" s="4">
        <v>0</v>
      </c>
      <c r="GR214" s="4">
        <v>0</v>
      </c>
      <c r="GS214" s="93">
        <v>0</v>
      </c>
      <c r="GT214" s="4">
        <v>0</v>
      </c>
      <c r="GU214" s="4">
        <v>0</v>
      </c>
      <c r="GV214" s="4">
        <v>0</v>
      </c>
      <c r="GW214" s="4">
        <v>0</v>
      </c>
      <c r="GX214" s="4">
        <v>0</v>
      </c>
      <c r="GY214" s="4">
        <v>0</v>
      </c>
      <c r="GZ214" s="4">
        <v>0</v>
      </c>
      <c r="HA214" s="160">
        <v>0</v>
      </c>
      <c r="HB214" s="160">
        <v>0</v>
      </c>
      <c r="HC214" s="160">
        <v>0</v>
      </c>
      <c r="HD214" s="4">
        <v>0</v>
      </c>
      <c r="HE214" s="93">
        <v>0</v>
      </c>
      <c r="HF214" s="4">
        <v>0</v>
      </c>
      <c r="HG214" s="4">
        <v>0</v>
      </c>
      <c r="HH214" s="4">
        <v>0</v>
      </c>
      <c r="HI214" s="4">
        <v>0</v>
      </c>
      <c r="HJ214" s="4">
        <v>0</v>
      </c>
      <c r="HK214" s="4">
        <v>0</v>
      </c>
      <c r="HL214" s="4">
        <v>0</v>
      </c>
      <c r="HM214" s="4">
        <v>0</v>
      </c>
      <c r="HN214" s="4">
        <v>0</v>
      </c>
      <c r="HO214" s="4">
        <v>0</v>
      </c>
      <c r="HP214" s="4">
        <v>0</v>
      </c>
      <c r="HQ214" s="4">
        <v>0</v>
      </c>
      <c r="HR214" s="93">
        <v>0</v>
      </c>
      <c r="HS214" s="4">
        <v>0</v>
      </c>
      <c r="HT214" s="4">
        <v>0</v>
      </c>
      <c r="HU214" s="4">
        <v>0</v>
      </c>
      <c r="HV214" s="4">
        <v>0</v>
      </c>
      <c r="HW214" s="4">
        <v>0</v>
      </c>
      <c r="HX214" s="176">
        <v>0</v>
      </c>
      <c r="HY214" s="4">
        <v>0</v>
      </c>
      <c r="HZ214" s="176">
        <v>0</v>
      </c>
      <c r="IA214" s="4">
        <v>0</v>
      </c>
      <c r="IB214" s="176">
        <v>0</v>
      </c>
      <c r="IC214" s="4">
        <v>0</v>
      </c>
      <c r="ID214" s="176">
        <v>0</v>
      </c>
      <c r="IE214" s="4">
        <v>0</v>
      </c>
      <c r="IF214" s="4">
        <v>0</v>
      </c>
      <c r="IG214" s="5">
        <v>0</v>
      </c>
      <c r="IH214" s="3">
        <v>0</v>
      </c>
      <c r="II214" s="3">
        <v>0</v>
      </c>
      <c r="IJ214" s="3">
        <v>0</v>
      </c>
      <c r="IK214" s="3">
        <v>0</v>
      </c>
      <c r="IL214" s="3">
        <v>0</v>
      </c>
      <c r="IM214" s="3">
        <v>0</v>
      </c>
      <c r="IN214" s="3">
        <v>0</v>
      </c>
      <c r="IO214" s="3">
        <v>0</v>
      </c>
      <c r="IP214" s="3">
        <v>0</v>
      </c>
      <c r="IQ214" s="3"/>
      <c r="IR214" s="3">
        <v>0</v>
      </c>
      <c r="IS214" s="3"/>
      <c r="IT214" s="3">
        <v>0</v>
      </c>
      <c r="IU214" s="3"/>
      <c r="IV214" s="93">
        <v>0</v>
      </c>
      <c r="IW214" s="4">
        <v>0</v>
      </c>
      <c r="IX214" s="4">
        <v>0</v>
      </c>
      <c r="IY214" s="4">
        <v>0</v>
      </c>
      <c r="IZ214" s="4">
        <v>0</v>
      </c>
      <c r="JA214" s="4">
        <v>0</v>
      </c>
      <c r="JB214" s="4">
        <v>0</v>
      </c>
      <c r="JC214" s="4">
        <v>0</v>
      </c>
      <c r="JD214" s="4">
        <v>0</v>
      </c>
      <c r="JE214" s="4">
        <v>0</v>
      </c>
      <c r="JG214" s="4">
        <v>0</v>
      </c>
      <c r="JI214" s="4">
        <v>0</v>
      </c>
      <c r="JK214" s="93">
        <v>0</v>
      </c>
      <c r="JL214" s="4">
        <v>0</v>
      </c>
      <c r="JM214" s="4">
        <v>0</v>
      </c>
      <c r="JN214" s="4">
        <v>0</v>
      </c>
      <c r="JO214" s="4">
        <v>0</v>
      </c>
      <c r="JP214" s="4">
        <v>0</v>
      </c>
      <c r="JQ214" s="4">
        <v>0</v>
      </c>
      <c r="JR214" s="4">
        <v>0</v>
      </c>
      <c r="JS214" s="4">
        <v>0</v>
      </c>
      <c r="JT214" s="4">
        <v>0</v>
      </c>
      <c r="JV214" s="4">
        <v>0</v>
      </c>
      <c r="JW214" s="4">
        <v>0</v>
      </c>
      <c r="JX214" s="4">
        <v>0</v>
      </c>
      <c r="JY214" s="4">
        <v>0</v>
      </c>
      <c r="JZ214" s="93">
        <v>0</v>
      </c>
      <c r="KA214" s="4">
        <v>0</v>
      </c>
      <c r="KB214" s="4">
        <v>0</v>
      </c>
      <c r="KC214" s="4">
        <v>0</v>
      </c>
      <c r="KD214" s="4">
        <v>0</v>
      </c>
      <c r="KE214" s="4">
        <v>0</v>
      </c>
      <c r="KF214" s="4">
        <v>0</v>
      </c>
      <c r="KG214" s="4">
        <v>0</v>
      </c>
      <c r="KH214" s="4">
        <v>0</v>
      </c>
      <c r="KI214" s="4">
        <v>0</v>
      </c>
      <c r="KJ214" s="4">
        <v>0</v>
      </c>
      <c r="KK214" s="4">
        <v>0</v>
      </c>
      <c r="KM214" s="4">
        <v>0</v>
      </c>
      <c r="KN214" s="4">
        <v>0</v>
      </c>
      <c r="KO214" s="4">
        <v>0</v>
      </c>
      <c r="KP214" s="4">
        <v>0</v>
      </c>
      <c r="KQ214" s="4">
        <v>0</v>
      </c>
      <c r="KR214" s="4">
        <v>0</v>
      </c>
      <c r="KS214" s="4">
        <v>0</v>
      </c>
      <c r="KT214" s="4">
        <v>0</v>
      </c>
      <c r="KU214" s="4">
        <v>0</v>
      </c>
      <c r="KV214" s="4">
        <v>0</v>
      </c>
      <c r="KW214" s="4">
        <v>0</v>
      </c>
      <c r="KX214" s="4">
        <v>0</v>
      </c>
      <c r="KY214" s="4">
        <v>0</v>
      </c>
      <c r="KZ214" s="4">
        <v>0</v>
      </c>
      <c r="LA214" s="4">
        <v>0</v>
      </c>
      <c r="LB214" s="4">
        <v>0</v>
      </c>
      <c r="LC214" s="4">
        <v>0</v>
      </c>
      <c r="LD214" s="4">
        <v>0</v>
      </c>
      <c r="LE214" s="4">
        <v>0</v>
      </c>
      <c r="LF214" s="4">
        <v>0</v>
      </c>
      <c r="LG214" s="4">
        <v>0</v>
      </c>
      <c r="LH214" s="4">
        <v>0</v>
      </c>
      <c r="LI214" s="4">
        <v>0</v>
      </c>
      <c r="LJ214" s="4">
        <v>0</v>
      </c>
      <c r="LK214" s="4">
        <v>0</v>
      </c>
      <c r="LL214" s="4">
        <v>0</v>
      </c>
      <c r="LM214" s="4">
        <v>0</v>
      </c>
      <c r="LO214" s="4">
        <v>0</v>
      </c>
      <c r="LQ214" s="4">
        <v>0</v>
      </c>
      <c r="MI214" s="115">
        <f t="shared" si="3"/>
        <v>-205</v>
      </c>
      <c r="MJ214" s="3"/>
      <c r="MK214" s="3"/>
      <c r="ML214" s="176"/>
      <c r="MM214" s="176"/>
      <c r="MN214" s="176"/>
      <c r="MO214" s="176"/>
      <c r="MP214" s="176"/>
      <c r="MQ214" s="176"/>
      <c r="MR214" s="176"/>
      <c r="MS214" s="176"/>
      <c r="MT214" s="176"/>
    </row>
    <row r="215" spans="1:358" s="4" customFormat="1">
      <c r="A215" s="1">
        <v>206</v>
      </c>
      <c r="B215" t="s">
        <v>246</v>
      </c>
      <c r="C215" s="93"/>
      <c r="E215" s="4">
        <v>0</v>
      </c>
      <c r="F215" s="4">
        <v>0</v>
      </c>
      <c r="I215" s="93"/>
      <c r="J215" s="4">
        <v>0</v>
      </c>
      <c r="K215" s="4">
        <v>0</v>
      </c>
      <c r="L215" s="4">
        <v>0</v>
      </c>
      <c r="O215" s="93"/>
      <c r="Q215" s="4">
        <v>0</v>
      </c>
      <c r="R215" s="4">
        <v>0</v>
      </c>
      <c r="S215" s="4">
        <v>0</v>
      </c>
      <c r="U215" s="4">
        <v>0</v>
      </c>
      <c r="V215" s="4">
        <v>0</v>
      </c>
      <c r="W215" s="93"/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L215" s="4">
        <v>0</v>
      </c>
      <c r="AO215" s="93"/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W215" s="93"/>
      <c r="AZ215" s="4">
        <v>0</v>
      </c>
      <c r="BB215" s="4">
        <v>0</v>
      </c>
      <c r="BC215" s="4">
        <v>0</v>
      </c>
      <c r="BD215" s="4">
        <v>0</v>
      </c>
      <c r="BH215" s="4">
        <v>0</v>
      </c>
      <c r="BL215" s="4">
        <v>0</v>
      </c>
      <c r="BN215" s="4">
        <v>0</v>
      </c>
      <c r="BO215" s="4">
        <v>0</v>
      </c>
      <c r="BP215" s="4">
        <v>0</v>
      </c>
      <c r="BQ215" s="93">
        <v>0</v>
      </c>
      <c r="BR215" s="4">
        <v>0</v>
      </c>
      <c r="BS215" s="4">
        <v>0</v>
      </c>
      <c r="BT215" s="4">
        <v>0</v>
      </c>
      <c r="BU215" s="4">
        <v>0</v>
      </c>
      <c r="BW215" s="4">
        <v>0</v>
      </c>
      <c r="BY215" s="4">
        <v>0</v>
      </c>
      <c r="CA215" s="4">
        <v>0</v>
      </c>
      <c r="CC215" s="93"/>
      <c r="CE215" s="4">
        <v>0</v>
      </c>
      <c r="CF215" s="4">
        <v>0</v>
      </c>
      <c r="CH215" s="4">
        <v>0</v>
      </c>
      <c r="CJ215" s="4">
        <v>0</v>
      </c>
      <c r="CK215" s="4">
        <v>0</v>
      </c>
      <c r="CL215" s="4">
        <v>0</v>
      </c>
      <c r="CM215" s="4">
        <v>0</v>
      </c>
      <c r="CN215" s="4">
        <v>0</v>
      </c>
      <c r="CO215" s="93"/>
      <c r="CS215" s="4">
        <v>0</v>
      </c>
      <c r="CW215" s="4">
        <v>0</v>
      </c>
      <c r="CY215" s="4">
        <v>0</v>
      </c>
      <c r="DA215" s="93"/>
      <c r="DD215" s="4">
        <v>0</v>
      </c>
      <c r="DF215" s="4">
        <v>0</v>
      </c>
      <c r="DH215" s="4">
        <v>0</v>
      </c>
      <c r="DI215" s="4">
        <v>0</v>
      </c>
      <c r="DJ215" s="4">
        <v>0</v>
      </c>
      <c r="DK215" s="4">
        <v>0</v>
      </c>
      <c r="DL215" s="4">
        <v>0</v>
      </c>
      <c r="DM215" s="93"/>
      <c r="DU215" s="4">
        <v>0</v>
      </c>
      <c r="DW215" s="4">
        <v>0</v>
      </c>
      <c r="DY215" s="93"/>
      <c r="EG215" s="4">
        <v>0</v>
      </c>
      <c r="EI215" s="4">
        <v>0</v>
      </c>
      <c r="EK215" s="93">
        <v>0</v>
      </c>
      <c r="EM215" s="4">
        <v>0</v>
      </c>
      <c r="EN215" s="4">
        <v>0</v>
      </c>
      <c r="EO215" s="4">
        <v>0</v>
      </c>
      <c r="EP215" s="4">
        <v>0</v>
      </c>
      <c r="EQ215" s="4">
        <v>0</v>
      </c>
      <c r="ER215" s="4">
        <v>0</v>
      </c>
      <c r="ES215" s="4">
        <v>0</v>
      </c>
      <c r="ET215" s="4">
        <v>0</v>
      </c>
      <c r="EU215" s="4">
        <v>0</v>
      </c>
      <c r="EV215" s="4">
        <v>0</v>
      </c>
      <c r="EW215" s="93">
        <v>0</v>
      </c>
      <c r="EX215" s="4">
        <v>0</v>
      </c>
      <c r="EY215" s="4">
        <v>0</v>
      </c>
      <c r="EZ215" s="4">
        <v>0</v>
      </c>
      <c r="FA215" s="4">
        <v>0</v>
      </c>
      <c r="FB215" s="4">
        <v>0</v>
      </c>
      <c r="FC215" s="4">
        <v>0</v>
      </c>
      <c r="FD215" s="4">
        <v>0</v>
      </c>
      <c r="FE215" s="4">
        <v>0</v>
      </c>
      <c r="FF215" s="4">
        <v>0</v>
      </c>
      <c r="FG215" s="4">
        <v>0</v>
      </c>
      <c r="FH215" s="4">
        <v>0</v>
      </c>
      <c r="FI215" s="93">
        <v>0</v>
      </c>
      <c r="FJ215" s="4">
        <v>0</v>
      </c>
      <c r="FK215" s="4">
        <v>0</v>
      </c>
      <c r="FL215" s="4">
        <v>0</v>
      </c>
      <c r="FM215" s="4">
        <v>0</v>
      </c>
      <c r="FN215" s="4">
        <v>0</v>
      </c>
      <c r="FO215" s="4">
        <v>0</v>
      </c>
      <c r="FQ215" s="4">
        <v>0</v>
      </c>
      <c r="FS215" s="4">
        <v>0</v>
      </c>
      <c r="FU215" s="93">
        <v>0</v>
      </c>
      <c r="FV215" s="4">
        <v>0</v>
      </c>
      <c r="FW215" s="4">
        <v>0</v>
      </c>
      <c r="FX215" s="4">
        <v>0</v>
      </c>
      <c r="FY215" s="4">
        <v>0</v>
      </c>
      <c r="FZ215" s="4">
        <v>0</v>
      </c>
      <c r="GA215" s="4">
        <v>0</v>
      </c>
      <c r="GB215" s="4">
        <v>0</v>
      </c>
      <c r="GC215" s="4">
        <v>0</v>
      </c>
      <c r="GE215" s="4">
        <v>0</v>
      </c>
      <c r="GG215" s="93">
        <v>0</v>
      </c>
      <c r="GH215" s="4">
        <v>0</v>
      </c>
      <c r="GI215" s="4">
        <v>0</v>
      </c>
      <c r="GJ215" s="4">
        <v>0</v>
      </c>
      <c r="GK215" s="4">
        <v>0</v>
      </c>
      <c r="GL215" s="4">
        <v>0</v>
      </c>
      <c r="GM215" s="4">
        <v>0</v>
      </c>
      <c r="GN215" s="4">
        <v>0</v>
      </c>
      <c r="GO215" s="4">
        <v>0</v>
      </c>
      <c r="GP215" s="4">
        <v>0</v>
      </c>
      <c r="GQ215" s="4">
        <v>0</v>
      </c>
      <c r="GR215" s="4">
        <v>0</v>
      </c>
      <c r="GS215" s="93">
        <v>0</v>
      </c>
      <c r="GT215" s="4">
        <v>0</v>
      </c>
      <c r="GU215" s="4">
        <v>0</v>
      </c>
      <c r="GV215" s="4">
        <v>0</v>
      </c>
      <c r="GW215" s="4">
        <v>0</v>
      </c>
      <c r="GX215" s="4">
        <v>0</v>
      </c>
      <c r="GY215" s="4">
        <v>0</v>
      </c>
      <c r="GZ215" s="4">
        <v>0</v>
      </c>
      <c r="HA215" s="160">
        <v>0</v>
      </c>
      <c r="HB215" s="160">
        <v>0</v>
      </c>
      <c r="HC215" s="160">
        <v>0</v>
      </c>
      <c r="HD215" s="4">
        <v>0</v>
      </c>
      <c r="HE215" s="93">
        <v>0</v>
      </c>
      <c r="HF215" s="4">
        <v>0</v>
      </c>
      <c r="HG215" s="4">
        <v>0</v>
      </c>
      <c r="HH215" s="4">
        <v>0</v>
      </c>
      <c r="HI215" s="4">
        <v>0</v>
      </c>
      <c r="HJ215" s="4">
        <v>0</v>
      </c>
      <c r="HK215" s="4">
        <v>0</v>
      </c>
      <c r="HL215" s="4">
        <v>0</v>
      </c>
      <c r="HM215" s="4">
        <v>0</v>
      </c>
      <c r="HN215" s="4">
        <v>0</v>
      </c>
      <c r="HO215" s="4">
        <v>0</v>
      </c>
      <c r="HP215" s="4">
        <v>0</v>
      </c>
      <c r="HQ215" s="4">
        <v>0</v>
      </c>
      <c r="HR215" s="93">
        <v>0</v>
      </c>
      <c r="HS215" s="4">
        <v>0</v>
      </c>
      <c r="HT215" s="4">
        <v>0</v>
      </c>
      <c r="HU215" s="4">
        <v>0</v>
      </c>
      <c r="HV215" s="4">
        <v>0</v>
      </c>
      <c r="HW215" s="4">
        <v>0</v>
      </c>
      <c r="HX215" s="176">
        <v>0</v>
      </c>
      <c r="HY215" s="4">
        <v>0</v>
      </c>
      <c r="HZ215" s="176">
        <v>0</v>
      </c>
      <c r="IA215" s="4">
        <v>0</v>
      </c>
      <c r="IB215" s="176">
        <v>0</v>
      </c>
      <c r="IC215" s="4">
        <v>0</v>
      </c>
      <c r="ID215" s="176">
        <v>0</v>
      </c>
      <c r="IE215" s="4">
        <v>0</v>
      </c>
      <c r="IF215" s="4">
        <v>0</v>
      </c>
      <c r="IG215" s="5">
        <v>0</v>
      </c>
      <c r="IH215" s="3">
        <v>0</v>
      </c>
      <c r="II215" s="3">
        <v>0</v>
      </c>
      <c r="IJ215" s="3">
        <v>0</v>
      </c>
      <c r="IK215" s="3">
        <v>0</v>
      </c>
      <c r="IL215" s="3">
        <v>0</v>
      </c>
      <c r="IM215" s="3">
        <v>0</v>
      </c>
      <c r="IN215" s="3">
        <v>0</v>
      </c>
      <c r="IO215" s="3">
        <v>0</v>
      </c>
      <c r="IP215" s="3">
        <v>0</v>
      </c>
      <c r="IQ215" s="3"/>
      <c r="IR215" s="3">
        <v>0</v>
      </c>
      <c r="IS215" s="3"/>
      <c r="IT215" s="3">
        <v>0</v>
      </c>
      <c r="IU215" s="3"/>
      <c r="IV215" s="93">
        <v>0</v>
      </c>
      <c r="IW215" s="4">
        <v>0</v>
      </c>
      <c r="IX215" s="4">
        <v>0</v>
      </c>
      <c r="IY215" s="4">
        <v>0</v>
      </c>
      <c r="IZ215" s="4">
        <v>0</v>
      </c>
      <c r="JA215" s="4">
        <v>0</v>
      </c>
      <c r="JB215" s="4">
        <v>0</v>
      </c>
      <c r="JC215" s="4">
        <v>0</v>
      </c>
      <c r="JD215" s="4">
        <v>0</v>
      </c>
      <c r="JE215" s="4">
        <v>0</v>
      </c>
      <c r="JG215" s="4">
        <v>0</v>
      </c>
      <c r="JI215" s="4">
        <v>0</v>
      </c>
      <c r="JK215" s="93">
        <v>0</v>
      </c>
      <c r="JL215" s="4">
        <v>0</v>
      </c>
      <c r="JM215" s="4">
        <v>0</v>
      </c>
      <c r="JN215" s="4">
        <v>0</v>
      </c>
      <c r="JO215" s="4">
        <v>0</v>
      </c>
      <c r="JP215" s="4">
        <v>0</v>
      </c>
      <c r="JQ215" s="4">
        <v>0</v>
      </c>
      <c r="JR215" s="4">
        <v>0</v>
      </c>
      <c r="JS215" s="4">
        <v>0</v>
      </c>
      <c r="JT215" s="4">
        <v>0</v>
      </c>
      <c r="JV215" s="4">
        <v>0</v>
      </c>
      <c r="JW215" s="4">
        <v>0</v>
      </c>
      <c r="JX215" s="4">
        <v>0</v>
      </c>
      <c r="JY215" s="4">
        <v>0</v>
      </c>
      <c r="JZ215" s="93">
        <v>0</v>
      </c>
      <c r="KA215" s="4">
        <v>0</v>
      </c>
      <c r="KB215" s="4">
        <v>0</v>
      </c>
      <c r="KC215" s="4">
        <v>0</v>
      </c>
      <c r="KD215" s="4">
        <v>0</v>
      </c>
      <c r="KE215" s="4">
        <v>0</v>
      </c>
      <c r="KF215" s="4">
        <v>0</v>
      </c>
      <c r="KG215" s="4">
        <v>0</v>
      </c>
      <c r="KH215" s="4">
        <v>0</v>
      </c>
      <c r="KI215" s="4">
        <v>0</v>
      </c>
      <c r="KJ215" s="4">
        <v>0</v>
      </c>
      <c r="KK215" s="4">
        <v>0</v>
      </c>
      <c r="KM215" s="4">
        <v>0</v>
      </c>
      <c r="KN215" s="4">
        <v>0</v>
      </c>
      <c r="KO215" s="4">
        <v>0</v>
      </c>
      <c r="KP215" s="4">
        <v>0</v>
      </c>
      <c r="KQ215" s="4">
        <v>0</v>
      </c>
      <c r="KR215" s="4">
        <v>0</v>
      </c>
      <c r="KS215" s="4">
        <v>0</v>
      </c>
      <c r="KT215" s="4">
        <v>0</v>
      </c>
      <c r="KU215" s="4">
        <v>0</v>
      </c>
      <c r="KV215" s="4">
        <v>0</v>
      </c>
      <c r="KW215" s="4">
        <v>0</v>
      </c>
      <c r="KX215" s="4">
        <v>0</v>
      </c>
      <c r="KY215" s="4">
        <v>0</v>
      </c>
      <c r="KZ215" s="4">
        <v>0</v>
      </c>
      <c r="LA215" s="4">
        <v>0</v>
      </c>
      <c r="LB215" s="4">
        <v>0</v>
      </c>
      <c r="LC215" s="4">
        <v>0</v>
      </c>
      <c r="LD215" s="4">
        <v>0</v>
      </c>
      <c r="LE215" s="4">
        <v>0</v>
      </c>
      <c r="LF215" s="4">
        <v>0</v>
      </c>
      <c r="LG215" s="4">
        <v>0</v>
      </c>
      <c r="LH215" s="4">
        <v>0</v>
      </c>
      <c r="LI215" s="4">
        <v>0</v>
      </c>
      <c r="LJ215" s="4">
        <v>0</v>
      </c>
      <c r="LK215" s="4">
        <v>0</v>
      </c>
      <c r="LL215" s="4">
        <v>0</v>
      </c>
      <c r="LM215" s="4">
        <v>0</v>
      </c>
      <c r="LO215" s="4">
        <v>0</v>
      </c>
      <c r="LQ215" s="4">
        <v>0</v>
      </c>
      <c r="MI215" s="115">
        <f t="shared" si="3"/>
        <v>-206</v>
      </c>
      <c r="MJ215" s="3"/>
      <c r="MK215" s="3"/>
      <c r="ML215" s="176"/>
      <c r="MM215" s="176"/>
      <c r="MN215" s="176"/>
      <c r="MO215" s="176"/>
      <c r="MP215" s="176"/>
      <c r="MQ215" s="176"/>
      <c r="MR215" s="176"/>
      <c r="MS215" s="176"/>
      <c r="MT215" s="176"/>
    </row>
    <row r="216" spans="1:358" s="4" customFormat="1">
      <c r="A216" s="1">
        <v>207</v>
      </c>
      <c r="B216" t="s">
        <v>247</v>
      </c>
      <c r="C216" s="93"/>
      <c r="E216" s="4">
        <v>0</v>
      </c>
      <c r="F216" s="4">
        <v>0</v>
      </c>
      <c r="I216" s="93">
        <v>1</v>
      </c>
      <c r="J216" s="4">
        <v>6974</v>
      </c>
      <c r="K216" s="4">
        <v>0</v>
      </c>
      <c r="L216" s="4">
        <v>0</v>
      </c>
      <c r="M216" s="4">
        <v>3487</v>
      </c>
      <c r="O216" s="93">
        <v>1.47</v>
      </c>
      <c r="P216" s="4">
        <v>0</v>
      </c>
      <c r="Q216" s="4">
        <v>11663</v>
      </c>
      <c r="R216" s="4">
        <v>0</v>
      </c>
      <c r="S216" s="4">
        <v>0</v>
      </c>
      <c r="U216" s="4">
        <v>0</v>
      </c>
      <c r="V216" s="4">
        <v>4666</v>
      </c>
      <c r="W216" s="93">
        <v>2</v>
      </c>
      <c r="X216" s="4">
        <v>0</v>
      </c>
      <c r="Y216" s="4">
        <v>15376</v>
      </c>
      <c r="Z216" s="4">
        <v>-7170</v>
      </c>
      <c r="AA216" s="4">
        <v>0</v>
      </c>
      <c r="AB216" s="4">
        <v>0</v>
      </c>
      <c r="AC216" s="4">
        <v>3713</v>
      </c>
      <c r="AD216" s="4">
        <v>-3713</v>
      </c>
      <c r="AE216" s="4">
        <v>0</v>
      </c>
      <c r="AF216" s="4">
        <v>2</v>
      </c>
      <c r="AG216" s="4">
        <v>0</v>
      </c>
      <c r="AH216" s="4">
        <v>18030</v>
      </c>
      <c r="AJ216" s="4">
        <v>0</v>
      </c>
      <c r="AL216" s="4">
        <v>2228</v>
      </c>
      <c r="AN216" s="4">
        <v>0</v>
      </c>
      <c r="AO216" s="93">
        <v>2.91</v>
      </c>
      <c r="AP216" s="4">
        <v>0</v>
      </c>
      <c r="AQ216" s="4">
        <v>27530</v>
      </c>
      <c r="AR216" s="4">
        <v>0</v>
      </c>
      <c r="AS216" s="4">
        <v>0</v>
      </c>
      <c r="AT216" s="4">
        <v>0</v>
      </c>
      <c r="AU216" s="4">
        <v>18155</v>
      </c>
      <c r="AW216" s="93">
        <v>1</v>
      </c>
      <c r="AY216" s="4">
        <v>9969</v>
      </c>
      <c r="AZ216" s="4">
        <v>0</v>
      </c>
      <c r="BA216" s="4">
        <v>0</v>
      </c>
      <c r="BB216" s="4">
        <v>0</v>
      </c>
      <c r="BC216" s="4">
        <v>8904</v>
      </c>
      <c r="BD216" s="4">
        <v>13</v>
      </c>
      <c r="BE216" s="4">
        <v>1</v>
      </c>
      <c r="BF216" s="4">
        <v>0</v>
      </c>
      <c r="BG216" s="4">
        <v>11092</v>
      </c>
      <c r="BH216" s="4">
        <v>0</v>
      </c>
      <c r="BL216" s="4">
        <v>0</v>
      </c>
      <c r="BN216" s="4">
        <v>0</v>
      </c>
      <c r="BO216" s="4">
        <v>206.09554234773049</v>
      </c>
      <c r="BP216" s="4">
        <v>0.13423229892185873</v>
      </c>
      <c r="BQ216" s="93">
        <v>0</v>
      </c>
      <c r="BR216" s="4">
        <v>0</v>
      </c>
      <c r="BS216" s="4">
        <v>0</v>
      </c>
      <c r="BT216" s="4">
        <v>0</v>
      </c>
      <c r="BU216" s="4">
        <v>0</v>
      </c>
      <c r="BW216" s="4">
        <v>0</v>
      </c>
      <c r="BY216" s="4">
        <v>0</v>
      </c>
      <c r="CA216" s="4">
        <v>449.2</v>
      </c>
      <c r="CC216" s="93">
        <v>16.675767918088738</v>
      </c>
      <c r="CD216" s="4">
        <v>0</v>
      </c>
      <c r="CE216" s="4">
        <v>151602.94880546076</v>
      </c>
      <c r="CF216" s="4">
        <v>0</v>
      </c>
      <c r="CG216" s="4">
        <v>9889.3651877133107</v>
      </c>
      <c r="CH216" s="4">
        <v>0</v>
      </c>
      <c r="CI216" s="4">
        <v>49823.017064846412</v>
      </c>
      <c r="CJ216" s="4">
        <v>0</v>
      </c>
      <c r="CK216" s="4">
        <v>9889.3651877133107</v>
      </c>
      <c r="CL216" s="4">
        <v>0</v>
      </c>
      <c r="CM216" s="4">
        <v>151602.94880546076</v>
      </c>
      <c r="CN216" s="4">
        <v>0</v>
      </c>
      <c r="CO216" s="93">
        <v>20.437062937062937</v>
      </c>
      <c r="CP216" s="4">
        <v>0</v>
      </c>
      <c r="CQ216" s="4">
        <v>204107</v>
      </c>
      <c r="CS216" s="4">
        <v>15409</v>
      </c>
      <c r="CU216" s="4">
        <v>16566.461538461539</v>
      </c>
      <c r="CW216" s="4">
        <v>15409</v>
      </c>
      <c r="CY216" s="4">
        <v>143466.05119453924</v>
      </c>
      <c r="DA216" s="93">
        <v>21.048027210884356</v>
      </c>
      <c r="DB216" s="4">
        <v>0</v>
      </c>
      <c r="DC216" s="4">
        <v>229371</v>
      </c>
      <c r="DD216" s="4">
        <v>0</v>
      </c>
      <c r="DE216" s="4">
        <v>16168</v>
      </c>
      <c r="DF216" s="4">
        <v>0</v>
      </c>
      <c r="DG216" s="4">
        <v>25178</v>
      </c>
      <c r="DH216" s="4">
        <v>0</v>
      </c>
      <c r="DI216" s="4">
        <v>16168</v>
      </c>
      <c r="DJ216" s="4">
        <v>0</v>
      </c>
      <c r="DK216" s="4">
        <v>117408</v>
      </c>
      <c r="DL216" s="4">
        <v>0</v>
      </c>
      <c r="DM216" s="93">
        <v>15.287116197830484</v>
      </c>
      <c r="DN216" s="4">
        <v>0</v>
      </c>
      <c r="DO216" s="4">
        <v>177183</v>
      </c>
      <c r="DQ216" s="4">
        <v>12759</v>
      </c>
      <c r="DS216" s="4">
        <v>12910</v>
      </c>
      <c r="DU216" s="4">
        <v>12759</v>
      </c>
      <c r="DW216" s="4">
        <v>36160.020477815699</v>
      </c>
      <c r="DY216" s="93">
        <v>15.795918367346939</v>
      </c>
      <c r="DZ216" s="4">
        <v>0</v>
      </c>
      <c r="EA216" s="4">
        <v>207823</v>
      </c>
      <c r="EC216" s="4">
        <v>14075</v>
      </c>
      <c r="EE216" s="4">
        <v>0</v>
      </c>
      <c r="EG216" s="4">
        <v>14075</v>
      </c>
      <c r="EI216" s="4">
        <v>40745.599999999999</v>
      </c>
      <c r="EK216" s="93">
        <v>11.64935064935065</v>
      </c>
      <c r="EL216" s="4">
        <v>0</v>
      </c>
      <c r="EM216" s="4">
        <v>161158</v>
      </c>
      <c r="EN216" s="4">
        <v>0</v>
      </c>
      <c r="EO216" s="4">
        <v>10337</v>
      </c>
      <c r="EP216" s="4">
        <v>0</v>
      </c>
      <c r="EQ216" s="4">
        <v>0</v>
      </c>
      <c r="ER216" s="4">
        <v>0</v>
      </c>
      <c r="ES216" s="4">
        <v>10337</v>
      </c>
      <c r="ET216" s="4">
        <v>0</v>
      </c>
      <c r="EU216" s="4">
        <v>18384</v>
      </c>
      <c r="EV216" s="4">
        <v>0</v>
      </c>
      <c r="EW216" s="93">
        <v>10</v>
      </c>
      <c r="EX216" s="4">
        <v>0</v>
      </c>
      <c r="EY216" s="4">
        <v>120422</v>
      </c>
      <c r="EZ216" s="4">
        <v>0</v>
      </c>
      <c r="FA216" s="4">
        <v>7905</v>
      </c>
      <c r="FB216" s="4">
        <v>0</v>
      </c>
      <c r="FC216" s="4">
        <v>15269</v>
      </c>
      <c r="FD216" s="4">
        <v>0</v>
      </c>
      <c r="FE216" s="4">
        <v>7905</v>
      </c>
      <c r="FF216" s="4">
        <v>0</v>
      </c>
      <c r="FG216" s="4">
        <v>12256</v>
      </c>
      <c r="FH216" s="4">
        <v>0</v>
      </c>
      <c r="FI216" s="93">
        <v>6</v>
      </c>
      <c r="FJ216" s="4">
        <v>0</v>
      </c>
      <c r="FK216" s="4">
        <v>73589</v>
      </c>
      <c r="FL216" s="4">
        <v>0</v>
      </c>
      <c r="FM216" s="4">
        <v>5341</v>
      </c>
      <c r="FN216" s="4">
        <v>0</v>
      </c>
      <c r="FO216" s="4">
        <v>0</v>
      </c>
      <c r="FQ216" s="4">
        <v>5341</v>
      </c>
      <c r="FS216" s="4">
        <v>0</v>
      </c>
      <c r="FU216" s="93">
        <v>7</v>
      </c>
      <c r="FV216" s="4">
        <v>0</v>
      </c>
      <c r="FW216" s="4">
        <v>74941</v>
      </c>
      <c r="FX216" s="4">
        <v>0</v>
      </c>
      <c r="FY216" s="4">
        <v>4369</v>
      </c>
      <c r="FZ216" s="4">
        <v>0</v>
      </c>
      <c r="GA216" s="4">
        <v>0</v>
      </c>
      <c r="GB216" s="4">
        <v>0</v>
      </c>
      <c r="GC216" s="4">
        <v>4369</v>
      </c>
      <c r="GE216" s="4">
        <v>1316.2927725105656</v>
      </c>
      <c r="GG216" s="93">
        <v>4</v>
      </c>
      <c r="GH216" s="4">
        <v>0</v>
      </c>
      <c r="GI216" s="4">
        <v>58912</v>
      </c>
      <c r="GJ216" s="4">
        <v>0</v>
      </c>
      <c r="GK216" s="4">
        <v>3460</v>
      </c>
      <c r="GL216" s="4">
        <v>0</v>
      </c>
      <c r="GM216" s="4">
        <v>0</v>
      </c>
      <c r="GN216" s="4">
        <v>0</v>
      </c>
      <c r="GO216" s="4">
        <v>3460</v>
      </c>
      <c r="GP216" s="4">
        <v>0</v>
      </c>
      <c r="GQ216" s="4">
        <v>0</v>
      </c>
      <c r="GR216" s="4">
        <v>0</v>
      </c>
      <c r="GS216" s="93">
        <v>7.4518272425249172</v>
      </c>
      <c r="GT216" s="4">
        <v>0</v>
      </c>
      <c r="GU216" s="4">
        <v>117516</v>
      </c>
      <c r="GV216" s="4">
        <v>0</v>
      </c>
      <c r="GW216" s="4">
        <v>6595</v>
      </c>
      <c r="GX216" s="4">
        <v>0</v>
      </c>
      <c r="GY216" s="4">
        <v>0</v>
      </c>
      <c r="GZ216" s="4">
        <v>0</v>
      </c>
      <c r="HA216" s="160">
        <v>6595</v>
      </c>
      <c r="HB216" s="160">
        <v>0</v>
      </c>
      <c r="HC216" s="160">
        <v>51991.559773035762</v>
      </c>
      <c r="HD216" s="4">
        <v>-38</v>
      </c>
      <c r="HE216" s="93">
        <v>7</v>
      </c>
      <c r="HF216" s="4">
        <v>0</v>
      </c>
      <c r="HG216" s="4">
        <v>0</v>
      </c>
      <c r="HH216" s="4">
        <v>120537</v>
      </c>
      <c r="HI216" s="4">
        <v>-16433</v>
      </c>
      <c r="HJ216" s="4">
        <v>6233</v>
      </c>
      <c r="HK216" s="4">
        <v>-884</v>
      </c>
      <c r="HL216" s="4">
        <v>0</v>
      </c>
      <c r="HM216" s="4">
        <v>0</v>
      </c>
      <c r="HN216" s="4">
        <v>6233</v>
      </c>
      <c r="HO216" s="4">
        <v>-884</v>
      </c>
      <c r="HP216" s="4">
        <v>2652</v>
      </c>
      <c r="HQ216" s="4">
        <v>-2651.7369679803219</v>
      </c>
      <c r="HR216" s="93">
        <v>2.0700000000000003</v>
      </c>
      <c r="HS216" s="4">
        <v>0</v>
      </c>
      <c r="HT216" s="4">
        <v>0</v>
      </c>
      <c r="HU216" s="4">
        <v>39208</v>
      </c>
      <c r="HV216" s="4">
        <v>0</v>
      </c>
      <c r="HW216" s="4">
        <v>0</v>
      </c>
      <c r="HX216" s="176">
        <v>0</v>
      </c>
      <c r="HY216" s="4">
        <v>1845</v>
      </c>
      <c r="HZ216" s="176">
        <v>0</v>
      </c>
      <c r="IA216" s="4">
        <v>0</v>
      </c>
      <c r="IB216" s="176">
        <v>0</v>
      </c>
      <c r="IC216" s="4">
        <v>961</v>
      </c>
      <c r="ID216" s="176">
        <v>0</v>
      </c>
      <c r="IE216" s="4">
        <v>-1747.5006508272115</v>
      </c>
      <c r="IF216" s="4">
        <v>-9.4259671570259798</v>
      </c>
      <c r="IG216" s="5">
        <v>5.6</v>
      </c>
      <c r="IH216" s="3">
        <v>0</v>
      </c>
      <c r="II216" s="3">
        <v>0</v>
      </c>
      <c r="IJ216" s="3">
        <v>79681</v>
      </c>
      <c r="IK216" s="3">
        <v>0</v>
      </c>
      <c r="IL216" s="3">
        <v>0</v>
      </c>
      <c r="IM216" s="3">
        <v>0</v>
      </c>
      <c r="IN216" s="3">
        <v>3571</v>
      </c>
      <c r="IO216" s="3">
        <v>0</v>
      </c>
      <c r="IP216" s="3">
        <v>29180</v>
      </c>
      <c r="IQ216" s="3"/>
      <c r="IR216" s="3">
        <v>4999</v>
      </c>
      <c r="IS216" s="3"/>
      <c r="IT216" s="3">
        <v>46678.788190786028</v>
      </c>
      <c r="IU216" s="3"/>
      <c r="IV216" s="93">
        <v>2.58</v>
      </c>
      <c r="IW216" s="4">
        <v>0</v>
      </c>
      <c r="IX216" s="4">
        <v>0</v>
      </c>
      <c r="IY216" s="4">
        <v>63439</v>
      </c>
      <c r="IZ216" s="4">
        <v>0</v>
      </c>
      <c r="JA216" s="4">
        <v>0</v>
      </c>
      <c r="JB216" s="4">
        <v>0</v>
      </c>
      <c r="JC216" s="4">
        <v>2413</v>
      </c>
      <c r="JD216" s="4">
        <v>0</v>
      </c>
      <c r="JE216" s="4">
        <v>0</v>
      </c>
      <c r="JG216" s="4">
        <v>2413</v>
      </c>
      <c r="JI216" s="4">
        <v>5602.0871257558611</v>
      </c>
      <c r="JK216" s="93">
        <v>4.18</v>
      </c>
      <c r="JL216" s="4">
        <v>0</v>
      </c>
      <c r="JM216" s="4">
        <v>0</v>
      </c>
      <c r="JN216" s="4">
        <v>82367</v>
      </c>
      <c r="JO216" s="4">
        <v>0</v>
      </c>
      <c r="JP216" s="4">
        <v>0</v>
      </c>
      <c r="JQ216" s="4">
        <v>0</v>
      </c>
      <c r="JR216" s="4">
        <v>3870</v>
      </c>
      <c r="JS216" s="4">
        <v>0</v>
      </c>
      <c r="JT216" s="4">
        <v>0</v>
      </c>
      <c r="JV216" s="4">
        <v>3870</v>
      </c>
      <c r="JW216" s="4">
        <v>0</v>
      </c>
      <c r="JX216" s="4">
        <v>18928</v>
      </c>
      <c r="JY216" s="4">
        <v>0</v>
      </c>
      <c r="JZ216" s="93">
        <v>5.0199999999999996</v>
      </c>
      <c r="KA216" s="4">
        <v>0</v>
      </c>
      <c r="KB216" s="4">
        <v>0</v>
      </c>
      <c r="KC216" s="4">
        <v>123606</v>
      </c>
      <c r="KD216" s="4">
        <v>-49284</v>
      </c>
      <c r="KE216" s="4">
        <v>0</v>
      </c>
      <c r="KF216" s="4">
        <v>0</v>
      </c>
      <c r="KG216" s="4">
        <v>4689</v>
      </c>
      <c r="KH216" s="4">
        <v>-1876</v>
      </c>
      <c r="KI216" s="4">
        <v>0</v>
      </c>
      <c r="KJ216" s="4">
        <v>0</v>
      </c>
      <c r="KK216" s="4">
        <v>4689</v>
      </c>
      <c r="KM216" s="4">
        <v>52595.8</v>
      </c>
      <c r="KN216" s="4">
        <v>-41239</v>
      </c>
      <c r="KO216" s="4">
        <v>3.87</v>
      </c>
      <c r="KP216" s="4">
        <v>0</v>
      </c>
      <c r="KQ216" s="4">
        <v>0</v>
      </c>
      <c r="KR216" s="4">
        <v>97022</v>
      </c>
      <c r="KS216" s="4">
        <v>0</v>
      </c>
      <c r="KT216" s="4">
        <v>0</v>
      </c>
      <c r="KU216" s="4">
        <v>0</v>
      </c>
      <c r="KV216" s="4">
        <v>4210</v>
      </c>
      <c r="KW216" s="4">
        <v>0</v>
      </c>
      <c r="KX216" s="4">
        <v>0</v>
      </c>
      <c r="KY216" s="4">
        <v>0</v>
      </c>
      <c r="KZ216" s="4">
        <v>2334</v>
      </c>
      <c r="LA216" s="4">
        <v>0</v>
      </c>
      <c r="LB216" s="4">
        <v>-9227.2479999999996</v>
      </c>
      <c r="LC216" s="4">
        <v>0</v>
      </c>
      <c r="LD216" s="4">
        <v>5</v>
      </c>
      <c r="LE216" s="4">
        <v>0</v>
      </c>
      <c r="LF216" s="4">
        <v>0</v>
      </c>
      <c r="LG216" s="4">
        <v>126893</v>
      </c>
      <c r="LH216" s="4">
        <v>0</v>
      </c>
      <c r="LI216" s="4">
        <v>0</v>
      </c>
      <c r="LJ216" s="4">
        <v>0</v>
      </c>
      <c r="LK216" s="4">
        <v>5934</v>
      </c>
      <c r="LL216" s="4">
        <v>0</v>
      </c>
      <c r="LM216" s="4">
        <v>0</v>
      </c>
      <c r="LO216" s="4">
        <v>5934</v>
      </c>
      <c r="LQ216" s="4">
        <v>95650.6</v>
      </c>
      <c r="MI216" s="115">
        <f t="shared" si="3"/>
        <v>-207</v>
      </c>
      <c r="MJ216" s="3"/>
      <c r="MK216" s="3"/>
      <c r="ML216" s="176"/>
      <c r="MM216" s="176"/>
      <c r="MN216" s="176"/>
      <c r="MO216" s="176"/>
      <c r="MP216" s="176"/>
      <c r="MQ216" s="176"/>
      <c r="MR216" s="176"/>
      <c r="MS216" s="176"/>
      <c r="MT216" s="176"/>
    </row>
    <row r="217" spans="1:358" s="4" customFormat="1">
      <c r="A217" s="1">
        <v>208</v>
      </c>
      <c r="B217" t="s">
        <v>248</v>
      </c>
      <c r="C217" s="93">
        <v>1</v>
      </c>
      <c r="D217" s="4">
        <v>4553</v>
      </c>
      <c r="E217" s="4">
        <v>0</v>
      </c>
      <c r="F217" s="4">
        <v>20532</v>
      </c>
      <c r="G217" s="4">
        <v>0</v>
      </c>
      <c r="I217" s="93">
        <v>1</v>
      </c>
      <c r="J217" s="4">
        <v>4480</v>
      </c>
      <c r="K217" s="4">
        <v>0</v>
      </c>
      <c r="L217" s="4">
        <v>0</v>
      </c>
      <c r="M217" s="4">
        <v>0</v>
      </c>
      <c r="O217" s="93">
        <v>2</v>
      </c>
      <c r="P217" s="4">
        <v>0</v>
      </c>
      <c r="Q217" s="4">
        <v>10182</v>
      </c>
      <c r="R217" s="4">
        <v>0</v>
      </c>
      <c r="S217" s="4">
        <v>0</v>
      </c>
      <c r="U217" s="4">
        <v>4480</v>
      </c>
      <c r="V217" s="4">
        <v>0</v>
      </c>
      <c r="W217" s="93">
        <v>8</v>
      </c>
      <c r="X217" s="4">
        <v>0</v>
      </c>
      <c r="Y217" s="4">
        <v>43776</v>
      </c>
      <c r="Z217" s="4">
        <v>0</v>
      </c>
      <c r="AA217" s="4">
        <v>0</v>
      </c>
      <c r="AB217" s="4">
        <v>0</v>
      </c>
      <c r="AC217" s="4">
        <v>33594</v>
      </c>
      <c r="AD217" s="4">
        <v>0</v>
      </c>
      <c r="AE217" s="4">
        <v>0</v>
      </c>
      <c r="AF217" s="4">
        <v>12</v>
      </c>
      <c r="AG217" s="4">
        <v>0</v>
      </c>
      <c r="AH217" s="4">
        <v>67380</v>
      </c>
      <c r="AJ217" s="4">
        <v>0</v>
      </c>
      <c r="AL217" s="4">
        <v>43760</v>
      </c>
      <c r="AN217" s="4">
        <v>0</v>
      </c>
      <c r="AO217" s="93">
        <v>11</v>
      </c>
      <c r="AP217" s="4">
        <v>0</v>
      </c>
      <c r="AQ217" s="4">
        <v>74404</v>
      </c>
      <c r="AR217" s="4">
        <v>0</v>
      </c>
      <c r="AS217" s="4">
        <v>0</v>
      </c>
      <c r="AT217" s="4">
        <v>0</v>
      </c>
      <c r="AU217" s="4">
        <v>34623</v>
      </c>
      <c r="AW217" s="93">
        <v>17.920000000000002</v>
      </c>
      <c r="AY217" s="4">
        <v>127295</v>
      </c>
      <c r="AZ217" s="4">
        <v>0</v>
      </c>
      <c r="BA217" s="4">
        <v>0</v>
      </c>
      <c r="BB217" s="4">
        <v>0</v>
      </c>
      <c r="BC217" s="4">
        <v>59242</v>
      </c>
      <c r="BD217" s="4">
        <v>86</v>
      </c>
      <c r="BE217" s="4">
        <v>16.88</v>
      </c>
      <c r="BF217" s="4">
        <v>0</v>
      </c>
      <c r="BG217" s="4">
        <v>123216</v>
      </c>
      <c r="BH217" s="4">
        <v>0</v>
      </c>
      <c r="BI217" s="4">
        <v>19.77</v>
      </c>
      <c r="BJ217" s="4">
        <v>0</v>
      </c>
      <c r="BK217" s="4">
        <v>134888</v>
      </c>
      <c r="BL217" s="4">
        <v>0</v>
      </c>
      <c r="BM217" s="4">
        <v>6518</v>
      </c>
      <c r="BN217" s="4">
        <v>0</v>
      </c>
      <c r="BO217" s="4">
        <v>10041.239095292725</v>
      </c>
      <c r="BP217" s="4">
        <v>6.5399697268094314</v>
      </c>
      <c r="BQ217" s="93">
        <v>20.074098581412088</v>
      </c>
      <c r="BR217" s="4">
        <v>0</v>
      </c>
      <c r="BS217" s="4">
        <v>155438.32348920812</v>
      </c>
      <c r="BT217" s="4">
        <v>0</v>
      </c>
      <c r="BU217" s="4">
        <v>14428.258503401361</v>
      </c>
      <c r="BW217" s="4">
        <v>7085.2559726962463</v>
      </c>
      <c r="BY217" s="4">
        <v>14428.258503401361</v>
      </c>
      <c r="CA217" s="4">
        <v>27553.523489208124</v>
      </c>
      <c r="CC217" s="93">
        <v>18</v>
      </c>
      <c r="CD217" s="4">
        <v>0</v>
      </c>
      <c r="CE217" s="4">
        <v>158666</v>
      </c>
      <c r="CF217" s="4">
        <v>0</v>
      </c>
      <c r="CG217" s="4">
        <v>13968</v>
      </c>
      <c r="CH217" s="4">
        <v>0</v>
      </c>
      <c r="CI217" s="4">
        <v>0</v>
      </c>
      <c r="CJ217" s="4">
        <v>0</v>
      </c>
      <c r="CK217" s="4">
        <v>13968</v>
      </c>
      <c r="CL217" s="4">
        <v>0</v>
      </c>
      <c r="CM217" s="4">
        <v>20226.676510791876</v>
      </c>
      <c r="CN217" s="4">
        <v>0</v>
      </c>
      <c r="CO217" s="93">
        <v>11.954703832752612</v>
      </c>
      <c r="CP217" s="4">
        <v>0</v>
      </c>
      <c r="CQ217" s="4">
        <v>115258.02090592335</v>
      </c>
      <c r="CS217" s="4">
        <v>9695.2648083623681</v>
      </c>
      <c r="CU217" s="4">
        <v>0</v>
      </c>
      <c r="CW217" s="4">
        <v>9695.2648083623681</v>
      </c>
      <c r="CY217" s="4">
        <v>10157</v>
      </c>
      <c r="DA217" s="93">
        <v>16</v>
      </c>
      <c r="DB217" s="4">
        <v>0</v>
      </c>
      <c r="DC217" s="4">
        <v>152283</v>
      </c>
      <c r="DD217" s="4">
        <v>0</v>
      </c>
      <c r="DE217" s="4">
        <v>12735</v>
      </c>
      <c r="DF217" s="4">
        <v>0</v>
      </c>
      <c r="DG217" s="4">
        <v>11150</v>
      </c>
      <c r="DH217" s="4">
        <v>0</v>
      </c>
      <c r="DI217" s="4">
        <v>12735</v>
      </c>
      <c r="DJ217" s="4">
        <v>0</v>
      </c>
      <c r="DK217" s="4">
        <v>38316</v>
      </c>
      <c r="DL217" s="4">
        <v>0</v>
      </c>
      <c r="DM217" s="93">
        <v>10</v>
      </c>
      <c r="DN217" s="4">
        <v>0</v>
      </c>
      <c r="DO217" s="4">
        <v>101394</v>
      </c>
      <c r="DQ217" s="4">
        <v>8834</v>
      </c>
      <c r="DS217" s="4">
        <v>0</v>
      </c>
      <c r="DU217" s="4">
        <v>8834</v>
      </c>
      <c r="DW217" s="4">
        <v>22214.987456445993</v>
      </c>
      <c r="DY217" s="93">
        <v>7</v>
      </c>
      <c r="DZ217" s="4">
        <v>0</v>
      </c>
      <c r="EA217" s="4">
        <v>73594</v>
      </c>
      <c r="EC217" s="4">
        <v>6251</v>
      </c>
      <c r="EE217" s="4">
        <v>0</v>
      </c>
      <c r="EG217" s="4">
        <v>6251</v>
      </c>
      <c r="EI217" s="4">
        <v>14809.991637630663</v>
      </c>
      <c r="EK217" s="93">
        <v>3</v>
      </c>
      <c r="EL217" s="4">
        <v>0</v>
      </c>
      <c r="EM217" s="4">
        <v>30795</v>
      </c>
      <c r="EN217" s="4">
        <v>0</v>
      </c>
      <c r="EO217" s="4">
        <v>2679</v>
      </c>
      <c r="EP217" s="4">
        <v>0</v>
      </c>
      <c r="EQ217" s="4">
        <v>0</v>
      </c>
      <c r="ER217" s="4">
        <v>0</v>
      </c>
      <c r="ES217" s="4">
        <v>2679</v>
      </c>
      <c r="ET217" s="4">
        <v>0</v>
      </c>
      <c r="EU217" s="4">
        <v>0</v>
      </c>
      <c r="EV217" s="4">
        <v>0</v>
      </c>
      <c r="EW217" s="93">
        <v>1.1768707482993197</v>
      </c>
      <c r="EX217" s="4">
        <v>0</v>
      </c>
      <c r="EY217" s="4">
        <v>12232</v>
      </c>
      <c r="EZ217" s="4">
        <v>0</v>
      </c>
      <c r="FA217" s="4">
        <v>1048</v>
      </c>
      <c r="FB217" s="4">
        <v>0</v>
      </c>
      <c r="FC217" s="4">
        <v>0</v>
      </c>
      <c r="FD217" s="4">
        <v>0</v>
      </c>
      <c r="FE217" s="4">
        <v>1048</v>
      </c>
      <c r="FF217" s="4">
        <v>0</v>
      </c>
      <c r="FG217" s="4">
        <v>0</v>
      </c>
      <c r="FH217" s="4">
        <v>0</v>
      </c>
      <c r="FI217" s="93">
        <v>0.36734693877551022</v>
      </c>
      <c r="FJ217" s="4">
        <v>0</v>
      </c>
      <c r="FK217" s="4">
        <v>4120</v>
      </c>
      <c r="FL217" s="4">
        <v>0</v>
      </c>
      <c r="FM217" s="4">
        <v>324</v>
      </c>
      <c r="FN217" s="4">
        <v>0</v>
      </c>
      <c r="FO217" s="4">
        <v>0</v>
      </c>
      <c r="FQ217" s="4">
        <v>324</v>
      </c>
      <c r="FS217" s="4">
        <v>0</v>
      </c>
      <c r="FU217" s="93">
        <v>2</v>
      </c>
      <c r="FV217" s="4">
        <v>0</v>
      </c>
      <c r="FW217" s="4">
        <v>24500</v>
      </c>
      <c r="FX217" s="4">
        <v>0</v>
      </c>
      <c r="FY217" s="4">
        <v>1786</v>
      </c>
      <c r="FZ217" s="4">
        <v>0</v>
      </c>
      <c r="GA217" s="4">
        <v>0</v>
      </c>
      <c r="GB217" s="4">
        <v>0</v>
      </c>
      <c r="GC217" s="4">
        <v>1786</v>
      </c>
      <c r="GE217" s="4">
        <v>19841.750520536483</v>
      </c>
      <c r="GG217" s="93">
        <v>2</v>
      </c>
      <c r="GH217" s="4">
        <v>0</v>
      </c>
      <c r="GI217" s="4">
        <v>26670</v>
      </c>
      <c r="GJ217" s="4">
        <v>0</v>
      </c>
      <c r="GK217" s="4">
        <v>1786</v>
      </c>
      <c r="GL217" s="4">
        <v>0</v>
      </c>
      <c r="GM217" s="4">
        <v>0</v>
      </c>
      <c r="GN217" s="4">
        <v>0</v>
      </c>
      <c r="GO217" s="4">
        <v>1786</v>
      </c>
      <c r="GP217" s="4">
        <v>0</v>
      </c>
      <c r="GQ217" s="4">
        <v>2087.7233370347976</v>
      </c>
      <c r="GR217" s="4">
        <v>-1.8249329331579247</v>
      </c>
      <c r="GS217" s="93">
        <v>4</v>
      </c>
      <c r="GT217" s="4">
        <v>0</v>
      </c>
      <c r="GU217" s="4">
        <v>80900</v>
      </c>
      <c r="GV217" s="4">
        <v>0</v>
      </c>
      <c r="GW217" s="4">
        <v>3572</v>
      </c>
      <c r="GX217" s="4">
        <v>0</v>
      </c>
      <c r="GY217" s="4">
        <v>0</v>
      </c>
      <c r="GZ217" s="4">
        <v>0</v>
      </c>
      <c r="HA217" s="160">
        <v>3572</v>
      </c>
      <c r="HB217" s="160">
        <v>0</v>
      </c>
      <c r="HC217" s="160">
        <v>48109.264523276812</v>
      </c>
      <c r="HD217" s="4">
        <v>-35</v>
      </c>
      <c r="HE217" s="93">
        <v>2</v>
      </c>
      <c r="HF217" s="4">
        <v>0</v>
      </c>
      <c r="HG217" s="4">
        <v>0</v>
      </c>
      <c r="HH217" s="4">
        <v>28224</v>
      </c>
      <c r="HI217" s="4">
        <v>0</v>
      </c>
      <c r="HJ217" s="4">
        <v>1786</v>
      </c>
      <c r="HK217" s="4">
        <v>0</v>
      </c>
      <c r="HL217" s="4">
        <v>0</v>
      </c>
      <c r="HM217" s="4">
        <v>0</v>
      </c>
      <c r="HN217" s="4">
        <v>1786</v>
      </c>
      <c r="HO217" s="4">
        <v>0</v>
      </c>
      <c r="HP217" s="4">
        <v>0</v>
      </c>
      <c r="HQ217" s="4">
        <v>0</v>
      </c>
      <c r="HR217" s="93">
        <v>2</v>
      </c>
      <c r="HS217" s="4">
        <v>0</v>
      </c>
      <c r="HT217" s="4">
        <v>0</v>
      </c>
      <c r="HU217" s="4">
        <v>27356</v>
      </c>
      <c r="HV217" s="4">
        <v>0</v>
      </c>
      <c r="HW217" s="4">
        <v>0</v>
      </c>
      <c r="HX217" s="176">
        <v>0</v>
      </c>
      <c r="HY217" s="4">
        <v>1786</v>
      </c>
      <c r="HZ217" s="176">
        <v>0</v>
      </c>
      <c r="IA217" s="4">
        <v>0</v>
      </c>
      <c r="IB217" s="176">
        <v>0</v>
      </c>
      <c r="IC217" s="4">
        <v>1786</v>
      </c>
      <c r="ID217" s="176">
        <v>0</v>
      </c>
      <c r="IE217" s="4">
        <v>0</v>
      </c>
      <c r="IF217" s="4">
        <v>0</v>
      </c>
      <c r="IG217" s="5">
        <v>3</v>
      </c>
      <c r="IH217" s="3">
        <v>0</v>
      </c>
      <c r="II217" s="3">
        <v>0</v>
      </c>
      <c r="IJ217" s="3">
        <v>43980</v>
      </c>
      <c r="IK217" s="3">
        <v>0</v>
      </c>
      <c r="IL217" s="3">
        <v>0</v>
      </c>
      <c r="IM217" s="3">
        <v>0</v>
      </c>
      <c r="IN217" s="3">
        <v>2675</v>
      </c>
      <c r="IO217" s="3">
        <v>0</v>
      </c>
      <c r="IP217" s="3">
        <v>0</v>
      </c>
      <c r="IQ217" s="3"/>
      <c r="IR217" s="3">
        <v>2675</v>
      </c>
      <c r="IS217" s="3"/>
      <c r="IT217" s="3">
        <v>13638.574695827829</v>
      </c>
      <c r="IU217" s="3"/>
      <c r="IV217" s="93">
        <v>12</v>
      </c>
      <c r="IW217" s="4">
        <v>0</v>
      </c>
      <c r="IX217" s="4">
        <v>0</v>
      </c>
      <c r="IY217" s="4">
        <v>180288</v>
      </c>
      <c r="IZ217" s="4">
        <v>0</v>
      </c>
      <c r="JA217" s="4">
        <v>0</v>
      </c>
      <c r="JB217" s="4">
        <v>0</v>
      </c>
      <c r="JC217" s="4">
        <v>11248</v>
      </c>
      <c r="JD217" s="4">
        <v>0</v>
      </c>
      <c r="JE217" s="4">
        <v>0</v>
      </c>
      <c r="JG217" s="4">
        <v>11248</v>
      </c>
      <c r="JI217" s="4">
        <v>114793.00928365423</v>
      </c>
      <c r="JK217" s="93">
        <v>12</v>
      </c>
      <c r="JL217" s="4">
        <v>0</v>
      </c>
      <c r="JM217" s="4">
        <v>0</v>
      </c>
      <c r="JN217" s="4">
        <v>186675</v>
      </c>
      <c r="JO217" s="4">
        <v>0</v>
      </c>
      <c r="JP217" s="4">
        <v>0</v>
      </c>
      <c r="JQ217" s="4">
        <v>0</v>
      </c>
      <c r="JR217" s="4">
        <v>11247</v>
      </c>
      <c r="JS217" s="4">
        <v>0</v>
      </c>
      <c r="JT217" s="4">
        <v>0</v>
      </c>
      <c r="JV217" s="4">
        <v>11247</v>
      </c>
      <c r="JW217" s="4">
        <v>0</v>
      </c>
      <c r="JX217" s="4">
        <v>27396.518216086879</v>
      </c>
      <c r="JY217" s="4">
        <v>-26.721580146950146</v>
      </c>
      <c r="JZ217" s="93">
        <v>12.1</v>
      </c>
      <c r="KA217" s="4">
        <v>0</v>
      </c>
      <c r="KB217" s="4">
        <v>0</v>
      </c>
      <c r="KC217" s="4">
        <v>202676</v>
      </c>
      <c r="KD217" s="4">
        <v>0</v>
      </c>
      <c r="KE217" s="4">
        <v>0</v>
      </c>
      <c r="KF217" s="4">
        <v>0</v>
      </c>
      <c r="KG217" s="4">
        <v>11350</v>
      </c>
      <c r="KH217" s="4">
        <v>0</v>
      </c>
      <c r="KI217" s="4">
        <v>0</v>
      </c>
      <c r="KJ217" s="4">
        <v>0</v>
      </c>
      <c r="KK217" s="4">
        <v>11350</v>
      </c>
      <c r="KM217" s="4">
        <v>37943.223950592794</v>
      </c>
      <c r="KN217" s="4">
        <v>-145.95580777024588</v>
      </c>
      <c r="KO217" s="4">
        <v>16</v>
      </c>
      <c r="KP217" s="4">
        <v>0</v>
      </c>
      <c r="KQ217" s="4">
        <v>0</v>
      </c>
      <c r="KR217" s="4">
        <v>283804</v>
      </c>
      <c r="KS217" s="4">
        <v>0</v>
      </c>
      <c r="KT217" s="4">
        <v>0</v>
      </c>
      <c r="KU217" s="4">
        <v>0</v>
      </c>
      <c r="KV217" s="4">
        <v>17408</v>
      </c>
      <c r="KW217" s="4">
        <v>0</v>
      </c>
      <c r="KX217" s="4">
        <v>0</v>
      </c>
      <c r="KY217" s="4">
        <v>0</v>
      </c>
      <c r="KZ217" s="4">
        <v>17408</v>
      </c>
      <c r="LA217" s="4">
        <v>0</v>
      </c>
      <c r="LB217" s="4">
        <v>93035.25219222976</v>
      </c>
      <c r="LC217" s="4">
        <v>0</v>
      </c>
      <c r="LD217" s="4">
        <v>13</v>
      </c>
      <c r="LE217" s="4">
        <v>0</v>
      </c>
      <c r="LF217" s="4">
        <v>0</v>
      </c>
      <c r="LG217" s="4">
        <v>238811</v>
      </c>
      <c r="LH217" s="4">
        <v>0</v>
      </c>
      <c r="LI217" s="4">
        <v>0</v>
      </c>
      <c r="LJ217" s="4">
        <v>0</v>
      </c>
      <c r="LK217" s="4">
        <v>15444</v>
      </c>
      <c r="LL217" s="4">
        <v>0</v>
      </c>
      <c r="LM217" s="4">
        <v>0</v>
      </c>
      <c r="LO217" s="4">
        <v>15444</v>
      </c>
      <c r="LQ217" s="4">
        <v>55077.2</v>
      </c>
      <c r="MI217" s="115">
        <f t="shared" si="3"/>
        <v>-208</v>
      </c>
      <c r="MJ217" s="3"/>
      <c r="MK217" s="3"/>
      <c r="ML217" s="176"/>
      <c r="MM217" s="176"/>
      <c r="MN217" s="176"/>
      <c r="MO217" s="176"/>
      <c r="MP217" s="176"/>
      <c r="MQ217" s="176"/>
      <c r="MR217" s="176"/>
      <c r="MS217" s="176"/>
      <c r="MT217" s="176"/>
    </row>
    <row r="218" spans="1:358" s="4" customFormat="1">
      <c r="A218" s="1">
        <v>209</v>
      </c>
      <c r="B218" t="s">
        <v>249</v>
      </c>
      <c r="C218" s="93"/>
      <c r="E218" s="4">
        <v>0</v>
      </c>
      <c r="F218" s="4">
        <v>0</v>
      </c>
      <c r="I218" s="93"/>
      <c r="J218" s="4">
        <v>0</v>
      </c>
      <c r="K218" s="4">
        <v>0</v>
      </c>
      <c r="L218" s="4">
        <v>0</v>
      </c>
      <c r="O218" s="93"/>
      <c r="Q218" s="4">
        <v>0</v>
      </c>
      <c r="R218" s="4">
        <v>0</v>
      </c>
      <c r="S218" s="4">
        <v>0</v>
      </c>
      <c r="U218" s="4">
        <v>0</v>
      </c>
      <c r="V218" s="4">
        <v>0</v>
      </c>
      <c r="W218" s="93">
        <v>1</v>
      </c>
      <c r="X218" s="4">
        <v>0</v>
      </c>
      <c r="Y218" s="4">
        <v>6377</v>
      </c>
      <c r="Z218" s="4">
        <v>0</v>
      </c>
      <c r="AA218" s="4">
        <v>0</v>
      </c>
      <c r="AB218" s="4">
        <v>0</v>
      </c>
      <c r="AC218" s="4">
        <v>6377</v>
      </c>
      <c r="AD218" s="4">
        <v>0</v>
      </c>
      <c r="AE218" s="4">
        <v>0</v>
      </c>
      <c r="AL218" s="4">
        <v>3826</v>
      </c>
      <c r="AO218" s="93"/>
      <c r="AQ218" s="4">
        <v>0</v>
      </c>
      <c r="AR218" s="4">
        <v>0</v>
      </c>
      <c r="AS218" s="4">
        <v>0</v>
      </c>
      <c r="AT218" s="4">
        <v>0</v>
      </c>
      <c r="AU218" s="4">
        <v>2551</v>
      </c>
      <c r="AW218" s="93"/>
      <c r="AZ218" s="4">
        <v>0</v>
      </c>
      <c r="BB218" s="4">
        <v>0</v>
      </c>
      <c r="BC218" s="4">
        <v>0</v>
      </c>
      <c r="BD218" s="4">
        <v>0</v>
      </c>
      <c r="BH218" s="4">
        <v>0</v>
      </c>
      <c r="BL218" s="4">
        <v>0</v>
      </c>
      <c r="BN218" s="4">
        <v>0</v>
      </c>
      <c r="BO218" s="4">
        <v>0</v>
      </c>
      <c r="BP218" s="4">
        <v>0</v>
      </c>
      <c r="BQ218" s="93">
        <v>37.481355932203392</v>
      </c>
      <c r="BR218" s="4">
        <v>0</v>
      </c>
      <c r="BS218" s="4">
        <v>323464.10169491533</v>
      </c>
      <c r="BT218" s="4">
        <v>0</v>
      </c>
      <c r="BU218" s="4">
        <v>28036.054237288146</v>
      </c>
      <c r="BW218" s="4">
        <v>0</v>
      </c>
      <c r="BY218" s="4">
        <v>28036.054237288146</v>
      </c>
      <c r="CA218" s="4">
        <v>323464.10169491533</v>
      </c>
      <c r="CC218" s="93">
        <v>64.370491803278696</v>
      </c>
      <c r="CD218" s="4">
        <v>0</v>
      </c>
      <c r="CE218" s="4">
        <v>641451.9508196722</v>
      </c>
      <c r="CF218" s="4">
        <v>0</v>
      </c>
      <c r="CG218" s="4">
        <v>49951.501639344257</v>
      </c>
      <c r="CH218" s="4">
        <v>0</v>
      </c>
      <c r="CI218" s="4">
        <v>0</v>
      </c>
      <c r="CJ218" s="4">
        <v>0</v>
      </c>
      <c r="CK218" s="4">
        <v>49951.501639344257</v>
      </c>
      <c r="CL218" s="4">
        <v>0</v>
      </c>
      <c r="CM218" s="4">
        <v>512065.84912475687</v>
      </c>
      <c r="CN218" s="4">
        <v>0</v>
      </c>
      <c r="CO218" s="93">
        <v>89.322259136212594</v>
      </c>
      <c r="CP218" s="4">
        <v>0</v>
      </c>
      <c r="CQ218" s="4">
        <v>909032.63122923556</v>
      </c>
      <c r="CS218" s="4">
        <v>72440.352159468428</v>
      </c>
      <c r="CU218" s="4">
        <v>0</v>
      </c>
      <c r="CW218" s="4">
        <v>72440.352159468428</v>
      </c>
      <c r="CY218" s="4">
        <v>587759.68040956336</v>
      </c>
      <c r="DA218" s="93">
        <v>96.394736842105218</v>
      </c>
      <c r="DB218" s="4">
        <v>0</v>
      </c>
      <c r="DC218" s="4">
        <v>1141988</v>
      </c>
      <c r="DD218" s="4">
        <v>0</v>
      </c>
      <c r="DE218" s="4">
        <v>81836</v>
      </c>
      <c r="DF218" s="4">
        <v>0</v>
      </c>
      <c r="DG218" s="4">
        <v>0</v>
      </c>
      <c r="DH218" s="4">
        <v>0</v>
      </c>
      <c r="DI218" s="4">
        <v>81836</v>
      </c>
      <c r="DJ218" s="4">
        <v>0</v>
      </c>
      <c r="DK218" s="4">
        <v>520699</v>
      </c>
      <c r="DL218" s="4">
        <v>0</v>
      </c>
      <c r="DM218" s="93">
        <v>84.853820598006664</v>
      </c>
      <c r="DN218" s="4">
        <v>0</v>
      </c>
      <c r="DO218" s="4">
        <v>949941</v>
      </c>
      <c r="DQ218" s="4">
        <v>74486</v>
      </c>
      <c r="DS218" s="4">
        <v>17750</v>
      </c>
      <c r="DU218" s="4">
        <v>74486</v>
      </c>
      <c r="DW218" s="4">
        <v>246805.493426284</v>
      </c>
      <c r="DY218" s="93">
        <v>73.757475083056477</v>
      </c>
      <c r="DZ218" s="4">
        <v>0</v>
      </c>
      <c r="EA218" s="4">
        <v>878402</v>
      </c>
      <c r="EC218" s="4">
        <v>64976</v>
      </c>
      <c r="EE218" s="4">
        <v>12966</v>
      </c>
      <c r="EG218" s="4">
        <v>64976</v>
      </c>
      <c r="EI218" s="4">
        <v>93182.147508305789</v>
      </c>
      <c r="EK218" s="93">
        <v>72.878289473684205</v>
      </c>
      <c r="EL218" s="4">
        <v>0</v>
      </c>
      <c r="EM218" s="4">
        <v>838331</v>
      </c>
      <c r="EN218" s="4">
        <v>0</v>
      </c>
      <c r="EO218" s="4">
        <v>62404</v>
      </c>
      <c r="EP218" s="4">
        <v>0</v>
      </c>
      <c r="EQ218" s="4">
        <v>38670</v>
      </c>
      <c r="ER218" s="4">
        <v>0</v>
      </c>
      <c r="ES218" s="4">
        <v>62404</v>
      </c>
      <c r="ET218" s="4">
        <v>0</v>
      </c>
      <c r="EU218" s="4">
        <v>0</v>
      </c>
      <c r="EV218" s="4">
        <v>0</v>
      </c>
      <c r="EW218" s="93">
        <v>69.99003322259135</v>
      </c>
      <c r="EX218" s="4">
        <v>0</v>
      </c>
      <c r="EY218" s="4">
        <v>806283</v>
      </c>
      <c r="EZ218" s="4">
        <v>0</v>
      </c>
      <c r="FA218" s="4">
        <v>62503</v>
      </c>
      <c r="FB218" s="4">
        <v>0</v>
      </c>
      <c r="FC218" s="4">
        <v>0</v>
      </c>
      <c r="FD218" s="4">
        <v>0</v>
      </c>
      <c r="FE218" s="4">
        <v>62503</v>
      </c>
      <c r="FF218" s="4">
        <v>0</v>
      </c>
      <c r="FG218" s="4">
        <v>0</v>
      </c>
      <c r="FH218" s="4">
        <v>0</v>
      </c>
      <c r="FI218" s="93">
        <v>74.453642384105962</v>
      </c>
      <c r="FJ218" s="4">
        <v>0</v>
      </c>
      <c r="FK218" s="4">
        <v>941467</v>
      </c>
      <c r="FL218" s="4">
        <v>0</v>
      </c>
      <c r="FM218" s="4">
        <v>66490</v>
      </c>
      <c r="FN218" s="4">
        <v>0</v>
      </c>
      <c r="FO218" s="4">
        <v>0</v>
      </c>
      <c r="FQ218" s="4">
        <v>66490</v>
      </c>
      <c r="FS218" s="4">
        <v>129378.66406270035</v>
      </c>
      <c r="FU218" s="93">
        <v>58.003344481605353</v>
      </c>
      <c r="FV218" s="4">
        <v>0</v>
      </c>
      <c r="FW218" s="4">
        <v>716863</v>
      </c>
      <c r="FX218" s="4">
        <v>0</v>
      </c>
      <c r="FY218" s="4">
        <v>51797</v>
      </c>
      <c r="FZ218" s="4">
        <v>0</v>
      </c>
      <c r="GA218" s="4">
        <v>0</v>
      </c>
      <c r="GB218" s="4">
        <v>0</v>
      </c>
      <c r="GC218" s="4">
        <v>51797</v>
      </c>
      <c r="GE218" s="4">
        <v>32903.424955449016</v>
      </c>
      <c r="GG218" s="93">
        <v>54.057239057239059</v>
      </c>
      <c r="GH218" s="4">
        <v>0</v>
      </c>
      <c r="GI218" s="4">
        <v>672094</v>
      </c>
      <c r="GJ218" s="4">
        <v>0</v>
      </c>
      <c r="GK218" s="4">
        <v>48273</v>
      </c>
      <c r="GL218" s="4">
        <v>0</v>
      </c>
      <c r="GM218" s="4">
        <v>0</v>
      </c>
      <c r="GN218" s="4">
        <v>0</v>
      </c>
      <c r="GO218" s="4">
        <v>48273</v>
      </c>
      <c r="GP218" s="4">
        <v>0</v>
      </c>
      <c r="GQ218" s="4">
        <v>0</v>
      </c>
      <c r="GR218" s="4">
        <v>0</v>
      </c>
      <c r="GS218" s="93">
        <v>52.288590604026858</v>
      </c>
      <c r="GT218" s="4">
        <v>0</v>
      </c>
      <c r="GU218" s="4">
        <v>657580</v>
      </c>
      <c r="GV218" s="4">
        <v>0</v>
      </c>
      <c r="GW218" s="4">
        <v>46695</v>
      </c>
      <c r="GX218" s="4">
        <v>0</v>
      </c>
      <c r="GY218" s="4">
        <v>0</v>
      </c>
      <c r="GZ218" s="4">
        <v>0</v>
      </c>
      <c r="HA218" s="160">
        <v>46695</v>
      </c>
      <c r="HB218" s="160">
        <v>0</v>
      </c>
      <c r="HC218" s="160">
        <v>0</v>
      </c>
      <c r="HD218" s="4">
        <v>0</v>
      </c>
      <c r="HE218" s="93">
        <v>55</v>
      </c>
      <c r="HF218" s="4">
        <v>0</v>
      </c>
      <c r="HG218" s="4">
        <v>0</v>
      </c>
      <c r="HH218" s="4">
        <v>710053</v>
      </c>
      <c r="HI218" s="4">
        <v>0</v>
      </c>
      <c r="HJ218" s="4">
        <v>47518</v>
      </c>
      <c r="HK218" s="4">
        <v>0</v>
      </c>
      <c r="HL218" s="4">
        <v>28474</v>
      </c>
      <c r="HM218" s="4">
        <v>0</v>
      </c>
      <c r="HN218" s="4">
        <v>47518</v>
      </c>
      <c r="HO218" s="4">
        <v>0</v>
      </c>
      <c r="HP218" s="4">
        <v>46059</v>
      </c>
      <c r="HQ218" s="4">
        <v>-800.23097361678811</v>
      </c>
      <c r="HR218" s="93">
        <v>59.72999999999999</v>
      </c>
      <c r="HS218" s="4">
        <v>0</v>
      </c>
      <c r="HT218" s="4">
        <v>0</v>
      </c>
      <c r="HU218" s="4">
        <v>788614</v>
      </c>
      <c r="HV218" s="4">
        <v>8845</v>
      </c>
      <c r="HW218" s="4">
        <v>0</v>
      </c>
      <c r="HX218" s="176">
        <v>0</v>
      </c>
      <c r="HY218" s="4">
        <v>53339</v>
      </c>
      <c r="HZ218" s="176">
        <v>598</v>
      </c>
      <c r="IA218" s="4">
        <v>0</v>
      </c>
      <c r="IB218" s="176">
        <v>0</v>
      </c>
      <c r="IC218" s="4">
        <v>53339</v>
      </c>
      <c r="ID218" s="176">
        <v>598</v>
      </c>
      <c r="IE218" s="4">
        <v>51244.522410503843</v>
      </c>
      <c r="IF218" s="4">
        <v>0</v>
      </c>
      <c r="IG218" s="5">
        <v>69.169999999999987</v>
      </c>
      <c r="IH218" s="3">
        <v>0</v>
      </c>
      <c r="II218" s="3">
        <v>0</v>
      </c>
      <c r="IJ218" s="3">
        <v>937751</v>
      </c>
      <c r="IK218" s="3">
        <v>0</v>
      </c>
      <c r="IL218" s="3">
        <v>0</v>
      </c>
      <c r="IM218" s="3">
        <v>0</v>
      </c>
      <c r="IN218" s="3">
        <v>59789</v>
      </c>
      <c r="IO218" s="3">
        <v>0</v>
      </c>
      <c r="IP218" s="3">
        <v>14633</v>
      </c>
      <c r="IQ218" s="3"/>
      <c r="IR218" s="3">
        <v>61264</v>
      </c>
      <c r="IS218" s="3"/>
      <c r="IT218" s="3">
        <v>129610.76200651299</v>
      </c>
      <c r="IU218" s="3"/>
      <c r="IV218" s="93">
        <v>70.750000000000014</v>
      </c>
      <c r="IW218" s="4">
        <v>0</v>
      </c>
      <c r="IX218" s="4">
        <v>0</v>
      </c>
      <c r="IY218" s="4">
        <v>1027565</v>
      </c>
      <c r="IZ218" s="4">
        <v>0</v>
      </c>
      <c r="JA218" s="4">
        <v>0</v>
      </c>
      <c r="JB218" s="4">
        <v>0</v>
      </c>
      <c r="JC218" s="4">
        <v>65240</v>
      </c>
      <c r="JD218" s="4">
        <v>0</v>
      </c>
      <c r="JE218" s="4">
        <v>14081</v>
      </c>
      <c r="JG218" s="4">
        <v>65240</v>
      </c>
      <c r="JI218" s="4">
        <v>98290.278070697212</v>
      </c>
      <c r="JK218" s="93">
        <v>68.72</v>
      </c>
      <c r="JL218" s="4">
        <v>0</v>
      </c>
      <c r="JM218" s="4">
        <v>0</v>
      </c>
      <c r="JN218" s="4">
        <v>1000705</v>
      </c>
      <c r="JO218" s="4">
        <v>0</v>
      </c>
      <c r="JP218" s="4">
        <v>0</v>
      </c>
      <c r="JQ218" s="4">
        <v>0</v>
      </c>
      <c r="JR218" s="4">
        <v>63015</v>
      </c>
      <c r="JS218" s="4">
        <v>0</v>
      </c>
      <c r="JT218" s="4">
        <v>0</v>
      </c>
      <c r="JV218" s="4">
        <v>63015</v>
      </c>
      <c r="JW218" s="4">
        <v>0</v>
      </c>
      <c r="JX218" s="4">
        <v>12479.969484097328</v>
      </c>
      <c r="JY218" s="4">
        <v>-15.873020093600644</v>
      </c>
      <c r="JZ218" s="93">
        <v>67.289999999999992</v>
      </c>
      <c r="KA218" s="4">
        <v>0</v>
      </c>
      <c r="KB218" s="4">
        <v>0</v>
      </c>
      <c r="KC218" s="4">
        <v>1152518</v>
      </c>
      <c r="KD218" s="4">
        <v>0</v>
      </c>
      <c r="KE218" s="4">
        <v>0</v>
      </c>
      <c r="KF218" s="4">
        <v>0</v>
      </c>
      <c r="KG218" s="4">
        <v>62180</v>
      </c>
      <c r="KH218" s="4">
        <v>0</v>
      </c>
      <c r="KI218" s="4">
        <v>18324</v>
      </c>
      <c r="KJ218" s="4">
        <v>0</v>
      </c>
      <c r="KK218" s="4">
        <v>62180</v>
      </c>
      <c r="KM218" s="4">
        <v>162570.62632608172</v>
      </c>
      <c r="KN218" s="4">
        <v>-86.699942771869246</v>
      </c>
      <c r="KO218" s="4">
        <v>86.4</v>
      </c>
      <c r="KP218" s="4">
        <v>0</v>
      </c>
      <c r="KQ218" s="4">
        <v>0</v>
      </c>
      <c r="KR218" s="4">
        <v>1491065</v>
      </c>
      <c r="KS218" s="4">
        <v>0</v>
      </c>
      <c r="KT218" s="4">
        <v>0</v>
      </c>
      <c r="KU218" s="4">
        <v>0</v>
      </c>
      <c r="KV218" s="4">
        <v>93459</v>
      </c>
      <c r="KW218" s="4">
        <v>0</v>
      </c>
      <c r="KX218" s="4">
        <v>7741</v>
      </c>
      <c r="KY218" s="4">
        <v>0</v>
      </c>
      <c r="KZ218" s="4">
        <v>93459</v>
      </c>
      <c r="LA218" s="4">
        <v>0</v>
      </c>
      <c r="LB218" s="4">
        <v>429548.10005722812</v>
      </c>
      <c r="LC218" s="4">
        <v>0</v>
      </c>
      <c r="LD218" s="4">
        <v>82</v>
      </c>
      <c r="LE218" s="4">
        <v>0</v>
      </c>
      <c r="LF218" s="4">
        <v>0</v>
      </c>
      <c r="LG218" s="4">
        <v>1599410</v>
      </c>
      <c r="LH218" s="4">
        <v>0</v>
      </c>
      <c r="LI218" s="4">
        <v>0</v>
      </c>
      <c r="LJ218" s="4">
        <v>0</v>
      </c>
      <c r="LK218" s="4">
        <v>96842</v>
      </c>
      <c r="LL218" s="4">
        <v>0</v>
      </c>
      <c r="LM218" s="4">
        <v>0</v>
      </c>
      <c r="LO218" s="4">
        <v>96842</v>
      </c>
      <c r="LQ218" s="4">
        <v>372198.39999999997</v>
      </c>
      <c r="MI218" s="115">
        <f t="shared" si="3"/>
        <v>-209</v>
      </c>
      <c r="MJ218" s="3"/>
      <c r="MK218" s="3"/>
      <c r="ML218" s="176"/>
      <c r="MM218" s="176"/>
      <c r="MN218" s="176"/>
      <c r="MO218" s="176"/>
      <c r="MP218" s="176"/>
      <c r="MQ218" s="176"/>
      <c r="MR218" s="176"/>
      <c r="MS218" s="176"/>
      <c r="MT218" s="176"/>
    </row>
    <row r="219" spans="1:358" s="4" customFormat="1">
      <c r="A219" s="1">
        <v>210</v>
      </c>
      <c r="B219" t="s">
        <v>250</v>
      </c>
      <c r="C219" s="93">
        <v>14.8</v>
      </c>
      <c r="D219" s="4">
        <v>79342</v>
      </c>
      <c r="E219" s="4">
        <v>0</v>
      </c>
      <c r="F219" s="4">
        <v>42984</v>
      </c>
      <c r="G219" s="4">
        <v>39671</v>
      </c>
      <c r="I219" s="93">
        <v>31.08</v>
      </c>
      <c r="J219" s="4">
        <v>167793</v>
      </c>
      <c r="K219" s="4">
        <v>0</v>
      </c>
      <c r="L219" s="4">
        <v>0</v>
      </c>
      <c r="M219" s="4">
        <v>0</v>
      </c>
      <c r="O219" s="93">
        <v>61.93</v>
      </c>
      <c r="P219" s="4">
        <v>0</v>
      </c>
      <c r="Q219" s="4">
        <v>319604</v>
      </c>
      <c r="R219" s="4">
        <v>0</v>
      </c>
      <c r="S219" s="4">
        <v>12394</v>
      </c>
      <c r="U219" s="4">
        <v>0</v>
      </c>
      <c r="V219" s="4">
        <v>127861</v>
      </c>
      <c r="W219" s="93">
        <v>85.92</v>
      </c>
      <c r="X219" s="4">
        <v>0</v>
      </c>
      <c r="Y219" s="4">
        <v>457472</v>
      </c>
      <c r="Z219" s="4">
        <v>-5355</v>
      </c>
      <c r="AA219" s="4">
        <v>15120</v>
      </c>
      <c r="AB219" s="4">
        <v>0</v>
      </c>
      <c r="AC219" s="4">
        <v>137868</v>
      </c>
      <c r="AD219" s="4">
        <v>-5355</v>
      </c>
      <c r="AE219" s="4">
        <v>0</v>
      </c>
      <c r="AF219" s="4">
        <v>92.64</v>
      </c>
      <c r="AG219" s="4">
        <v>0</v>
      </c>
      <c r="AH219" s="4">
        <v>595112</v>
      </c>
      <c r="AJ219" s="4">
        <v>710</v>
      </c>
      <c r="AL219" s="4">
        <v>215006</v>
      </c>
      <c r="AN219" s="4">
        <v>0</v>
      </c>
      <c r="AO219" s="93">
        <v>104.92</v>
      </c>
      <c r="AP219" s="4">
        <v>0</v>
      </c>
      <c r="AQ219" s="4">
        <v>757330</v>
      </c>
      <c r="AR219" s="4">
        <v>0</v>
      </c>
      <c r="AS219" s="4">
        <v>14702</v>
      </c>
      <c r="AT219" s="4">
        <v>0</v>
      </c>
      <c r="AU219" s="4">
        <v>302091</v>
      </c>
      <c r="AW219" s="93">
        <v>116.28</v>
      </c>
      <c r="AY219" s="4">
        <v>871823</v>
      </c>
      <c r="AZ219" s="4">
        <v>0</v>
      </c>
      <c r="BA219" s="4">
        <v>20733</v>
      </c>
      <c r="BB219" s="4">
        <v>0</v>
      </c>
      <c r="BC219" s="4">
        <v>238536</v>
      </c>
      <c r="BD219" s="4">
        <v>349</v>
      </c>
      <c r="BE219" s="4">
        <v>106.21</v>
      </c>
      <c r="BF219" s="4">
        <v>0</v>
      </c>
      <c r="BG219" s="4">
        <v>815520</v>
      </c>
      <c r="BH219" s="4">
        <v>0</v>
      </c>
      <c r="BI219" s="4">
        <v>128.96</v>
      </c>
      <c r="BJ219" s="4">
        <v>0</v>
      </c>
      <c r="BK219" s="4">
        <v>1017486</v>
      </c>
      <c r="BL219" s="4">
        <v>0</v>
      </c>
      <c r="BM219" s="4">
        <v>24171</v>
      </c>
      <c r="BN219" s="4">
        <v>0</v>
      </c>
      <c r="BO219" s="4">
        <v>75783.453662524829</v>
      </c>
      <c r="BP219" s="4">
        <v>49.358598878359771</v>
      </c>
      <c r="BQ219" s="93">
        <v>143.14193248437587</v>
      </c>
      <c r="BR219" s="4">
        <v>0</v>
      </c>
      <c r="BS219" s="4">
        <v>1101004.9806027799</v>
      </c>
      <c r="BT219" s="4">
        <v>0</v>
      </c>
      <c r="BU219" s="4">
        <v>102387.96215213773</v>
      </c>
      <c r="BW219" s="4">
        <v>51684.547709212973</v>
      </c>
      <c r="BY219" s="4">
        <v>102387.96215213773</v>
      </c>
      <c r="CA219" s="4">
        <v>204698.5806027799</v>
      </c>
      <c r="CC219" s="93">
        <v>143.58465167511292</v>
      </c>
      <c r="CD219" s="4">
        <v>0</v>
      </c>
      <c r="CE219" s="4">
        <v>1157469.7065417832</v>
      </c>
      <c r="CF219" s="4">
        <v>0</v>
      </c>
      <c r="CG219" s="4">
        <v>104993.16782835055</v>
      </c>
      <c r="CH219" s="4">
        <v>0</v>
      </c>
      <c r="CI219" s="4">
        <v>75088.249181520558</v>
      </c>
      <c r="CJ219" s="4">
        <v>0</v>
      </c>
      <c r="CK219" s="4">
        <v>104993.16782835055</v>
      </c>
      <c r="CL219" s="4">
        <v>0</v>
      </c>
      <c r="CM219" s="4">
        <v>187361.72593900329</v>
      </c>
      <c r="CN219" s="4">
        <v>0</v>
      </c>
      <c r="CO219" s="93">
        <v>146.25369172059067</v>
      </c>
      <c r="CP219" s="4">
        <v>0</v>
      </c>
      <c r="CQ219" s="4">
        <v>1201716.4635617989</v>
      </c>
      <c r="CS219" s="4">
        <v>108792.42186472379</v>
      </c>
      <c r="CU219" s="4">
        <v>124177.40271871102</v>
      </c>
      <c r="CW219" s="4">
        <v>108792.42186472379</v>
      </c>
      <c r="CY219" s="4">
        <v>111533.75702001574</v>
      </c>
      <c r="DA219" s="93">
        <v>147.05045237771765</v>
      </c>
      <c r="DB219" s="4">
        <v>0</v>
      </c>
      <c r="DC219" s="4">
        <v>1294358</v>
      </c>
      <c r="DD219" s="4">
        <v>0</v>
      </c>
      <c r="DE219" s="4">
        <v>118951</v>
      </c>
      <c r="DF219" s="4">
        <v>0</v>
      </c>
      <c r="DG219" s="4">
        <v>60021</v>
      </c>
      <c r="DH219" s="4">
        <v>0</v>
      </c>
      <c r="DI219" s="4">
        <v>118951</v>
      </c>
      <c r="DJ219" s="4">
        <v>0</v>
      </c>
      <c r="DK219" s="4">
        <v>141775</v>
      </c>
      <c r="DL219" s="4">
        <v>0</v>
      </c>
      <c r="DM219" s="93">
        <v>151.56584336044156</v>
      </c>
      <c r="DN219" s="4">
        <v>0</v>
      </c>
      <c r="DO219" s="4">
        <v>1302741</v>
      </c>
      <c r="DQ219" s="4">
        <v>129270</v>
      </c>
      <c r="DS219" s="4">
        <v>58349</v>
      </c>
      <c r="DU219" s="4">
        <v>129270</v>
      </c>
      <c r="DW219" s="4">
        <v>81666.624670926947</v>
      </c>
      <c r="DY219" s="93">
        <v>154.94878175957527</v>
      </c>
      <c r="DZ219" s="4">
        <v>0</v>
      </c>
      <c r="EA219" s="4">
        <v>1336766</v>
      </c>
      <c r="EC219" s="4">
        <v>130684</v>
      </c>
      <c r="EE219" s="4">
        <v>80922</v>
      </c>
      <c r="EG219" s="4">
        <v>130684</v>
      </c>
      <c r="EI219" s="4">
        <v>76111.414575280447</v>
      </c>
      <c r="EK219" s="93">
        <v>173.95223662960316</v>
      </c>
      <c r="EL219" s="4">
        <v>0</v>
      </c>
      <c r="EM219" s="4">
        <v>1572526</v>
      </c>
      <c r="EN219" s="4">
        <v>0</v>
      </c>
      <c r="EO219" s="4">
        <v>146443</v>
      </c>
      <c r="EP219" s="4">
        <v>0</v>
      </c>
      <c r="EQ219" s="4">
        <v>93822</v>
      </c>
      <c r="ER219" s="4">
        <v>0</v>
      </c>
      <c r="ES219" s="4">
        <v>146443</v>
      </c>
      <c r="ET219" s="4">
        <v>0</v>
      </c>
      <c r="EU219" s="4">
        <v>259528.2</v>
      </c>
      <c r="EV219" s="4">
        <v>0</v>
      </c>
      <c r="EW219" s="93">
        <v>185.42690335143044</v>
      </c>
      <c r="EX219" s="4">
        <v>0</v>
      </c>
      <c r="EY219" s="4">
        <v>1730815</v>
      </c>
      <c r="EZ219" s="4">
        <v>0</v>
      </c>
      <c r="FA219" s="4">
        <v>157298</v>
      </c>
      <c r="FB219" s="4">
        <v>0</v>
      </c>
      <c r="FC219" s="4">
        <v>100325</v>
      </c>
      <c r="FD219" s="4">
        <v>0</v>
      </c>
      <c r="FE219" s="4">
        <v>157298</v>
      </c>
      <c r="FF219" s="4">
        <v>0</v>
      </c>
      <c r="FG219" s="4">
        <v>230839</v>
      </c>
      <c r="FH219" s="4">
        <v>0</v>
      </c>
      <c r="FI219" s="93">
        <v>182.98954678539454</v>
      </c>
      <c r="FJ219" s="4">
        <v>0</v>
      </c>
      <c r="FK219" s="4">
        <v>1753922</v>
      </c>
      <c r="FL219" s="4">
        <v>0</v>
      </c>
      <c r="FM219" s="4">
        <v>160134</v>
      </c>
      <c r="FN219" s="4">
        <v>0</v>
      </c>
      <c r="FO219" s="4">
        <v>31615</v>
      </c>
      <c r="FQ219" s="4">
        <v>160134</v>
      </c>
      <c r="FS219" s="4">
        <v>116396.43810885584</v>
      </c>
      <c r="FU219" s="93">
        <v>190.01054571379899</v>
      </c>
      <c r="FV219" s="4">
        <v>0</v>
      </c>
      <c r="FW219" s="4">
        <v>1880813</v>
      </c>
      <c r="FX219" s="4">
        <v>0</v>
      </c>
      <c r="FY219" s="4">
        <v>159090</v>
      </c>
      <c r="FZ219" s="4">
        <v>0</v>
      </c>
      <c r="GA219" s="4">
        <v>133423</v>
      </c>
      <c r="GB219" s="4">
        <v>0</v>
      </c>
      <c r="GC219" s="4">
        <v>159090</v>
      </c>
      <c r="GE219" s="4">
        <v>225074.38102736135</v>
      </c>
      <c r="GG219" s="93">
        <v>203.3490173903387</v>
      </c>
      <c r="GH219" s="4">
        <v>0</v>
      </c>
      <c r="GI219" s="4">
        <v>2074184</v>
      </c>
      <c r="GJ219" s="4">
        <v>0</v>
      </c>
      <c r="GK219" s="4">
        <v>172878</v>
      </c>
      <c r="GL219" s="4">
        <v>0</v>
      </c>
      <c r="GM219" s="4">
        <v>108166</v>
      </c>
      <c r="GN219" s="4">
        <v>0</v>
      </c>
      <c r="GO219" s="4">
        <v>172878</v>
      </c>
      <c r="GP219" s="4">
        <v>0</v>
      </c>
      <c r="GQ219" s="4">
        <v>186039.2393574912</v>
      </c>
      <c r="GR219" s="4">
        <v>-162.62170793444966</v>
      </c>
      <c r="GS219" s="93">
        <v>200.72309589746985</v>
      </c>
      <c r="GT219" s="4">
        <v>0</v>
      </c>
      <c r="GU219" s="4">
        <v>2187364</v>
      </c>
      <c r="GV219" s="4">
        <v>0</v>
      </c>
      <c r="GW219" s="4">
        <v>171850</v>
      </c>
      <c r="GX219" s="4">
        <v>0</v>
      </c>
      <c r="GY219" s="4">
        <v>102456</v>
      </c>
      <c r="GZ219" s="4">
        <v>0</v>
      </c>
      <c r="HA219" s="160">
        <v>171850</v>
      </c>
      <c r="HB219" s="160">
        <v>0</v>
      </c>
      <c r="HC219" s="160">
        <v>100246.98745035146</v>
      </c>
      <c r="HD219" s="4">
        <v>-74</v>
      </c>
      <c r="HE219" s="93">
        <v>194</v>
      </c>
      <c r="HF219" s="4">
        <v>0</v>
      </c>
      <c r="HG219" s="4">
        <v>0</v>
      </c>
      <c r="HH219" s="4">
        <v>2153263</v>
      </c>
      <c r="HI219" s="4">
        <v>2524</v>
      </c>
      <c r="HJ219" s="4">
        <v>164034</v>
      </c>
      <c r="HK219" s="4">
        <v>200</v>
      </c>
      <c r="HL219" s="4">
        <v>125305</v>
      </c>
      <c r="HM219" s="4">
        <v>0</v>
      </c>
      <c r="HN219" s="4">
        <v>164034</v>
      </c>
      <c r="HO219" s="4">
        <v>200</v>
      </c>
      <c r="HP219" s="4">
        <v>0</v>
      </c>
      <c r="HQ219" s="4">
        <v>0</v>
      </c>
      <c r="HR219" s="93">
        <v>197.88</v>
      </c>
      <c r="HS219" s="4">
        <v>0</v>
      </c>
      <c r="HT219" s="4">
        <v>0</v>
      </c>
      <c r="HU219" s="4">
        <v>2290017</v>
      </c>
      <c r="HV219" s="4">
        <v>0</v>
      </c>
      <c r="HW219" s="4">
        <v>0</v>
      </c>
      <c r="HX219" s="176">
        <v>0</v>
      </c>
      <c r="HY219" s="4">
        <v>171245</v>
      </c>
      <c r="HZ219" s="176">
        <v>0</v>
      </c>
      <c r="IA219" s="4">
        <v>78825</v>
      </c>
      <c r="IB219" s="176">
        <v>0</v>
      </c>
      <c r="IC219" s="4">
        <v>171445</v>
      </c>
      <c r="ID219" s="176">
        <v>0</v>
      </c>
      <c r="IE219" s="4">
        <v>91784.516558324991</v>
      </c>
      <c r="IF219" s="4">
        <v>495.0829850579612</v>
      </c>
      <c r="IG219" s="5">
        <v>193.88</v>
      </c>
      <c r="IH219" s="3">
        <v>0</v>
      </c>
      <c r="II219" s="3">
        <v>0</v>
      </c>
      <c r="IJ219" s="3">
        <v>2338438</v>
      </c>
      <c r="IK219" s="3">
        <v>0</v>
      </c>
      <c r="IL219" s="3">
        <v>0</v>
      </c>
      <c r="IM219" s="3">
        <v>0</v>
      </c>
      <c r="IN219" s="3">
        <v>168188</v>
      </c>
      <c r="IO219" s="3">
        <v>0</v>
      </c>
      <c r="IP219" s="3">
        <v>75543</v>
      </c>
      <c r="IQ219" s="3"/>
      <c r="IR219" s="3">
        <v>173045</v>
      </c>
      <c r="IS219" s="3"/>
      <c r="IT219" s="3">
        <v>38060.748862292843</v>
      </c>
      <c r="IU219" s="3"/>
      <c r="IV219" s="93">
        <v>170.20999999999998</v>
      </c>
      <c r="IW219" s="4">
        <v>0</v>
      </c>
      <c r="IX219" s="4">
        <v>0</v>
      </c>
      <c r="IY219" s="4">
        <v>2153415</v>
      </c>
      <c r="IZ219" s="4">
        <v>0</v>
      </c>
      <c r="JA219" s="4">
        <v>0</v>
      </c>
      <c r="JB219" s="4">
        <v>0</v>
      </c>
      <c r="JC219" s="4">
        <v>154022</v>
      </c>
      <c r="JD219" s="4">
        <v>0</v>
      </c>
      <c r="JE219" s="4">
        <v>84283</v>
      </c>
      <c r="JG219" s="4">
        <v>154022</v>
      </c>
      <c r="JI219" s="4">
        <v>4567.8056235437107</v>
      </c>
      <c r="JK219" s="93">
        <v>169.88000000000002</v>
      </c>
      <c r="JL219" s="4">
        <v>0</v>
      </c>
      <c r="JM219" s="4">
        <v>0</v>
      </c>
      <c r="JN219" s="4">
        <v>2231357</v>
      </c>
      <c r="JO219" s="4">
        <v>0</v>
      </c>
      <c r="JP219" s="4">
        <v>0</v>
      </c>
      <c r="JQ219" s="4">
        <v>0</v>
      </c>
      <c r="JR219" s="4">
        <v>154780</v>
      </c>
      <c r="JS219" s="4">
        <v>0</v>
      </c>
      <c r="JT219" s="4">
        <v>75497</v>
      </c>
      <c r="JV219" s="4">
        <v>154780</v>
      </c>
      <c r="JW219" s="4">
        <v>0</v>
      </c>
      <c r="JX219" s="4">
        <v>77942</v>
      </c>
      <c r="JY219" s="4">
        <v>0</v>
      </c>
      <c r="JZ219" s="93">
        <v>165.07999999999998</v>
      </c>
      <c r="KA219" s="4">
        <v>0</v>
      </c>
      <c r="KB219" s="4">
        <v>0</v>
      </c>
      <c r="KC219" s="4">
        <v>2260993</v>
      </c>
      <c r="KD219" s="4">
        <v>0</v>
      </c>
      <c r="KE219" s="4">
        <v>0</v>
      </c>
      <c r="KF219" s="4">
        <v>0</v>
      </c>
      <c r="KG219" s="4">
        <v>142201</v>
      </c>
      <c r="KH219" s="4">
        <v>0</v>
      </c>
      <c r="KI219" s="4">
        <v>218625</v>
      </c>
      <c r="KJ219" s="4">
        <v>0</v>
      </c>
      <c r="KK219" s="4">
        <v>142201</v>
      </c>
      <c r="KM219" s="4">
        <v>76401.2</v>
      </c>
      <c r="KN219" s="4">
        <v>0</v>
      </c>
      <c r="KO219" s="4">
        <v>168.9</v>
      </c>
      <c r="KP219" s="4">
        <v>0</v>
      </c>
      <c r="KQ219" s="4">
        <v>0</v>
      </c>
      <c r="KR219" s="4">
        <v>2384962</v>
      </c>
      <c r="KS219" s="4">
        <v>0</v>
      </c>
      <c r="KT219" s="4">
        <v>0</v>
      </c>
      <c r="KU219" s="4">
        <v>0</v>
      </c>
      <c r="KV219" s="4">
        <v>171838</v>
      </c>
      <c r="KW219" s="4">
        <v>0</v>
      </c>
      <c r="KX219" s="4">
        <v>179490</v>
      </c>
      <c r="KY219" s="4">
        <v>0</v>
      </c>
      <c r="KZ219" s="4">
        <v>171838</v>
      </c>
      <c r="LA219" s="4">
        <v>0</v>
      </c>
      <c r="LB219" s="4">
        <v>171680.32800000001</v>
      </c>
      <c r="LC219" s="4">
        <v>0</v>
      </c>
      <c r="LD219" s="4">
        <v>172</v>
      </c>
      <c r="LE219" s="4">
        <v>0</v>
      </c>
      <c r="LF219" s="4">
        <v>0</v>
      </c>
      <c r="LG219" s="4">
        <v>2719106</v>
      </c>
      <c r="LH219" s="4">
        <v>0</v>
      </c>
      <c r="LI219" s="4">
        <v>0</v>
      </c>
      <c r="LJ219" s="4">
        <v>0</v>
      </c>
      <c r="LK219" s="4">
        <v>204336</v>
      </c>
      <c r="LL219" s="4">
        <v>0</v>
      </c>
      <c r="LM219" s="4">
        <v>0</v>
      </c>
      <c r="LO219" s="4">
        <v>204336</v>
      </c>
      <c r="LQ219" s="4">
        <v>420379.80000000005</v>
      </c>
      <c r="MI219" s="115">
        <f t="shared" si="3"/>
        <v>-210</v>
      </c>
      <c r="MJ219" s="3"/>
      <c r="MK219" s="3"/>
      <c r="ML219" s="176"/>
      <c r="MM219" s="176"/>
      <c r="MN219" s="176"/>
      <c r="MO219" s="176"/>
      <c r="MP219" s="176"/>
      <c r="MQ219" s="176"/>
      <c r="MR219" s="176"/>
      <c r="MS219" s="176"/>
      <c r="MT219" s="176"/>
    </row>
    <row r="220" spans="1:358" s="4" customFormat="1">
      <c r="A220" s="1">
        <v>211</v>
      </c>
      <c r="B220" t="s">
        <v>251</v>
      </c>
      <c r="C220" s="93">
        <v>1</v>
      </c>
      <c r="D220" s="4">
        <v>5222</v>
      </c>
      <c r="E220" s="4">
        <v>0</v>
      </c>
      <c r="F220" s="4">
        <v>0</v>
      </c>
      <c r="G220" s="4">
        <v>0</v>
      </c>
      <c r="I220" s="93"/>
      <c r="J220" s="4">
        <v>0</v>
      </c>
      <c r="K220" s="4">
        <v>0</v>
      </c>
      <c r="L220" s="4">
        <v>0</v>
      </c>
      <c r="O220" s="93">
        <v>2.2799999999999998</v>
      </c>
      <c r="P220" s="4">
        <v>0</v>
      </c>
      <c r="Q220" s="4">
        <v>13134</v>
      </c>
      <c r="R220" s="4">
        <v>0</v>
      </c>
      <c r="S220" s="4">
        <v>0</v>
      </c>
      <c r="U220" s="4">
        <v>0</v>
      </c>
      <c r="V220" s="4">
        <v>0</v>
      </c>
      <c r="W220" s="93">
        <v>3</v>
      </c>
      <c r="X220" s="4">
        <v>0</v>
      </c>
      <c r="Y220" s="4">
        <v>17541</v>
      </c>
      <c r="Z220" s="4">
        <v>0</v>
      </c>
      <c r="AA220" s="4">
        <v>0</v>
      </c>
      <c r="AB220" s="4">
        <v>0</v>
      </c>
      <c r="AC220" s="4">
        <v>4407</v>
      </c>
      <c r="AD220" s="4">
        <v>0</v>
      </c>
      <c r="AE220" s="4">
        <v>0</v>
      </c>
      <c r="AF220" s="4">
        <v>4</v>
      </c>
      <c r="AG220" s="4">
        <v>0</v>
      </c>
      <c r="AH220" s="4">
        <v>23901</v>
      </c>
      <c r="AJ220" s="4">
        <v>0</v>
      </c>
      <c r="AL220" s="4">
        <v>9004</v>
      </c>
      <c r="AN220" s="4">
        <v>0</v>
      </c>
      <c r="AO220" s="93"/>
      <c r="AQ220" s="4">
        <v>0</v>
      </c>
      <c r="AR220" s="4">
        <v>0</v>
      </c>
      <c r="AS220" s="4">
        <v>0</v>
      </c>
      <c r="AT220" s="4">
        <v>0</v>
      </c>
      <c r="AU220" s="4">
        <v>5579</v>
      </c>
      <c r="AW220" s="93">
        <v>1</v>
      </c>
      <c r="AY220" s="4">
        <v>7065</v>
      </c>
      <c r="AZ220" s="4">
        <v>0</v>
      </c>
      <c r="BA220" s="4">
        <v>0</v>
      </c>
      <c r="BB220" s="4">
        <v>0</v>
      </c>
      <c r="BC220" s="4">
        <v>8554</v>
      </c>
      <c r="BD220" s="4">
        <v>13</v>
      </c>
      <c r="BE220" s="4">
        <v>1.7</v>
      </c>
      <c r="BF220" s="4">
        <v>0</v>
      </c>
      <c r="BG220" s="4">
        <v>12889</v>
      </c>
      <c r="BH220" s="4">
        <v>0</v>
      </c>
      <c r="BI220" s="4">
        <v>2</v>
      </c>
      <c r="BJ220" s="4">
        <v>0</v>
      </c>
      <c r="BK220" s="4">
        <v>16908</v>
      </c>
      <c r="BL220" s="4">
        <v>0</v>
      </c>
      <c r="BM220" s="4">
        <v>0</v>
      </c>
      <c r="BN220" s="4">
        <v>0</v>
      </c>
      <c r="BO220" s="4">
        <v>3162.5174392254748</v>
      </c>
      <c r="BP220" s="4">
        <v>2.0597824747292179</v>
      </c>
      <c r="BQ220" s="93">
        <v>2.4789644012944985</v>
      </c>
      <c r="BR220" s="4">
        <v>0</v>
      </c>
      <c r="BS220" s="4">
        <v>20468.809061488675</v>
      </c>
      <c r="BT220" s="4">
        <v>0</v>
      </c>
      <c r="BU220" s="4">
        <v>1854.2653721682848</v>
      </c>
      <c r="BW220" s="4">
        <v>0</v>
      </c>
      <c r="BY220" s="4">
        <v>1854.2653721682848</v>
      </c>
      <c r="CA220" s="4">
        <v>8301.8090614886751</v>
      </c>
      <c r="CC220" s="93">
        <v>4</v>
      </c>
      <c r="CD220" s="4">
        <v>0</v>
      </c>
      <c r="CE220" s="4">
        <v>33048</v>
      </c>
      <c r="CF220" s="4">
        <v>0</v>
      </c>
      <c r="CG220" s="4">
        <v>3104</v>
      </c>
      <c r="CH220" s="4">
        <v>0</v>
      </c>
      <c r="CI220" s="4">
        <v>0</v>
      </c>
      <c r="CJ220" s="4">
        <v>0</v>
      </c>
      <c r="CK220" s="4">
        <v>3104</v>
      </c>
      <c r="CL220" s="4">
        <v>0</v>
      </c>
      <c r="CM220" s="4">
        <v>16323.190938511325</v>
      </c>
      <c r="CN220" s="4">
        <v>0</v>
      </c>
      <c r="CO220" s="93">
        <v>6</v>
      </c>
      <c r="CP220" s="4">
        <v>0</v>
      </c>
      <c r="CQ220" s="4">
        <v>46042</v>
      </c>
      <c r="CS220" s="4">
        <v>4866</v>
      </c>
      <c r="CU220" s="4">
        <v>0</v>
      </c>
      <c r="CW220" s="4">
        <v>4866</v>
      </c>
      <c r="CY220" s="4">
        <v>21966</v>
      </c>
      <c r="DA220" s="93">
        <v>10.933333333333334</v>
      </c>
      <c r="DB220" s="4">
        <v>0</v>
      </c>
      <c r="DC220" s="4">
        <v>88468</v>
      </c>
      <c r="DD220" s="4">
        <v>0</v>
      </c>
      <c r="DE220" s="4">
        <v>8490</v>
      </c>
      <c r="DF220" s="4">
        <v>0</v>
      </c>
      <c r="DG220" s="4">
        <v>8804</v>
      </c>
      <c r="DH220" s="4">
        <v>0</v>
      </c>
      <c r="DI220" s="4">
        <v>8490</v>
      </c>
      <c r="DJ220" s="4">
        <v>0</v>
      </c>
      <c r="DK220" s="4">
        <v>55254</v>
      </c>
      <c r="DL220" s="4">
        <v>0</v>
      </c>
      <c r="DM220" s="93">
        <v>8.3723671947809883</v>
      </c>
      <c r="DN220" s="4">
        <v>0</v>
      </c>
      <c r="DO220" s="4">
        <v>85605</v>
      </c>
      <c r="DQ220" s="4">
        <v>7477</v>
      </c>
      <c r="DS220" s="4">
        <v>0</v>
      </c>
      <c r="DU220" s="4">
        <v>7477</v>
      </c>
      <c r="DW220" s="4">
        <v>30653.200000000001</v>
      </c>
      <c r="DY220" s="93">
        <v>6</v>
      </c>
      <c r="DZ220" s="4">
        <v>0</v>
      </c>
      <c r="EA220" s="4">
        <v>61949</v>
      </c>
      <c r="EC220" s="4">
        <v>5358</v>
      </c>
      <c r="EE220" s="4">
        <v>0</v>
      </c>
      <c r="EG220" s="4">
        <v>5358</v>
      </c>
      <c r="EI220" s="4">
        <v>16970.400000000001</v>
      </c>
      <c r="EK220" s="93">
        <v>6</v>
      </c>
      <c r="EL220" s="4">
        <v>0</v>
      </c>
      <c r="EM220" s="4">
        <v>64072</v>
      </c>
      <c r="EN220" s="4">
        <v>0</v>
      </c>
      <c r="EO220" s="4">
        <v>5358</v>
      </c>
      <c r="EP220" s="4">
        <v>0</v>
      </c>
      <c r="EQ220" s="4">
        <v>0</v>
      </c>
      <c r="ER220" s="4">
        <v>0</v>
      </c>
      <c r="ES220" s="4">
        <v>5358</v>
      </c>
      <c r="ET220" s="4">
        <v>0</v>
      </c>
      <c r="EU220" s="4">
        <v>2123</v>
      </c>
      <c r="EV220" s="4">
        <v>0</v>
      </c>
      <c r="EW220" s="93">
        <v>3.968197879858657</v>
      </c>
      <c r="EX220" s="4">
        <v>0</v>
      </c>
      <c r="EY220" s="4">
        <v>46266</v>
      </c>
      <c r="EZ220" s="4">
        <v>0</v>
      </c>
      <c r="FA220" s="4">
        <v>3544</v>
      </c>
      <c r="FB220" s="4">
        <v>0</v>
      </c>
      <c r="FC220" s="4">
        <v>0</v>
      </c>
      <c r="FD220" s="4">
        <v>0</v>
      </c>
      <c r="FE220" s="4">
        <v>3544</v>
      </c>
      <c r="FF220" s="4">
        <v>0</v>
      </c>
      <c r="FG220" s="4">
        <v>530.75</v>
      </c>
      <c r="FH220" s="4">
        <v>0</v>
      </c>
      <c r="FI220" s="93">
        <v>6</v>
      </c>
      <c r="FJ220" s="4">
        <v>0</v>
      </c>
      <c r="FK220" s="4">
        <v>70186</v>
      </c>
      <c r="FL220" s="4">
        <v>0</v>
      </c>
      <c r="FM220" s="4">
        <v>5358</v>
      </c>
      <c r="FN220" s="4">
        <v>0</v>
      </c>
      <c r="FO220" s="4">
        <v>0</v>
      </c>
      <c r="FQ220" s="4">
        <v>5358</v>
      </c>
      <c r="FS220" s="4">
        <v>23400.738033576978</v>
      </c>
      <c r="FU220" s="93">
        <v>11</v>
      </c>
      <c r="FV220" s="4">
        <v>0</v>
      </c>
      <c r="FW220" s="4">
        <v>130180</v>
      </c>
      <c r="FX220" s="4">
        <v>0</v>
      </c>
      <c r="FY220" s="4">
        <v>9823</v>
      </c>
      <c r="FZ220" s="4">
        <v>0</v>
      </c>
      <c r="GA220" s="4">
        <v>0</v>
      </c>
      <c r="GB220" s="4">
        <v>0</v>
      </c>
      <c r="GC220" s="4">
        <v>9823</v>
      </c>
      <c r="GE220" s="4">
        <v>64748.314913181974</v>
      </c>
      <c r="GG220" s="93">
        <v>9</v>
      </c>
      <c r="GH220" s="4">
        <v>0</v>
      </c>
      <c r="GI220" s="4">
        <v>99979</v>
      </c>
      <c r="GJ220" s="4">
        <v>0</v>
      </c>
      <c r="GK220" s="4">
        <v>8037</v>
      </c>
      <c r="GL220" s="4">
        <v>0</v>
      </c>
      <c r="GM220" s="4">
        <v>0</v>
      </c>
      <c r="GN220" s="4">
        <v>0</v>
      </c>
      <c r="GO220" s="4">
        <v>8037</v>
      </c>
      <c r="GP220" s="4">
        <v>0</v>
      </c>
      <c r="GQ220" s="4">
        <v>0</v>
      </c>
      <c r="GR220" s="4">
        <v>0</v>
      </c>
      <c r="GS220" s="93">
        <v>5</v>
      </c>
      <c r="GT220" s="4">
        <v>0</v>
      </c>
      <c r="GU220" s="4">
        <v>63740</v>
      </c>
      <c r="GV220" s="4">
        <v>0</v>
      </c>
      <c r="GW220" s="4">
        <v>4465</v>
      </c>
      <c r="GX220" s="4">
        <v>0</v>
      </c>
      <c r="GY220" s="4">
        <v>0</v>
      </c>
      <c r="GZ220" s="4">
        <v>0</v>
      </c>
      <c r="HA220" s="160">
        <v>4465</v>
      </c>
      <c r="HB220" s="160">
        <v>0</v>
      </c>
      <c r="HC220" s="160">
        <v>0</v>
      </c>
      <c r="HD220" s="4">
        <v>0</v>
      </c>
      <c r="HE220" s="93">
        <v>6</v>
      </c>
      <c r="HF220" s="4">
        <v>0</v>
      </c>
      <c r="HG220" s="4">
        <v>0</v>
      </c>
      <c r="HH220" s="4">
        <v>74078</v>
      </c>
      <c r="HI220" s="4">
        <v>0</v>
      </c>
      <c r="HJ220" s="4">
        <v>5772</v>
      </c>
      <c r="HK220" s="4">
        <v>0</v>
      </c>
      <c r="HL220" s="4">
        <v>0</v>
      </c>
      <c r="HM220" s="4">
        <v>0</v>
      </c>
      <c r="HN220" s="4">
        <v>5772</v>
      </c>
      <c r="HO220" s="4">
        <v>0</v>
      </c>
      <c r="HP220" s="4">
        <v>9074</v>
      </c>
      <c r="HQ220" s="4">
        <v>-157.65799182913906</v>
      </c>
      <c r="HR220" s="93">
        <v>10</v>
      </c>
      <c r="HS220" s="4">
        <v>0</v>
      </c>
      <c r="HT220" s="4">
        <v>0</v>
      </c>
      <c r="HU220" s="4">
        <v>112849</v>
      </c>
      <c r="HV220" s="4">
        <v>0</v>
      </c>
      <c r="HW220" s="4">
        <v>0</v>
      </c>
      <c r="HX220" s="176">
        <v>0</v>
      </c>
      <c r="HY220" s="4">
        <v>8928</v>
      </c>
      <c r="HZ220" s="176">
        <v>0</v>
      </c>
      <c r="IA220" s="4">
        <v>0</v>
      </c>
      <c r="IB220" s="176">
        <v>0</v>
      </c>
      <c r="IC220" s="4">
        <v>8928</v>
      </c>
      <c r="ID220" s="176">
        <v>0</v>
      </c>
      <c r="IE220" s="4">
        <v>25446.279591329745</v>
      </c>
      <c r="IF220" s="4">
        <v>137.25648432968228</v>
      </c>
      <c r="IG220" s="5">
        <v>7</v>
      </c>
      <c r="IH220" s="3">
        <v>0</v>
      </c>
      <c r="II220" s="3">
        <v>0</v>
      </c>
      <c r="IJ220" s="3">
        <v>98679</v>
      </c>
      <c r="IK220" s="3">
        <v>0</v>
      </c>
      <c r="IL220" s="3">
        <v>0</v>
      </c>
      <c r="IM220" s="3">
        <v>0</v>
      </c>
      <c r="IN220" s="3">
        <v>6251</v>
      </c>
      <c r="IO220" s="3">
        <v>0</v>
      </c>
      <c r="IP220" s="3">
        <v>0</v>
      </c>
      <c r="IQ220" s="3"/>
      <c r="IR220" s="3">
        <v>6251</v>
      </c>
      <c r="IS220" s="3"/>
      <c r="IT220" s="3">
        <v>112.60724338408887</v>
      </c>
      <c r="IU220" s="3"/>
      <c r="IV220" s="93">
        <v>5.59</v>
      </c>
      <c r="IW220" s="4">
        <v>0</v>
      </c>
      <c r="IX220" s="4">
        <v>0</v>
      </c>
      <c r="IY220" s="4">
        <v>85049</v>
      </c>
      <c r="IZ220" s="4">
        <v>0</v>
      </c>
      <c r="JA220" s="4">
        <v>0</v>
      </c>
      <c r="JB220" s="4">
        <v>0</v>
      </c>
      <c r="JC220" s="4">
        <v>5241</v>
      </c>
      <c r="JD220" s="4">
        <v>0</v>
      </c>
      <c r="JE220" s="4">
        <v>0</v>
      </c>
      <c r="JG220" s="4">
        <v>5241</v>
      </c>
      <c r="JI220" s="4">
        <v>13.514395143475113</v>
      </c>
      <c r="JK220" s="93">
        <v>9.9600000000000009</v>
      </c>
      <c r="JL220" s="4">
        <v>0</v>
      </c>
      <c r="JM220" s="4">
        <v>0</v>
      </c>
      <c r="JN220" s="4">
        <v>141320</v>
      </c>
      <c r="JO220" s="4">
        <v>0</v>
      </c>
      <c r="JP220" s="4">
        <v>0</v>
      </c>
      <c r="JQ220" s="4">
        <v>0</v>
      </c>
      <c r="JR220" s="4">
        <v>9326</v>
      </c>
      <c r="JS220" s="4">
        <v>0</v>
      </c>
      <c r="JT220" s="4">
        <v>0</v>
      </c>
      <c r="JV220" s="4">
        <v>9326</v>
      </c>
      <c r="JW220" s="4">
        <v>0</v>
      </c>
      <c r="JX220" s="4">
        <v>56271</v>
      </c>
      <c r="JY220" s="4">
        <v>0</v>
      </c>
      <c r="JZ220" s="93">
        <v>9.83</v>
      </c>
      <c r="KA220" s="4">
        <v>0</v>
      </c>
      <c r="KB220" s="4">
        <v>0</v>
      </c>
      <c r="KC220" s="4">
        <v>161395</v>
      </c>
      <c r="KD220" s="4">
        <v>0</v>
      </c>
      <c r="KE220" s="4">
        <v>0</v>
      </c>
      <c r="KF220" s="4">
        <v>0</v>
      </c>
      <c r="KG220" s="4">
        <v>9221</v>
      </c>
      <c r="KH220" s="4">
        <v>0</v>
      </c>
      <c r="KI220" s="4">
        <v>0</v>
      </c>
      <c r="KJ220" s="4">
        <v>0</v>
      </c>
      <c r="KK220" s="4">
        <v>9221</v>
      </c>
      <c r="KM220" s="4">
        <v>53837.599999999999</v>
      </c>
      <c r="KN220" s="4">
        <v>0</v>
      </c>
      <c r="KO220" s="4">
        <v>11.31</v>
      </c>
      <c r="KP220" s="4">
        <v>0</v>
      </c>
      <c r="KQ220" s="4">
        <v>0</v>
      </c>
      <c r="KR220" s="4">
        <v>170837</v>
      </c>
      <c r="KS220" s="4">
        <v>0</v>
      </c>
      <c r="KT220" s="4">
        <v>0</v>
      </c>
      <c r="KU220" s="4">
        <v>0</v>
      </c>
      <c r="KV220" s="4">
        <v>12306</v>
      </c>
      <c r="KW220" s="4">
        <v>0</v>
      </c>
      <c r="KX220" s="4">
        <v>0</v>
      </c>
      <c r="KY220" s="4">
        <v>0</v>
      </c>
      <c r="KZ220" s="4">
        <v>12306</v>
      </c>
      <c r="LA220" s="4">
        <v>0</v>
      </c>
      <c r="LB220" s="4">
        <v>43095.063999999998</v>
      </c>
      <c r="LC220" s="4">
        <v>0</v>
      </c>
      <c r="LD220" s="4">
        <v>7</v>
      </c>
      <c r="LE220" s="4">
        <v>0</v>
      </c>
      <c r="LF220" s="4">
        <v>0</v>
      </c>
      <c r="LG220" s="4">
        <v>122801</v>
      </c>
      <c r="LH220" s="4">
        <v>0</v>
      </c>
      <c r="LI220" s="4">
        <v>0</v>
      </c>
      <c r="LJ220" s="4">
        <v>0</v>
      </c>
      <c r="LK220" s="4">
        <v>8316</v>
      </c>
      <c r="LL220" s="4">
        <v>0</v>
      </c>
      <c r="LM220" s="4">
        <v>0</v>
      </c>
      <c r="LO220" s="4">
        <v>8316</v>
      </c>
      <c r="LQ220" s="4">
        <v>13695.2</v>
      </c>
      <c r="MI220" s="115">
        <f t="shared" si="3"/>
        <v>-211</v>
      </c>
      <c r="MJ220" s="3"/>
      <c r="MK220" s="3"/>
      <c r="ML220" s="176"/>
      <c r="MM220" s="176"/>
      <c r="MN220" s="176"/>
      <c r="MO220" s="176"/>
      <c r="MP220" s="176"/>
      <c r="MQ220" s="176"/>
      <c r="MR220" s="176"/>
      <c r="MS220" s="176"/>
      <c r="MT220" s="176"/>
    </row>
    <row r="221" spans="1:358" s="4" customFormat="1">
      <c r="A221" s="1">
        <v>212</v>
      </c>
      <c r="B221" t="s">
        <v>252</v>
      </c>
      <c r="C221" s="93">
        <v>2</v>
      </c>
      <c r="D221" s="4">
        <v>8288</v>
      </c>
      <c r="E221" s="4">
        <v>0</v>
      </c>
      <c r="F221" s="4">
        <v>4134</v>
      </c>
      <c r="G221" s="4">
        <v>0</v>
      </c>
      <c r="I221" s="93">
        <v>2.69</v>
      </c>
      <c r="J221" s="4">
        <v>11476</v>
      </c>
      <c r="K221" s="4">
        <v>0</v>
      </c>
      <c r="L221" s="4">
        <v>11883</v>
      </c>
      <c r="M221" s="4">
        <v>0</v>
      </c>
      <c r="O221" s="93">
        <v>6</v>
      </c>
      <c r="P221" s="4">
        <v>0</v>
      </c>
      <c r="Q221" s="4">
        <v>24235</v>
      </c>
      <c r="R221" s="4">
        <v>0</v>
      </c>
      <c r="S221" s="4">
        <v>4847</v>
      </c>
      <c r="U221" s="4">
        <v>5395</v>
      </c>
      <c r="V221" s="4">
        <v>0</v>
      </c>
      <c r="W221" s="93">
        <v>66.47</v>
      </c>
      <c r="X221" s="4">
        <v>0</v>
      </c>
      <c r="Y221" s="4">
        <v>322595</v>
      </c>
      <c r="Z221" s="4">
        <v>0</v>
      </c>
      <c r="AA221" s="4">
        <v>20656</v>
      </c>
      <c r="AB221" s="4">
        <v>0</v>
      </c>
      <c r="AC221" s="4">
        <v>298360</v>
      </c>
      <c r="AD221" s="4">
        <v>0</v>
      </c>
      <c r="AE221" s="4">
        <v>0</v>
      </c>
      <c r="AF221" s="4">
        <v>82.77</v>
      </c>
      <c r="AG221" s="4">
        <v>0</v>
      </c>
      <c r="AH221" s="4">
        <v>493890</v>
      </c>
      <c r="AJ221" s="4">
        <v>0</v>
      </c>
      <c r="AL221" s="4">
        <v>350311</v>
      </c>
      <c r="AN221" s="4">
        <v>0</v>
      </c>
      <c r="AO221" s="93">
        <v>84.12</v>
      </c>
      <c r="AP221" s="4">
        <v>0</v>
      </c>
      <c r="AQ221" s="4">
        <v>557463</v>
      </c>
      <c r="AR221" s="4">
        <v>0</v>
      </c>
      <c r="AS221" s="4">
        <v>0</v>
      </c>
      <c r="AT221" s="4">
        <v>0</v>
      </c>
      <c r="AU221" s="4">
        <v>285694</v>
      </c>
      <c r="AW221" s="93">
        <v>92.36</v>
      </c>
      <c r="AY221" s="4">
        <v>629064</v>
      </c>
      <c r="AZ221" s="4">
        <v>0</v>
      </c>
      <c r="BA221" s="4">
        <v>0</v>
      </c>
      <c r="BB221" s="4">
        <v>0</v>
      </c>
      <c r="BC221" s="4">
        <v>158694</v>
      </c>
      <c r="BD221" s="4">
        <v>232</v>
      </c>
      <c r="BE221" s="4">
        <v>89.91</v>
      </c>
      <c r="BF221" s="4">
        <v>0</v>
      </c>
      <c r="BG221" s="4">
        <v>659277</v>
      </c>
      <c r="BH221" s="4">
        <v>0</v>
      </c>
      <c r="BI221" s="4">
        <v>109.13</v>
      </c>
      <c r="BJ221" s="4">
        <v>0</v>
      </c>
      <c r="BK221" s="4">
        <v>813936</v>
      </c>
      <c r="BL221" s="4">
        <v>0</v>
      </c>
      <c r="BM221" s="4">
        <v>0</v>
      </c>
      <c r="BN221" s="4">
        <v>0</v>
      </c>
      <c r="BO221" s="4">
        <v>61610.638212503392</v>
      </c>
      <c r="BP221" s="4">
        <v>40.127687921318284</v>
      </c>
      <c r="BQ221" s="93">
        <v>107.12585034013604</v>
      </c>
      <c r="BR221" s="4">
        <v>0</v>
      </c>
      <c r="BS221" s="4">
        <v>812356.67619554535</v>
      </c>
      <c r="BT221" s="4">
        <v>0</v>
      </c>
      <c r="BU221" s="4">
        <v>75662.489795918373</v>
      </c>
      <c r="BW221" s="4">
        <v>52496.83817814452</v>
      </c>
      <c r="BY221" s="4">
        <v>75662.489795918373</v>
      </c>
      <c r="CA221" s="4">
        <v>104880.6</v>
      </c>
      <c r="CC221" s="93">
        <v>94.6875</v>
      </c>
      <c r="CD221" s="4">
        <v>0</v>
      </c>
      <c r="CE221" s="4">
        <v>780961.3125</v>
      </c>
      <c r="CF221" s="4">
        <v>0</v>
      </c>
      <c r="CG221" s="4">
        <v>71925.5</v>
      </c>
      <c r="CH221" s="4">
        <v>0</v>
      </c>
      <c r="CI221" s="4">
        <v>18414</v>
      </c>
      <c r="CJ221" s="4">
        <v>0</v>
      </c>
      <c r="CK221" s="4">
        <v>71925.5</v>
      </c>
      <c r="CL221" s="4">
        <v>0</v>
      </c>
      <c r="CM221" s="4">
        <v>61864</v>
      </c>
      <c r="CN221" s="4">
        <v>0</v>
      </c>
      <c r="CO221" s="93">
        <v>101.27622377622377</v>
      </c>
      <c r="CP221" s="4">
        <v>0</v>
      </c>
      <c r="CQ221" s="4">
        <v>874925.29720279714</v>
      </c>
      <c r="CS221" s="4">
        <v>82135.017482517476</v>
      </c>
      <c r="CU221" s="4">
        <v>0</v>
      </c>
      <c r="CW221" s="4">
        <v>82135.017482517476</v>
      </c>
      <c r="CY221" s="4">
        <v>93963.984702797141</v>
      </c>
      <c r="DA221" s="93">
        <v>94.010380622837374</v>
      </c>
      <c r="DB221" s="4">
        <v>0</v>
      </c>
      <c r="DC221" s="4">
        <v>824565</v>
      </c>
      <c r="DD221" s="4">
        <v>0</v>
      </c>
      <c r="DE221" s="4">
        <v>79814</v>
      </c>
      <c r="DF221" s="4">
        <v>0</v>
      </c>
      <c r="DG221" s="4">
        <v>0</v>
      </c>
      <c r="DH221" s="4">
        <v>0</v>
      </c>
      <c r="DI221" s="4">
        <v>79814</v>
      </c>
      <c r="DJ221" s="4">
        <v>0</v>
      </c>
      <c r="DK221" s="4">
        <v>56378</v>
      </c>
      <c r="DL221" s="4">
        <v>0</v>
      </c>
      <c r="DM221" s="93">
        <v>83.86159169550173</v>
      </c>
      <c r="DN221" s="4">
        <v>0</v>
      </c>
      <c r="DO221" s="4">
        <v>754121</v>
      </c>
      <c r="DQ221" s="4">
        <v>74059</v>
      </c>
      <c r="DS221" s="4">
        <v>9260</v>
      </c>
      <c r="DU221" s="4">
        <v>74059</v>
      </c>
      <c r="DW221" s="4">
        <v>37585.593881118861</v>
      </c>
      <c r="DY221" s="93">
        <v>84</v>
      </c>
      <c r="DZ221" s="4">
        <v>0</v>
      </c>
      <c r="EA221" s="4">
        <v>752136</v>
      </c>
      <c r="EC221" s="4">
        <v>75012</v>
      </c>
      <c r="EE221" s="4">
        <v>0</v>
      </c>
      <c r="EG221" s="4">
        <v>75012</v>
      </c>
      <c r="EI221" s="4">
        <v>0</v>
      </c>
      <c r="EK221" s="93">
        <v>80.944055944055947</v>
      </c>
      <c r="EL221" s="4">
        <v>0</v>
      </c>
      <c r="EM221" s="4">
        <v>723014</v>
      </c>
      <c r="EN221" s="4">
        <v>0</v>
      </c>
      <c r="EO221" s="4">
        <v>71391</v>
      </c>
      <c r="EP221" s="4">
        <v>0</v>
      </c>
      <c r="EQ221" s="4">
        <v>9937</v>
      </c>
      <c r="ER221" s="4">
        <v>0</v>
      </c>
      <c r="ES221" s="4">
        <v>71391</v>
      </c>
      <c r="ET221" s="4">
        <v>0</v>
      </c>
      <c r="EU221" s="4">
        <v>0</v>
      </c>
      <c r="EV221" s="4">
        <v>0</v>
      </c>
      <c r="EW221" s="93">
        <v>83.305059523809518</v>
      </c>
      <c r="EX221" s="4">
        <v>0</v>
      </c>
      <c r="EY221" s="4">
        <v>712498</v>
      </c>
      <c r="EZ221" s="4">
        <v>0</v>
      </c>
      <c r="FA221" s="4">
        <v>73677</v>
      </c>
      <c r="FB221" s="4">
        <v>0</v>
      </c>
      <c r="FC221" s="4">
        <v>5243</v>
      </c>
      <c r="FD221" s="4">
        <v>0</v>
      </c>
      <c r="FE221" s="4">
        <v>73677</v>
      </c>
      <c r="FF221" s="4">
        <v>0</v>
      </c>
      <c r="FG221" s="4">
        <v>0</v>
      </c>
      <c r="FH221" s="4">
        <v>0</v>
      </c>
      <c r="FI221" s="93">
        <v>86.982993197278915</v>
      </c>
      <c r="FJ221" s="4">
        <v>0</v>
      </c>
      <c r="FK221" s="4">
        <v>774063</v>
      </c>
      <c r="FL221" s="4">
        <v>0</v>
      </c>
      <c r="FM221" s="4">
        <v>76806</v>
      </c>
      <c r="FN221" s="4">
        <v>0</v>
      </c>
      <c r="FO221" s="4">
        <v>0</v>
      </c>
      <c r="FQ221" s="4">
        <v>76806</v>
      </c>
      <c r="FS221" s="4">
        <v>58921.155262606124</v>
      </c>
      <c r="FU221" s="93">
        <v>95.058823529411782</v>
      </c>
      <c r="FV221" s="4">
        <v>0</v>
      </c>
      <c r="FW221" s="4">
        <v>880340</v>
      </c>
      <c r="FX221" s="4">
        <v>0</v>
      </c>
      <c r="FY221" s="4">
        <v>84887</v>
      </c>
      <c r="FZ221" s="4">
        <v>0</v>
      </c>
      <c r="GA221" s="4">
        <v>0</v>
      </c>
      <c r="GB221" s="4">
        <v>0</v>
      </c>
      <c r="GC221" s="4">
        <v>84887</v>
      </c>
      <c r="GE221" s="4">
        <v>118454.90985133774</v>
      </c>
      <c r="GG221" s="93">
        <v>97.709342560553623</v>
      </c>
      <c r="GH221" s="4">
        <v>0</v>
      </c>
      <c r="GI221" s="4">
        <v>919054</v>
      </c>
      <c r="GJ221" s="4">
        <v>0</v>
      </c>
      <c r="GK221" s="4">
        <v>87254</v>
      </c>
      <c r="GL221" s="4">
        <v>0</v>
      </c>
      <c r="GM221" s="4">
        <v>0</v>
      </c>
      <c r="GN221" s="4">
        <v>0</v>
      </c>
      <c r="GO221" s="4">
        <v>87254</v>
      </c>
      <c r="GP221" s="4">
        <v>0</v>
      </c>
      <c r="GQ221" s="4">
        <v>37246.13883408533</v>
      </c>
      <c r="GR221" s="4">
        <v>-32.55781270704756</v>
      </c>
      <c r="GS221" s="93">
        <v>108.07241379310344</v>
      </c>
      <c r="GT221" s="4">
        <v>0</v>
      </c>
      <c r="GU221" s="4">
        <v>1050589</v>
      </c>
      <c r="GV221" s="4">
        <v>0</v>
      </c>
      <c r="GW221" s="4">
        <v>95615</v>
      </c>
      <c r="GX221" s="4">
        <v>0</v>
      </c>
      <c r="GY221" s="4">
        <v>10696</v>
      </c>
      <c r="GZ221" s="4">
        <v>0</v>
      </c>
      <c r="HA221" s="160">
        <v>95615</v>
      </c>
      <c r="HB221" s="160">
        <v>0</v>
      </c>
      <c r="HC221" s="160">
        <v>116661.00943093261</v>
      </c>
      <c r="HD221" s="4">
        <v>-86</v>
      </c>
      <c r="HE221" s="93">
        <v>106</v>
      </c>
      <c r="HF221" s="4">
        <v>0</v>
      </c>
      <c r="HG221" s="4">
        <v>0</v>
      </c>
      <c r="HH221" s="4">
        <v>1123880</v>
      </c>
      <c r="HI221" s="4">
        <v>0</v>
      </c>
      <c r="HJ221" s="4">
        <v>95043</v>
      </c>
      <c r="HK221" s="4">
        <v>0</v>
      </c>
      <c r="HL221" s="4">
        <v>0</v>
      </c>
      <c r="HM221" s="4">
        <v>0</v>
      </c>
      <c r="HN221" s="4">
        <v>95043</v>
      </c>
      <c r="HO221" s="4">
        <v>0</v>
      </c>
      <c r="HP221" s="4">
        <v>64332</v>
      </c>
      <c r="HQ221" s="4">
        <v>-1117.7125052378979</v>
      </c>
      <c r="HR221" s="93">
        <v>126.43000000000002</v>
      </c>
      <c r="HS221" s="4">
        <v>0</v>
      </c>
      <c r="HT221" s="4">
        <v>0</v>
      </c>
      <c r="HU221" s="4">
        <v>1404269</v>
      </c>
      <c r="HV221" s="4">
        <v>0</v>
      </c>
      <c r="HW221" s="4">
        <v>0</v>
      </c>
      <c r="HX221" s="176">
        <v>0</v>
      </c>
      <c r="HY221" s="4">
        <v>112634</v>
      </c>
      <c r="HZ221" s="176">
        <v>0</v>
      </c>
      <c r="IA221" s="4">
        <v>3630</v>
      </c>
      <c r="IB221" s="176">
        <v>0</v>
      </c>
      <c r="IC221" s="4">
        <v>112634</v>
      </c>
      <c r="ID221" s="176">
        <v>0</v>
      </c>
      <c r="IE221" s="4">
        <v>184040.40919116969</v>
      </c>
      <c r="IF221" s="4">
        <v>992.70855880962336</v>
      </c>
      <c r="IG221" s="5">
        <v>144.13</v>
      </c>
      <c r="IH221" s="3">
        <v>0</v>
      </c>
      <c r="II221" s="3">
        <v>0</v>
      </c>
      <c r="IJ221" s="3">
        <v>1812456</v>
      </c>
      <c r="IK221" s="3">
        <v>0</v>
      </c>
      <c r="IL221" s="3">
        <v>0</v>
      </c>
      <c r="IM221" s="3">
        <v>0</v>
      </c>
      <c r="IN221" s="3">
        <v>127811</v>
      </c>
      <c r="IO221" s="3">
        <v>0</v>
      </c>
      <c r="IP221" s="3">
        <v>13548</v>
      </c>
      <c r="IQ221" s="3"/>
      <c r="IR221" s="3">
        <v>128704</v>
      </c>
      <c r="IS221" s="3"/>
      <c r="IT221" s="3">
        <v>335697.06563982111</v>
      </c>
      <c r="IU221" s="3"/>
      <c r="IV221" s="93">
        <v>143.45999999999998</v>
      </c>
      <c r="IW221" s="4">
        <v>0</v>
      </c>
      <c r="IX221" s="4">
        <v>0</v>
      </c>
      <c r="IY221" s="4">
        <v>1879589</v>
      </c>
      <c r="IZ221" s="4">
        <v>0</v>
      </c>
      <c r="JA221" s="4">
        <v>0</v>
      </c>
      <c r="JB221" s="4">
        <v>0</v>
      </c>
      <c r="JC221" s="4">
        <v>133934</v>
      </c>
      <c r="JD221" s="4">
        <v>0</v>
      </c>
      <c r="JE221" s="4">
        <v>9499</v>
      </c>
      <c r="JG221" s="4">
        <v>133934</v>
      </c>
      <c r="JI221" s="4">
        <v>96018.710681054028</v>
      </c>
      <c r="JK221" s="93">
        <v>156.25</v>
      </c>
      <c r="JL221" s="4">
        <v>0</v>
      </c>
      <c r="JM221" s="4">
        <v>0</v>
      </c>
      <c r="JN221" s="4">
        <v>2083107</v>
      </c>
      <c r="JO221" s="4">
        <v>0</v>
      </c>
      <c r="JP221" s="4">
        <v>0</v>
      </c>
      <c r="JQ221" s="4">
        <v>0</v>
      </c>
      <c r="JR221" s="4">
        <v>145158</v>
      </c>
      <c r="JS221" s="4">
        <v>0</v>
      </c>
      <c r="JT221" s="4">
        <v>14409</v>
      </c>
      <c r="JV221" s="4">
        <v>145158</v>
      </c>
      <c r="JW221" s="4">
        <v>0</v>
      </c>
      <c r="JX221" s="4">
        <v>213865.38963524194</v>
      </c>
      <c r="JY221" s="4">
        <v>-13.160635032458231</v>
      </c>
      <c r="JZ221" s="93">
        <v>145.54999999999998</v>
      </c>
      <c r="KA221" s="4">
        <v>0</v>
      </c>
      <c r="KB221" s="4">
        <v>0</v>
      </c>
      <c r="KC221" s="4">
        <v>2057563</v>
      </c>
      <c r="KD221" s="4">
        <v>0</v>
      </c>
      <c r="KE221" s="4">
        <v>0</v>
      </c>
      <c r="KF221" s="4">
        <v>0</v>
      </c>
      <c r="KG221" s="4">
        <v>136529</v>
      </c>
      <c r="KH221" s="4">
        <v>0</v>
      </c>
      <c r="KI221" s="4">
        <v>0</v>
      </c>
      <c r="KJ221" s="4">
        <v>0</v>
      </c>
      <c r="KK221" s="4">
        <v>136529</v>
      </c>
      <c r="KM221" s="4">
        <v>131030.16084364193</v>
      </c>
      <c r="KN221" s="4">
        <v>-71.884638047951739</v>
      </c>
      <c r="KO221" s="4">
        <v>125.63999999999999</v>
      </c>
      <c r="KP221" s="4">
        <v>0</v>
      </c>
      <c r="KQ221" s="4">
        <v>0</v>
      </c>
      <c r="KR221" s="4">
        <v>1927673</v>
      </c>
      <c r="KS221" s="4">
        <v>0</v>
      </c>
      <c r="KT221" s="4">
        <v>0</v>
      </c>
      <c r="KU221" s="4">
        <v>0</v>
      </c>
      <c r="KV221" s="4">
        <v>136696</v>
      </c>
      <c r="KW221" s="4">
        <v>0</v>
      </c>
      <c r="KX221" s="4">
        <v>0</v>
      </c>
      <c r="KY221" s="4">
        <v>0</v>
      </c>
      <c r="KZ221" s="4">
        <v>136696</v>
      </c>
      <c r="LA221" s="4">
        <v>0</v>
      </c>
      <c r="LB221" s="4">
        <v>78079.027361952045</v>
      </c>
      <c r="LC221" s="4">
        <v>0</v>
      </c>
      <c r="LD221" s="4">
        <v>89</v>
      </c>
      <c r="LE221" s="4">
        <v>0</v>
      </c>
      <c r="LF221" s="4">
        <v>0</v>
      </c>
      <c r="LG221" s="4">
        <v>1378567</v>
      </c>
      <c r="LH221" s="4">
        <v>0</v>
      </c>
      <c r="LI221" s="4">
        <v>0</v>
      </c>
      <c r="LJ221" s="4">
        <v>0</v>
      </c>
      <c r="LK221" s="4">
        <v>105732</v>
      </c>
      <c r="LL221" s="4">
        <v>0</v>
      </c>
      <c r="LM221" s="4">
        <v>0</v>
      </c>
      <c r="LO221" s="4">
        <v>105732</v>
      </c>
      <c r="LQ221" s="4">
        <v>0</v>
      </c>
      <c r="MI221" s="115">
        <f t="shared" si="3"/>
        <v>-212</v>
      </c>
      <c r="MJ221" s="3"/>
      <c r="MK221" s="3"/>
      <c r="ML221" s="176"/>
      <c r="MM221" s="176"/>
      <c r="MN221" s="176"/>
      <c r="MO221" s="176"/>
      <c r="MP221" s="176"/>
      <c r="MQ221" s="176"/>
      <c r="MR221" s="176"/>
      <c r="MS221" s="176"/>
      <c r="MT221" s="176"/>
    </row>
    <row r="222" spans="1:358" s="4" customFormat="1">
      <c r="A222" s="1">
        <v>213</v>
      </c>
      <c r="B222" t="s">
        <v>253</v>
      </c>
      <c r="C222" s="93"/>
      <c r="E222" s="4">
        <v>0</v>
      </c>
      <c r="F222" s="4">
        <v>0</v>
      </c>
      <c r="I222" s="93">
        <v>1</v>
      </c>
      <c r="J222" s="4">
        <v>4796</v>
      </c>
      <c r="K222" s="4">
        <v>0</v>
      </c>
      <c r="L222" s="4">
        <v>0</v>
      </c>
      <c r="M222" s="4">
        <v>0</v>
      </c>
      <c r="O222" s="93">
        <v>2</v>
      </c>
      <c r="P222" s="4">
        <v>0</v>
      </c>
      <c r="Q222" s="4">
        <v>10578</v>
      </c>
      <c r="R222" s="4">
        <v>0</v>
      </c>
      <c r="S222" s="4">
        <v>0</v>
      </c>
      <c r="U222" s="4">
        <v>4796</v>
      </c>
      <c r="V222" s="4">
        <v>0</v>
      </c>
      <c r="W222" s="93">
        <v>1</v>
      </c>
      <c r="X222" s="4">
        <v>0</v>
      </c>
      <c r="Y222" s="4">
        <v>5651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L222" s="4">
        <v>0</v>
      </c>
      <c r="AO222" s="93"/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W222" s="93"/>
      <c r="AZ222" s="4">
        <v>0</v>
      </c>
      <c r="BB222" s="4">
        <v>0</v>
      </c>
      <c r="BC222" s="4">
        <v>0</v>
      </c>
      <c r="BD222" s="4">
        <v>0</v>
      </c>
      <c r="BE222" s="4">
        <v>1</v>
      </c>
      <c r="BF222" s="4">
        <v>0</v>
      </c>
      <c r="BG222" s="4">
        <v>7179</v>
      </c>
      <c r="BH222" s="4">
        <v>0</v>
      </c>
      <c r="BL222" s="4">
        <v>0</v>
      </c>
      <c r="BN222" s="4">
        <v>0</v>
      </c>
      <c r="BO222" s="4">
        <v>1317.5065881695079</v>
      </c>
      <c r="BP222" s="4">
        <v>0.85810656630451376</v>
      </c>
      <c r="BQ222" s="93">
        <v>0</v>
      </c>
      <c r="BR222" s="4">
        <v>0</v>
      </c>
      <c r="BS222" s="4">
        <v>0</v>
      </c>
      <c r="BT222" s="4">
        <v>0</v>
      </c>
      <c r="BU222" s="4">
        <v>0</v>
      </c>
      <c r="BW222" s="4">
        <v>0</v>
      </c>
      <c r="BY222" s="4">
        <v>0</v>
      </c>
      <c r="CA222" s="4">
        <v>2871.6</v>
      </c>
      <c r="CC222" s="93">
        <v>6.9285714285714288</v>
      </c>
      <c r="CD222" s="4">
        <v>0</v>
      </c>
      <c r="CE222" s="4">
        <v>35746.071428571428</v>
      </c>
      <c r="CF222" s="4">
        <v>0</v>
      </c>
      <c r="CG222" s="4">
        <v>3048.5714285714284</v>
      </c>
      <c r="CH222" s="4">
        <v>0</v>
      </c>
      <c r="CI222" s="4">
        <v>29625</v>
      </c>
      <c r="CJ222" s="4">
        <v>0</v>
      </c>
      <c r="CK222" s="4">
        <v>3048.5714285714284</v>
      </c>
      <c r="CL222" s="4">
        <v>0</v>
      </c>
      <c r="CM222" s="4">
        <v>35746.071428571428</v>
      </c>
      <c r="CN222" s="4">
        <v>0</v>
      </c>
      <c r="CO222" s="93">
        <v>12.097902097902098</v>
      </c>
      <c r="CP222" s="4">
        <v>0</v>
      </c>
      <c r="CQ222" s="4">
        <v>86764.986013986025</v>
      </c>
      <c r="CS222" s="4">
        <v>7378.3986013986023</v>
      </c>
      <c r="CU222" s="4">
        <v>31053</v>
      </c>
      <c r="CW222" s="4">
        <v>7378.3986013986023</v>
      </c>
      <c r="CY222" s="4">
        <v>72466.914585414605</v>
      </c>
      <c r="DA222" s="93">
        <v>12</v>
      </c>
      <c r="DB222" s="4">
        <v>0</v>
      </c>
      <c r="DC222" s="4">
        <v>111936</v>
      </c>
      <c r="DD222" s="4">
        <v>0</v>
      </c>
      <c r="DE222" s="4">
        <v>9339</v>
      </c>
      <c r="DF222" s="4">
        <v>0</v>
      </c>
      <c r="DG222" s="4">
        <v>11025</v>
      </c>
      <c r="DH222" s="4">
        <v>0</v>
      </c>
      <c r="DI222" s="4">
        <v>9339</v>
      </c>
      <c r="DJ222" s="4">
        <v>0</v>
      </c>
      <c r="DK222" s="4">
        <v>70081</v>
      </c>
      <c r="DL222" s="4">
        <v>0</v>
      </c>
      <c r="DM222" s="93">
        <v>16.167785234899331</v>
      </c>
      <c r="DN222" s="4">
        <v>0</v>
      </c>
      <c r="DO222" s="4">
        <v>152878</v>
      </c>
      <c r="DQ222" s="4">
        <v>12652</v>
      </c>
      <c r="DS222" s="4">
        <v>23358</v>
      </c>
      <c r="DU222" s="4">
        <v>12652</v>
      </c>
      <c r="DW222" s="4">
        <v>76452.17422577423</v>
      </c>
      <c r="DY222" s="93">
        <v>26.662068965517243</v>
      </c>
      <c r="DZ222" s="4">
        <v>0</v>
      </c>
      <c r="EA222" s="4">
        <v>272266</v>
      </c>
      <c r="EC222" s="4">
        <v>22023</v>
      </c>
      <c r="EE222" s="4">
        <v>23834</v>
      </c>
      <c r="EG222" s="4">
        <v>22023</v>
      </c>
      <c r="EI222" s="4">
        <v>154021.60559440561</v>
      </c>
      <c r="EK222" s="93">
        <v>27.925423728813559</v>
      </c>
      <c r="EL222" s="4">
        <v>0</v>
      </c>
      <c r="EM222" s="4">
        <v>294302</v>
      </c>
      <c r="EN222" s="4">
        <v>0</v>
      </c>
      <c r="EO222" s="4">
        <v>23218</v>
      </c>
      <c r="EP222" s="4">
        <v>0</v>
      </c>
      <c r="EQ222" s="4">
        <v>23157</v>
      </c>
      <c r="ER222" s="4">
        <v>0</v>
      </c>
      <c r="ES222" s="4">
        <v>23218</v>
      </c>
      <c r="ET222" s="4">
        <v>0</v>
      </c>
      <c r="EU222" s="4">
        <v>110045.6</v>
      </c>
      <c r="EV222" s="4">
        <v>0</v>
      </c>
      <c r="EW222" s="93">
        <v>21</v>
      </c>
      <c r="EX222" s="4">
        <v>0</v>
      </c>
      <c r="EY222" s="4">
        <v>239106</v>
      </c>
      <c r="EZ222" s="4">
        <v>0</v>
      </c>
      <c r="FA222" s="4">
        <v>18753</v>
      </c>
      <c r="FB222" s="4">
        <v>0</v>
      </c>
      <c r="FC222" s="4">
        <v>0</v>
      </c>
      <c r="FD222" s="4">
        <v>0</v>
      </c>
      <c r="FE222" s="4">
        <v>18753</v>
      </c>
      <c r="FF222" s="4">
        <v>0</v>
      </c>
      <c r="FG222" s="4">
        <v>53264.2</v>
      </c>
      <c r="FH222" s="4">
        <v>0</v>
      </c>
      <c r="FI222" s="93">
        <v>8.878378378378379</v>
      </c>
      <c r="FJ222" s="4">
        <v>0</v>
      </c>
      <c r="FK222" s="4">
        <v>103726</v>
      </c>
      <c r="FL222" s="4">
        <v>0</v>
      </c>
      <c r="FM222" s="4">
        <v>7911</v>
      </c>
      <c r="FN222" s="4">
        <v>0</v>
      </c>
      <c r="FO222" s="4">
        <v>0</v>
      </c>
      <c r="FQ222" s="4">
        <v>7911</v>
      </c>
      <c r="FS222" s="4">
        <v>5272.4217386777736</v>
      </c>
      <c r="FU222" s="93">
        <v>9</v>
      </c>
      <c r="FV222" s="4">
        <v>0</v>
      </c>
      <c r="FW222" s="4">
        <v>111942</v>
      </c>
      <c r="FX222" s="4">
        <v>0</v>
      </c>
      <c r="FY222" s="4">
        <v>7821</v>
      </c>
      <c r="FZ222" s="4">
        <v>0</v>
      </c>
      <c r="GA222" s="4">
        <v>0</v>
      </c>
      <c r="GB222" s="4">
        <v>0</v>
      </c>
      <c r="GC222" s="4">
        <v>7821</v>
      </c>
      <c r="GE222" s="4">
        <v>13362.513537505556</v>
      </c>
      <c r="GG222" s="93">
        <v>7.1013513513513509</v>
      </c>
      <c r="GH222" s="4">
        <v>0</v>
      </c>
      <c r="GI222" s="4">
        <v>77242</v>
      </c>
      <c r="GJ222" s="4">
        <v>0</v>
      </c>
      <c r="GK222" s="4">
        <v>5299</v>
      </c>
      <c r="GL222" s="4">
        <v>0</v>
      </c>
      <c r="GM222" s="4">
        <v>14524</v>
      </c>
      <c r="GN222" s="4">
        <v>0</v>
      </c>
      <c r="GO222" s="4">
        <v>5299</v>
      </c>
      <c r="GP222" s="4">
        <v>0</v>
      </c>
      <c r="GQ222" s="4">
        <v>0</v>
      </c>
      <c r="GR222" s="4">
        <v>0</v>
      </c>
      <c r="GS222" s="93">
        <v>6</v>
      </c>
      <c r="GT222" s="4">
        <v>0</v>
      </c>
      <c r="GU222" s="4">
        <v>78973</v>
      </c>
      <c r="GV222" s="4">
        <v>0</v>
      </c>
      <c r="GW222" s="4">
        <v>5277</v>
      </c>
      <c r="GX222" s="4">
        <v>0</v>
      </c>
      <c r="GY222" s="4">
        <v>0</v>
      </c>
      <c r="GZ222" s="4">
        <v>0</v>
      </c>
      <c r="HA222" s="160">
        <v>5277</v>
      </c>
      <c r="HB222" s="160">
        <v>0</v>
      </c>
      <c r="HC222" s="160">
        <v>1535.686812625843</v>
      </c>
      <c r="HD222" s="4">
        <v>-1</v>
      </c>
      <c r="HE222" s="93">
        <v>0</v>
      </c>
      <c r="HF222" s="4">
        <v>0</v>
      </c>
      <c r="HG222" s="4">
        <v>0</v>
      </c>
      <c r="HH222" s="4">
        <v>0</v>
      </c>
      <c r="HI222" s="4">
        <v>0</v>
      </c>
      <c r="HJ222" s="4">
        <v>0</v>
      </c>
      <c r="HK222" s="4">
        <v>0</v>
      </c>
      <c r="HL222" s="4">
        <v>0</v>
      </c>
      <c r="HM222" s="4">
        <v>0</v>
      </c>
      <c r="HN222" s="4">
        <v>0</v>
      </c>
      <c r="HO222" s="4">
        <v>0</v>
      </c>
      <c r="HP222" s="4">
        <v>0</v>
      </c>
      <c r="HQ222" s="4">
        <v>0</v>
      </c>
      <c r="HR222" s="93">
        <v>2.76</v>
      </c>
      <c r="HS222" s="4">
        <v>0</v>
      </c>
      <c r="HT222" s="4">
        <v>0</v>
      </c>
      <c r="HU222" s="4">
        <v>43754</v>
      </c>
      <c r="HV222" s="4">
        <v>0</v>
      </c>
      <c r="HW222" s="4">
        <v>0</v>
      </c>
      <c r="HX222" s="176">
        <v>0</v>
      </c>
      <c r="HY222" s="4">
        <v>2404</v>
      </c>
      <c r="HZ222" s="176">
        <v>0</v>
      </c>
      <c r="IA222" s="4">
        <v>0</v>
      </c>
      <c r="IB222" s="176">
        <v>0</v>
      </c>
      <c r="IC222" s="4">
        <v>2404</v>
      </c>
      <c r="ID222" s="176">
        <v>0</v>
      </c>
      <c r="IE222" s="4">
        <v>28833.98481808291</v>
      </c>
      <c r="IF222" s="4">
        <v>155.52966676880897</v>
      </c>
      <c r="IG222" s="5">
        <v>2</v>
      </c>
      <c r="IH222" s="3">
        <v>0</v>
      </c>
      <c r="II222" s="3">
        <v>0</v>
      </c>
      <c r="IJ222" s="3">
        <v>39164</v>
      </c>
      <c r="IK222" s="3">
        <v>0</v>
      </c>
      <c r="IL222" s="3">
        <v>0</v>
      </c>
      <c r="IM222" s="3">
        <v>0</v>
      </c>
      <c r="IN222" s="3">
        <v>1774</v>
      </c>
      <c r="IO222" s="3">
        <v>0</v>
      </c>
      <c r="IP222" s="3">
        <v>0</v>
      </c>
      <c r="IQ222" s="3"/>
      <c r="IR222" s="3">
        <v>1774</v>
      </c>
      <c r="IS222" s="3"/>
      <c r="IT222" s="3">
        <v>127.59883166768601</v>
      </c>
      <c r="IU222" s="3"/>
      <c r="IV222" s="93">
        <v>1.94</v>
      </c>
      <c r="IW222" s="4">
        <v>0</v>
      </c>
      <c r="IX222" s="4">
        <v>0</v>
      </c>
      <c r="IY222" s="4">
        <v>38654</v>
      </c>
      <c r="IZ222" s="4">
        <v>0</v>
      </c>
      <c r="JA222" s="4">
        <v>0</v>
      </c>
      <c r="JB222" s="4">
        <v>0</v>
      </c>
      <c r="JC222" s="4">
        <v>1819</v>
      </c>
      <c r="JD222" s="4">
        <v>0</v>
      </c>
      <c r="JE222" s="4">
        <v>0</v>
      </c>
      <c r="JG222" s="4">
        <v>1819</v>
      </c>
      <c r="JI222" s="4">
        <v>15.313588888070839</v>
      </c>
      <c r="JK222" s="93">
        <v>2</v>
      </c>
      <c r="JL222" s="4">
        <v>0</v>
      </c>
      <c r="JM222" s="4">
        <v>0</v>
      </c>
      <c r="JN222" s="4">
        <v>16876</v>
      </c>
      <c r="JO222" s="4">
        <v>0</v>
      </c>
      <c r="JP222" s="4">
        <v>0</v>
      </c>
      <c r="JQ222" s="4">
        <v>0</v>
      </c>
      <c r="JR222" s="4">
        <v>938</v>
      </c>
      <c r="JS222" s="4">
        <v>0</v>
      </c>
      <c r="JT222" s="4">
        <v>17814</v>
      </c>
      <c r="JV222" s="4">
        <v>938</v>
      </c>
      <c r="JW222" s="4">
        <v>0</v>
      </c>
      <c r="JX222" s="4">
        <v>0</v>
      </c>
      <c r="JY222" s="4">
        <v>0</v>
      </c>
      <c r="JZ222" s="93">
        <v>2.3199999999999998</v>
      </c>
      <c r="KA222" s="4">
        <v>0</v>
      </c>
      <c r="KB222" s="4">
        <v>0</v>
      </c>
      <c r="KC222" s="4">
        <v>39575</v>
      </c>
      <c r="KD222" s="4">
        <v>0</v>
      </c>
      <c r="KE222" s="4">
        <v>0</v>
      </c>
      <c r="KF222" s="4">
        <v>0</v>
      </c>
      <c r="KG222" s="4">
        <v>2176</v>
      </c>
      <c r="KH222" s="4">
        <v>0</v>
      </c>
      <c r="KI222" s="4">
        <v>0</v>
      </c>
      <c r="KJ222" s="4">
        <v>0</v>
      </c>
      <c r="KK222" s="4">
        <v>2176</v>
      </c>
      <c r="KM222" s="4">
        <v>22699</v>
      </c>
      <c r="KN222" s="4">
        <v>0</v>
      </c>
      <c r="KO222" s="4">
        <v>3</v>
      </c>
      <c r="KP222" s="4">
        <v>0</v>
      </c>
      <c r="KQ222" s="4">
        <v>0</v>
      </c>
      <c r="KR222" s="4">
        <v>51198</v>
      </c>
      <c r="KS222" s="4">
        <v>0</v>
      </c>
      <c r="KT222" s="4">
        <v>0</v>
      </c>
      <c r="KU222" s="4">
        <v>0</v>
      </c>
      <c r="KV222" s="4">
        <v>3264</v>
      </c>
      <c r="KW222" s="4">
        <v>0</v>
      </c>
      <c r="KX222" s="4">
        <v>0</v>
      </c>
      <c r="KY222" s="4">
        <v>0</v>
      </c>
      <c r="KZ222" s="4">
        <v>3264</v>
      </c>
      <c r="LA222" s="4">
        <v>0</v>
      </c>
      <c r="LB222" s="4">
        <v>25242.400000000001</v>
      </c>
      <c r="LC222" s="4">
        <v>0</v>
      </c>
      <c r="LD222" s="4">
        <v>0</v>
      </c>
      <c r="LE222" s="4">
        <v>0</v>
      </c>
      <c r="LF222" s="4">
        <v>0</v>
      </c>
      <c r="LG222" s="4">
        <v>0</v>
      </c>
      <c r="LH222" s="4">
        <v>0</v>
      </c>
      <c r="LI222" s="4">
        <v>0</v>
      </c>
      <c r="LJ222" s="4">
        <v>0</v>
      </c>
      <c r="LK222" s="4">
        <v>0</v>
      </c>
      <c r="LL222" s="4">
        <v>0</v>
      </c>
      <c r="LM222" s="4">
        <v>0</v>
      </c>
      <c r="LO222" s="4">
        <v>0</v>
      </c>
      <c r="LQ222" s="4">
        <v>16053.400000000001</v>
      </c>
      <c r="MI222" s="115">
        <f t="shared" si="3"/>
        <v>-213</v>
      </c>
      <c r="MJ222" s="3"/>
      <c r="MK222" s="3"/>
      <c r="ML222" s="176"/>
      <c r="MM222" s="176"/>
      <c r="MN222" s="176"/>
      <c r="MO222" s="176"/>
      <c r="MP222" s="176"/>
      <c r="MQ222" s="176"/>
      <c r="MR222" s="176"/>
      <c r="MS222" s="176"/>
      <c r="MT222" s="176"/>
    </row>
    <row r="223" spans="1:358" s="4" customFormat="1">
      <c r="A223" s="1">
        <v>214</v>
      </c>
      <c r="B223" t="s">
        <v>254</v>
      </c>
      <c r="C223" s="93"/>
      <c r="E223" s="4">
        <v>0</v>
      </c>
      <c r="F223" s="4">
        <v>0</v>
      </c>
      <c r="I223" s="93"/>
      <c r="J223" s="4">
        <v>0</v>
      </c>
      <c r="K223" s="4">
        <v>0</v>
      </c>
      <c r="L223" s="4">
        <v>0</v>
      </c>
      <c r="O223" s="93"/>
      <c r="Q223" s="4">
        <v>0</v>
      </c>
      <c r="R223" s="4">
        <v>0</v>
      </c>
      <c r="S223" s="4">
        <v>0</v>
      </c>
      <c r="U223" s="4">
        <v>0</v>
      </c>
      <c r="V223" s="4">
        <v>0</v>
      </c>
      <c r="W223" s="93"/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L223" s="4">
        <v>0</v>
      </c>
      <c r="AO223" s="93">
        <v>1</v>
      </c>
      <c r="AP223" s="4">
        <v>0</v>
      </c>
      <c r="AQ223" s="4">
        <v>6298</v>
      </c>
      <c r="AR223" s="4">
        <v>0</v>
      </c>
      <c r="AS223" s="4">
        <v>0</v>
      </c>
      <c r="AT223" s="4">
        <v>0</v>
      </c>
      <c r="AU223" s="4">
        <v>6298</v>
      </c>
      <c r="AW223" s="93">
        <v>1</v>
      </c>
      <c r="AY223" s="4">
        <v>7262</v>
      </c>
      <c r="AZ223" s="4">
        <v>0</v>
      </c>
      <c r="BA223" s="4">
        <v>0</v>
      </c>
      <c r="BB223" s="4">
        <v>0</v>
      </c>
      <c r="BC223" s="4">
        <v>4222</v>
      </c>
      <c r="BD223" s="4">
        <v>6</v>
      </c>
      <c r="BH223" s="4">
        <v>0</v>
      </c>
      <c r="BI223" s="4">
        <v>2</v>
      </c>
      <c r="BJ223" s="4">
        <v>0</v>
      </c>
      <c r="BK223" s="4">
        <v>13036</v>
      </c>
      <c r="BL223" s="4">
        <v>0</v>
      </c>
      <c r="BM223" s="4">
        <v>0</v>
      </c>
      <c r="BN223" s="4">
        <v>0</v>
      </c>
      <c r="BO223" s="4">
        <v>4105.2714917991989</v>
      </c>
      <c r="BP223" s="4">
        <v>2.6738085829756528</v>
      </c>
      <c r="BQ223" s="93">
        <v>2</v>
      </c>
      <c r="BR223" s="4">
        <v>0</v>
      </c>
      <c r="BS223" s="4">
        <v>14112.668636963912</v>
      </c>
      <c r="BT223" s="4">
        <v>0</v>
      </c>
      <c r="BU223" s="4">
        <v>1496</v>
      </c>
      <c r="BW223" s="4">
        <v>0</v>
      </c>
      <c r="BY223" s="4">
        <v>1496</v>
      </c>
      <c r="CA223" s="4">
        <v>8898.2686369639123</v>
      </c>
      <c r="CC223" s="93">
        <v>3</v>
      </c>
      <c r="CD223" s="4">
        <v>0</v>
      </c>
      <c r="CE223" s="4">
        <v>21854</v>
      </c>
      <c r="CF223" s="4">
        <v>0</v>
      </c>
      <c r="CG223" s="4">
        <v>2328</v>
      </c>
      <c r="CH223" s="4">
        <v>0</v>
      </c>
      <c r="CI223" s="4">
        <v>0</v>
      </c>
      <c r="CJ223" s="4">
        <v>0</v>
      </c>
      <c r="CK223" s="4">
        <v>2328</v>
      </c>
      <c r="CL223" s="4">
        <v>0</v>
      </c>
      <c r="CM223" s="4">
        <v>13601.331363036088</v>
      </c>
      <c r="CN223" s="4">
        <v>0</v>
      </c>
      <c r="CO223" s="93">
        <v>3</v>
      </c>
      <c r="CP223" s="4">
        <v>0</v>
      </c>
      <c r="CQ223" s="4">
        <v>26394.27606357928</v>
      </c>
      <c r="CS223" s="4">
        <v>2433</v>
      </c>
      <c r="CU223" s="4">
        <v>0</v>
      </c>
      <c r="CW223" s="4">
        <v>2433</v>
      </c>
      <c r="CY223" s="4">
        <v>9616.2760635792802</v>
      </c>
      <c r="DA223" s="93">
        <v>2</v>
      </c>
      <c r="DB223" s="4">
        <v>0</v>
      </c>
      <c r="DC223" s="4">
        <v>15306</v>
      </c>
      <c r="DD223" s="4">
        <v>0</v>
      </c>
      <c r="DE223" s="4">
        <v>1698</v>
      </c>
      <c r="DF223" s="4">
        <v>0</v>
      </c>
      <c r="DG223" s="4">
        <v>0</v>
      </c>
      <c r="DH223" s="4">
        <v>0</v>
      </c>
      <c r="DI223" s="4">
        <v>1698</v>
      </c>
      <c r="DJ223" s="4">
        <v>0</v>
      </c>
      <c r="DK223" s="4">
        <v>5821</v>
      </c>
      <c r="DL223" s="4">
        <v>0</v>
      </c>
      <c r="DM223" s="93">
        <v>2</v>
      </c>
      <c r="DN223" s="4">
        <v>0</v>
      </c>
      <c r="DO223" s="4">
        <v>16504</v>
      </c>
      <c r="DQ223" s="4">
        <v>1786</v>
      </c>
      <c r="DS223" s="4">
        <v>0</v>
      </c>
      <c r="DU223" s="4">
        <v>1786</v>
      </c>
      <c r="DW223" s="4">
        <v>3014.1104254317124</v>
      </c>
      <c r="DY223" s="93">
        <v>2</v>
      </c>
      <c r="DZ223" s="4">
        <v>0</v>
      </c>
      <c r="EA223" s="4">
        <v>16544</v>
      </c>
      <c r="EC223" s="4">
        <v>1786</v>
      </c>
      <c r="EE223" s="4">
        <v>0</v>
      </c>
      <c r="EG223" s="4">
        <v>1786</v>
      </c>
      <c r="EI223" s="4">
        <v>758.8</v>
      </c>
      <c r="EK223" s="93">
        <v>3</v>
      </c>
      <c r="EL223" s="4">
        <v>0</v>
      </c>
      <c r="EM223" s="4">
        <v>28058</v>
      </c>
      <c r="EN223" s="4">
        <v>0</v>
      </c>
      <c r="EO223" s="4">
        <v>2679</v>
      </c>
      <c r="EP223" s="4">
        <v>0</v>
      </c>
      <c r="EQ223" s="4">
        <v>0</v>
      </c>
      <c r="ER223" s="4">
        <v>0</v>
      </c>
      <c r="ES223" s="4">
        <v>2679</v>
      </c>
      <c r="ET223" s="4">
        <v>0</v>
      </c>
      <c r="EU223" s="4">
        <v>12017.2</v>
      </c>
      <c r="EV223" s="4">
        <v>0</v>
      </c>
      <c r="EW223" s="93">
        <v>3.9044368600682593</v>
      </c>
      <c r="EX223" s="4">
        <v>0</v>
      </c>
      <c r="EY223" s="4">
        <v>35290</v>
      </c>
      <c r="EZ223" s="4">
        <v>0</v>
      </c>
      <c r="FA223" s="4">
        <v>3487</v>
      </c>
      <c r="FB223" s="4">
        <v>0</v>
      </c>
      <c r="FC223" s="4">
        <v>0</v>
      </c>
      <c r="FD223" s="4">
        <v>0</v>
      </c>
      <c r="FE223" s="4">
        <v>3487</v>
      </c>
      <c r="FF223" s="4">
        <v>0</v>
      </c>
      <c r="FG223" s="4">
        <v>10126.5</v>
      </c>
      <c r="FH223" s="4">
        <v>0</v>
      </c>
      <c r="FI223" s="93">
        <v>4</v>
      </c>
      <c r="FJ223" s="4">
        <v>0</v>
      </c>
      <c r="FK223" s="4">
        <v>42132</v>
      </c>
      <c r="FL223" s="4">
        <v>0</v>
      </c>
      <c r="FM223" s="4">
        <v>3564</v>
      </c>
      <c r="FN223" s="4">
        <v>0</v>
      </c>
      <c r="FO223" s="4">
        <v>0</v>
      </c>
      <c r="FQ223" s="4">
        <v>3564</v>
      </c>
      <c r="FS223" s="4">
        <v>11033.420587102326</v>
      </c>
      <c r="FU223" s="93">
        <v>2.2229729729729728</v>
      </c>
      <c r="FV223" s="4">
        <v>0</v>
      </c>
      <c r="FW223" s="4">
        <v>22392</v>
      </c>
      <c r="FX223" s="4">
        <v>0</v>
      </c>
      <c r="FY223" s="4">
        <v>1932</v>
      </c>
      <c r="FZ223" s="4">
        <v>0</v>
      </c>
      <c r="GA223" s="4">
        <v>0</v>
      </c>
      <c r="GB223" s="4">
        <v>0</v>
      </c>
      <c r="GC223" s="4">
        <v>1932</v>
      </c>
      <c r="GE223" s="4">
        <v>6228.0509362056864</v>
      </c>
      <c r="GG223" s="93">
        <v>4</v>
      </c>
      <c r="GH223" s="4">
        <v>0</v>
      </c>
      <c r="GI223" s="4">
        <v>39233</v>
      </c>
      <c r="GJ223" s="4">
        <v>0</v>
      </c>
      <c r="GK223" s="4">
        <v>3515</v>
      </c>
      <c r="GL223" s="4">
        <v>0</v>
      </c>
      <c r="GM223" s="4">
        <v>0</v>
      </c>
      <c r="GN223" s="4">
        <v>0</v>
      </c>
      <c r="GO223" s="4">
        <v>3515</v>
      </c>
      <c r="GP223" s="4">
        <v>0</v>
      </c>
      <c r="GQ223" s="4">
        <v>16202.464847466834</v>
      </c>
      <c r="GR223" s="4">
        <v>-14.162993330561221</v>
      </c>
      <c r="GS223" s="93">
        <v>3.4396284829721364</v>
      </c>
      <c r="GT223" s="4">
        <v>0</v>
      </c>
      <c r="GU223" s="4">
        <v>37544</v>
      </c>
      <c r="GV223" s="4">
        <v>0</v>
      </c>
      <c r="GW223" s="4">
        <v>3059</v>
      </c>
      <c r="GX223" s="4">
        <v>0</v>
      </c>
      <c r="GY223" s="4">
        <v>0</v>
      </c>
      <c r="GZ223" s="4">
        <v>0</v>
      </c>
      <c r="HA223" s="160">
        <v>3059</v>
      </c>
      <c r="HB223" s="160">
        <v>0</v>
      </c>
      <c r="HC223" s="160">
        <v>-14.162993330561221</v>
      </c>
      <c r="HD223" s="4">
        <v>0</v>
      </c>
      <c r="HE223" s="93">
        <v>3</v>
      </c>
      <c r="HF223" s="4">
        <v>0</v>
      </c>
      <c r="HG223" s="4">
        <v>0</v>
      </c>
      <c r="HH223" s="4">
        <v>34635</v>
      </c>
      <c r="HI223" s="4">
        <v>0</v>
      </c>
      <c r="HJ223" s="4">
        <v>2679</v>
      </c>
      <c r="HK223" s="4">
        <v>0</v>
      </c>
      <c r="HL223" s="4">
        <v>0</v>
      </c>
      <c r="HM223" s="4">
        <v>0</v>
      </c>
      <c r="HN223" s="4">
        <v>2679</v>
      </c>
      <c r="HO223" s="4">
        <v>0</v>
      </c>
      <c r="HP223" s="4">
        <v>0</v>
      </c>
      <c r="HQ223" s="4">
        <v>0</v>
      </c>
      <c r="HR223" s="93">
        <v>2</v>
      </c>
      <c r="HS223" s="4">
        <v>0</v>
      </c>
      <c r="HT223" s="4">
        <v>0</v>
      </c>
      <c r="HU223" s="4">
        <v>20021</v>
      </c>
      <c r="HV223" s="4">
        <v>0</v>
      </c>
      <c r="HW223" s="4">
        <v>0</v>
      </c>
      <c r="HX223" s="176">
        <v>0</v>
      </c>
      <c r="HY223" s="4">
        <v>1786</v>
      </c>
      <c r="HZ223" s="176">
        <v>0</v>
      </c>
      <c r="IA223" s="4">
        <v>0</v>
      </c>
      <c r="IB223" s="176">
        <v>0</v>
      </c>
      <c r="IC223" s="4">
        <v>1786</v>
      </c>
      <c r="ID223" s="176">
        <v>0</v>
      </c>
      <c r="IE223" s="4">
        <v>0</v>
      </c>
      <c r="IF223" s="4">
        <v>0</v>
      </c>
      <c r="IG223" s="5">
        <v>4</v>
      </c>
      <c r="IH223" s="3">
        <v>0</v>
      </c>
      <c r="II223" s="3">
        <v>0</v>
      </c>
      <c r="IJ223" s="3">
        <v>46021</v>
      </c>
      <c r="IK223" s="3">
        <v>0</v>
      </c>
      <c r="IL223" s="3">
        <v>0</v>
      </c>
      <c r="IM223" s="3">
        <v>0</v>
      </c>
      <c r="IN223" s="3">
        <v>3568</v>
      </c>
      <c r="IO223" s="3">
        <v>0</v>
      </c>
      <c r="IP223" s="3">
        <v>0</v>
      </c>
      <c r="IQ223" s="3"/>
      <c r="IR223" s="3">
        <v>3568</v>
      </c>
      <c r="IS223" s="3"/>
      <c r="IT223" s="3">
        <v>21330.783330818307</v>
      </c>
      <c r="IU223" s="3"/>
      <c r="IV223" s="93">
        <v>3</v>
      </c>
      <c r="IW223" s="4">
        <v>0</v>
      </c>
      <c r="IX223" s="4">
        <v>0</v>
      </c>
      <c r="IY223" s="4">
        <v>40225</v>
      </c>
      <c r="IZ223" s="4">
        <v>0</v>
      </c>
      <c r="JA223" s="4">
        <v>0</v>
      </c>
      <c r="JB223" s="4">
        <v>0</v>
      </c>
      <c r="JC223" s="4">
        <v>2809</v>
      </c>
      <c r="JD223" s="4">
        <v>0</v>
      </c>
      <c r="JE223" s="4">
        <v>0</v>
      </c>
      <c r="JG223" s="4">
        <v>2809</v>
      </c>
      <c r="JI223" s="4">
        <v>2559.98305250462</v>
      </c>
      <c r="JK223" s="93">
        <v>4</v>
      </c>
      <c r="JL223" s="4">
        <v>0</v>
      </c>
      <c r="JM223" s="4">
        <v>0</v>
      </c>
      <c r="JN223" s="4">
        <v>55566</v>
      </c>
      <c r="JO223" s="4">
        <v>0</v>
      </c>
      <c r="JP223" s="4">
        <v>0</v>
      </c>
      <c r="JQ223" s="4">
        <v>0</v>
      </c>
      <c r="JR223" s="4">
        <v>3744</v>
      </c>
      <c r="JS223" s="4">
        <v>0</v>
      </c>
      <c r="JT223" s="4">
        <v>0</v>
      </c>
      <c r="JV223" s="4">
        <v>3744</v>
      </c>
      <c r="JW223" s="4">
        <v>0</v>
      </c>
      <c r="JX223" s="4">
        <v>15341</v>
      </c>
      <c r="JY223" s="4">
        <v>0</v>
      </c>
      <c r="JZ223" s="93">
        <v>4</v>
      </c>
      <c r="KA223" s="4">
        <v>0</v>
      </c>
      <c r="KB223" s="4">
        <v>0</v>
      </c>
      <c r="KC223" s="4">
        <v>59657</v>
      </c>
      <c r="KD223" s="4">
        <v>0</v>
      </c>
      <c r="KE223" s="4">
        <v>0</v>
      </c>
      <c r="KF223" s="4">
        <v>0</v>
      </c>
      <c r="KG223" s="4">
        <v>3750</v>
      </c>
      <c r="KH223" s="4">
        <v>0</v>
      </c>
      <c r="KI223" s="4">
        <v>0</v>
      </c>
      <c r="KJ223" s="4">
        <v>0</v>
      </c>
      <c r="KK223" s="4">
        <v>3750</v>
      </c>
      <c r="KM223" s="4">
        <v>13295.6</v>
      </c>
      <c r="KN223" s="4">
        <v>0</v>
      </c>
      <c r="KO223" s="4">
        <v>3.2800000000000002</v>
      </c>
      <c r="KP223" s="4">
        <v>0</v>
      </c>
      <c r="KQ223" s="4">
        <v>0</v>
      </c>
      <c r="KR223" s="4">
        <v>63770</v>
      </c>
      <c r="KS223" s="4">
        <v>0</v>
      </c>
      <c r="KT223" s="4">
        <v>0</v>
      </c>
      <c r="KU223" s="4">
        <v>0</v>
      </c>
      <c r="KV223" s="4">
        <v>3569</v>
      </c>
      <c r="KW223" s="4">
        <v>0</v>
      </c>
      <c r="KX223" s="4">
        <v>0</v>
      </c>
      <c r="KY223" s="4">
        <v>0</v>
      </c>
      <c r="KZ223" s="4">
        <v>3569</v>
      </c>
      <c r="LA223" s="4">
        <v>0</v>
      </c>
      <c r="LB223" s="4">
        <v>12458.544000000002</v>
      </c>
      <c r="LC223" s="4">
        <v>0</v>
      </c>
      <c r="LD223" s="4">
        <v>2</v>
      </c>
      <c r="LE223" s="4">
        <v>0</v>
      </c>
      <c r="LF223" s="4">
        <v>0</v>
      </c>
      <c r="LG223" s="4">
        <v>33024</v>
      </c>
      <c r="LH223" s="4">
        <v>0</v>
      </c>
      <c r="LI223" s="4">
        <v>0</v>
      </c>
      <c r="LJ223" s="4">
        <v>0</v>
      </c>
      <c r="LK223" s="4">
        <v>2297</v>
      </c>
      <c r="LL223" s="4">
        <v>0</v>
      </c>
      <c r="LM223" s="4">
        <v>0</v>
      </c>
      <c r="LO223" s="4">
        <v>2297</v>
      </c>
      <c r="LQ223" s="4">
        <v>4104.2</v>
      </c>
      <c r="MI223" s="115">
        <f t="shared" si="3"/>
        <v>-214</v>
      </c>
      <c r="MJ223" s="3"/>
      <c r="MK223" s="3"/>
      <c r="ML223" s="176"/>
      <c r="MM223" s="176"/>
      <c r="MN223" s="176"/>
      <c r="MO223" s="176"/>
      <c r="MP223" s="176"/>
      <c r="MQ223" s="176"/>
      <c r="MR223" s="176"/>
      <c r="MS223" s="176"/>
      <c r="MT223" s="176"/>
    </row>
    <row r="224" spans="1:358" s="4" customFormat="1">
      <c r="A224" s="1">
        <v>215</v>
      </c>
      <c r="B224" t="s">
        <v>255</v>
      </c>
      <c r="C224" s="93"/>
      <c r="E224" s="4">
        <v>0</v>
      </c>
      <c r="F224" s="4">
        <v>0</v>
      </c>
      <c r="I224" s="93"/>
      <c r="J224" s="4">
        <v>0</v>
      </c>
      <c r="K224" s="4">
        <v>0</v>
      </c>
      <c r="L224" s="4">
        <v>0</v>
      </c>
      <c r="O224" s="93"/>
      <c r="Q224" s="4">
        <v>0</v>
      </c>
      <c r="R224" s="4">
        <v>0</v>
      </c>
      <c r="S224" s="4">
        <v>0</v>
      </c>
      <c r="U224" s="4">
        <v>0</v>
      </c>
      <c r="V224" s="4">
        <v>0</v>
      </c>
      <c r="W224" s="93"/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F224" s="4">
        <v>1</v>
      </c>
      <c r="AG224" s="4">
        <v>0</v>
      </c>
      <c r="AH224" s="4">
        <v>5899</v>
      </c>
      <c r="AJ224" s="4">
        <v>0</v>
      </c>
      <c r="AL224" s="4">
        <v>5899</v>
      </c>
      <c r="AN224" s="4">
        <v>0</v>
      </c>
      <c r="AO224" s="93">
        <v>0.95</v>
      </c>
      <c r="AP224" s="4">
        <v>0</v>
      </c>
      <c r="AQ224" s="4">
        <v>6024</v>
      </c>
      <c r="AR224" s="4">
        <v>0</v>
      </c>
      <c r="AS224" s="4">
        <v>0</v>
      </c>
      <c r="AT224" s="4">
        <v>0</v>
      </c>
      <c r="AU224" s="4">
        <v>3664</v>
      </c>
      <c r="AW224" s="93">
        <v>2</v>
      </c>
      <c r="AY224" s="4">
        <v>13374</v>
      </c>
      <c r="AZ224" s="4">
        <v>0</v>
      </c>
      <c r="BA224" s="4">
        <v>0</v>
      </c>
      <c r="BB224" s="4">
        <v>0</v>
      </c>
      <c r="BC224" s="4">
        <v>8710</v>
      </c>
      <c r="BD224" s="4">
        <v>13</v>
      </c>
      <c r="BE224" s="4">
        <v>2</v>
      </c>
      <c r="BF224" s="4">
        <v>0</v>
      </c>
      <c r="BG224" s="4">
        <v>13892</v>
      </c>
      <c r="BH224" s="4">
        <v>0</v>
      </c>
      <c r="BI224" s="4">
        <v>2</v>
      </c>
      <c r="BJ224" s="4">
        <v>0</v>
      </c>
      <c r="BK224" s="4">
        <v>13456</v>
      </c>
      <c r="BL224" s="4">
        <v>0</v>
      </c>
      <c r="BM224" s="4">
        <v>0</v>
      </c>
      <c r="BN224" s="4">
        <v>0</v>
      </c>
      <c r="BO224" s="4">
        <v>994.32381873553345</v>
      </c>
      <c r="BP224" s="4">
        <v>0.64761406550189804</v>
      </c>
      <c r="BQ224" s="93">
        <v>2</v>
      </c>
      <c r="BR224" s="4">
        <v>0</v>
      </c>
      <c r="BS224" s="4">
        <v>17989.987312902958</v>
      </c>
      <c r="BT224" s="4">
        <v>0</v>
      </c>
      <c r="BU224" s="4">
        <v>1496</v>
      </c>
      <c r="BW224" s="4">
        <v>0</v>
      </c>
      <c r="BY224" s="4">
        <v>1496</v>
      </c>
      <c r="CA224" s="4">
        <v>4741.1873129029582</v>
      </c>
      <c r="CC224" s="93">
        <v>2</v>
      </c>
      <c r="CD224" s="4">
        <v>0</v>
      </c>
      <c r="CE224" s="4">
        <v>19110</v>
      </c>
      <c r="CF224" s="4">
        <v>0</v>
      </c>
      <c r="CG224" s="4">
        <v>1552</v>
      </c>
      <c r="CH224" s="4">
        <v>0</v>
      </c>
      <c r="CI224" s="4">
        <v>0</v>
      </c>
      <c r="CJ224" s="4">
        <v>0</v>
      </c>
      <c r="CK224" s="4">
        <v>1552</v>
      </c>
      <c r="CL224" s="4">
        <v>0</v>
      </c>
      <c r="CM224" s="4">
        <v>3840.0126870970416</v>
      </c>
      <c r="CN224" s="4">
        <v>0</v>
      </c>
      <c r="CO224" s="93">
        <v>2</v>
      </c>
      <c r="CP224" s="4">
        <v>0</v>
      </c>
      <c r="CQ224" s="4">
        <v>13696</v>
      </c>
      <c r="CS224" s="4">
        <v>1622</v>
      </c>
      <c r="CU224" s="4">
        <v>0</v>
      </c>
      <c r="CW224" s="4">
        <v>1622</v>
      </c>
      <c r="CY224" s="4">
        <v>2486</v>
      </c>
      <c r="DA224" s="93">
        <v>2</v>
      </c>
      <c r="DB224" s="4">
        <v>0</v>
      </c>
      <c r="DC224" s="4">
        <v>14544</v>
      </c>
      <c r="DD224" s="4">
        <v>0</v>
      </c>
      <c r="DE224" s="4">
        <v>1698</v>
      </c>
      <c r="DF224" s="4">
        <v>0</v>
      </c>
      <c r="DG224" s="4">
        <v>0</v>
      </c>
      <c r="DH224" s="4">
        <v>0</v>
      </c>
      <c r="DI224" s="4">
        <v>1698</v>
      </c>
      <c r="DJ224" s="4">
        <v>0</v>
      </c>
      <c r="DK224" s="4">
        <v>1296</v>
      </c>
      <c r="DL224" s="4">
        <v>0</v>
      </c>
      <c r="DM224" s="93"/>
      <c r="DU224" s="4">
        <v>0</v>
      </c>
      <c r="DW224" s="4">
        <v>508.8</v>
      </c>
      <c r="DY224" s="93"/>
      <c r="EG224" s="4">
        <v>0</v>
      </c>
      <c r="EI224" s="4">
        <v>339.2</v>
      </c>
      <c r="EK224" s="93">
        <v>0</v>
      </c>
      <c r="EM224" s="4">
        <v>0</v>
      </c>
      <c r="EN224" s="4">
        <v>0</v>
      </c>
      <c r="EO224" s="4">
        <v>0</v>
      </c>
      <c r="EP224" s="4">
        <v>0</v>
      </c>
      <c r="EQ224" s="4">
        <v>0</v>
      </c>
      <c r="ER224" s="4">
        <v>0</v>
      </c>
      <c r="ES224" s="4">
        <v>0</v>
      </c>
      <c r="ET224" s="4">
        <v>0</v>
      </c>
      <c r="EU224" s="4">
        <v>0</v>
      </c>
      <c r="EV224" s="4">
        <v>0</v>
      </c>
      <c r="EW224" s="93">
        <v>0</v>
      </c>
      <c r="EX224" s="4">
        <v>0</v>
      </c>
      <c r="EY224" s="4">
        <v>0</v>
      </c>
      <c r="EZ224" s="4">
        <v>0</v>
      </c>
      <c r="FA224" s="4">
        <v>0</v>
      </c>
      <c r="FB224" s="4">
        <v>0</v>
      </c>
      <c r="FC224" s="4">
        <v>0</v>
      </c>
      <c r="FD224" s="4">
        <v>0</v>
      </c>
      <c r="FE224" s="4">
        <v>0</v>
      </c>
      <c r="FF224" s="4">
        <v>0</v>
      </c>
      <c r="FG224" s="4">
        <v>0</v>
      </c>
      <c r="FH224" s="4">
        <v>0</v>
      </c>
      <c r="FI224" s="93">
        <v>0</v>
      </c>
      <c r="FJ224" s="4">
        <v>0</v>
      </c>
      <c r="FK224" s="4">
        <v>0</v>
      </c>
      <c r="FL224" s="4">
        <v>0</v>
      </c>
      <c r="FM224" s="4">
        <v>0</v>
      </c>
      <c r="FN224" s="4">
        <v>0</v>
      </c>
      <c r="FO224" s="4">
        <v>0</v>
      </c>
      <c r="FQ224" s="4">
        <v>0</v>
      </c>
      <c r="FS224" s="4">
        <v>0</v>
      </c>
      <c r="FU224" s="93">
        <v>0</v>
      </c>
      <c r="FV224" s="4">
        <v>0</v>
      </c>
      <c r="FW224" s="4">
        <v>0</v>
      </c>
      <c r="FX224" s="4">
        <v>0</v>
      </c>
      <c r="FY224" s="4">
        <v>0</v>
      </c>
      <c r="FZ224" s="4">
        <v>0</v>
      </c>
      <c r="GA224" s="4">
        <v>0</v>
      </c>
      <c r="GB224" s="4">
        <v>0</v>
      </c>
      <c r="GC224" s="4">
        <v>0</v>
      </c>
      <c r="GE224" s="4">
        <v>0</v>
      </c>
      <c r="GG224" s="93">
        <v>0</v>
      </c>
      <c r="GH224" s="4">
        <v>0</v>
      </c>
      <c r="GI224" s="4">
        <v>0</v>
      </c>
      <c r="GJ224" s="4">
        <v>0</v>
      </c>
      <c r="GK224" s="4">
        <v>0</v>
      </c>
      <c r="GL224" s="4">
        <v>0</v>
      </c>
      <c r="GM224" s="4">
        <v>0</v>
      </c>
      <c r="GN224" s="4">
        <v>0</v>
      </c>
      <c r="GO224" s="4">
        <v>0</v>
      </c>
      <c r="GP224" s="4">
        <v>0</v>
      </c>
      <c r="GQ224" s="4">
        <v>0</v>
      </c>
      <c r="GR224" s="4">
        <v>0</v>
      </c>
      <c r="GS224" s="93">
        <v>0</v>
      </c>
      <c r="GT224" s="4">
        <v>0</v>
      </c>
      <c r="GU224" s="4">
        <v>0</v>
      </c>
      <c r="GV224" s="4">
        <v>0</v>
      </c>
      <c r="GW224" s="4">
        <v>0</v>
      </c>
      <c r="GX224" s="4">
        <v>0</v>
      </c>
      <c r="GY224" s="4">
        <v>0</v>
      </c>
      <c r="GZ224" s="4">
        <v>0</v>
      </c>
      <c r="HA224" s="160">
        <v>0</v>
      </c>
      <c r="HB224" s="160">
        <v>0</v>
      </c>
      <c r="HC224" s="160">
        <v>0</v>
      </c>
      <c r="HD224" s="4">
        <v>0</v>
      </c>
      <c r="HE224" s="93">
        <v>0</v>
      </c>
      <c r="HF224" s="4">
        <v>0</v>
      </c>
      <c r="HG224" s="4">
        <v>0</v>
      </c>
      <c r="HH224" s="4">
        <v>0</v>
      </c>
      <c r="HI224" s="4">
        <v>0</v>
      </c>
      <c r="HJ224" s="4">
        <v>0</v>
      </c>
      <c r="HK224" s="4">
        <v>0</v>
      </c>
      <c r="HL224" s="4">
        <v>0</v>
      </c>
      <c r="HM224" s="4">
        <v>0</v>
      </c>
      <c r="HN224" s="4">
        <v>0</v>
      </c>
      <c r="HO224" s="4">
        <v>0</v>
      </c>
      <c r="HP224" s="4">
        <v>0</v>
      </c>
      <c r="HQ224" s="4">
        <v>0</v>
      </c>
      <c r="HR224" s="93">
        <v>7</v>
      </c>
      <c r="HS224" s="4">
        <v>0</v>
      </c>
      <c r="HT224" s="4">
        <v>0</v>
      </c>
      <c r="HU224" s="4">
        <v>74358</v>
      </c>
      <c r="HV224" s="4">
        <v>0</v>
      </c>
      <c r="HW224" s="4">
        <v>0</v>
      </c>
      <c r="HX224" s="176">
        <v>0</v>
      </c>
      <c r="HY224" s="4">
        <v>5358</v>
      </c>
      <c r="HZ224" s="176">
        <v>0</v>
      </c>
      <c r="IA224" s="4">
        <v>13286</v>
      </c>
      <c r="IB224" s="176">
        <v>0</v>
      </c>
      <c r="IC224" s="4">
        <v>5358</v>
      </c>
      <c r="ID224" s="176">
        <v>0</v>
      </c>
      <c r="IE224" s="4">
        <v>49002.089936988828</v>
      </c>
      <c r="IF224" s="4">
        <v>264.31583310314454</v>
      </c>
      <c r="IG224" s="5">
        <v>4.59</v>
      </c>
      <c r="IH224" s="3">
        <v>0</v>
      </c>
      <c r="II224" s="3">
        <v>0</v>
      </c>
      <c r="IJ224" s="3">
        <v>54851</v>
      </c>
      <c r="IK224" s="3">
        <v>0</v>
      </c>
      <c r="IL224" s="3">
        <v>0</v>
      </c>
      <c r="IM224" s="3">
        <v>0</v>
      </c>
      <c r="IN224" s="3">
        <v>4099</v>
      </c>
      <c r="IO224" s="3">
        <v>0</v>
      </c>
      <c r="IP224" s="3">
        <v>0</v>
      </c>
      <c r="IQ224" s="3"/>
      <c r="IR224" s="3">
        <v>4099</v>
      </c>
      <c r="IS224" s="3"/>
      <c r="IT224" s="3">
        <v>216.84860641645804</v>
      </c>
      <c r="IU224" s="3"/>
      <c r="IV224" s="93">
        <v>8</v>
      </c>
      <c r="IW224" s="4">
        <v>0</v>
      </c>
      <c r="IX224" s="4">
        <v>0</v>
      </c>
      <c r="IY224" s="4">
        <v>100352</v>
      </c>
      <c r="IZ224" s="4">
        <v>0</v>
      </c>
      <c r="JA224" s="4">
        <v>0</v>
      </c>
      <c r="JB224" s="4">
        <v>0</v>
      </c>
      <c r="JC224" s="4">
        <v>7504</v>
      </c>
      <c r="JD224" s="4">
        <v>0</v>
      </c>
      <c r="JE224" s="4">
        <v>0</v>
      </c>
      <c r="JG224" s="4">
        <v>7504</v>
      </c>
      <c r="JI224" s="4">
        <v>37798.716408147717</v>
      </c>
      <c r="JK224" s="93">
        <v>12</v>
      </c>
      <c r="JL224" s="4">
        <v>0</v>
      </c>
      <c r="JM224" s="4">
        <v>0</v>
      </c>
      <c r="JN224" s="4">
        <v>147204</v>
      </c>
      <c r="JO224" s="4">
        <v>0</v>
      </c>
      <c r="JP224" s="4">
        <v>0</v>
      </c>
      <c r="JQ224" s="4">
        <v>0</v>
      </c>
      <c r="JR224" s="4">
        <v>11256</v>
      </c>
      <c r="JS224" s="4">
        <v>0</v>
      </c>
      <c r="JT224" s="4">
        <v>0</v>
      </c>
      <c r="JV224" s="4">
        <v>11256</v>
      </c>
      <c r="JW224" s="4">
        <v>0</v>
      </c>
      <c r="JX224" s="4">
        <v>53865.191363310805</v>
      </c>
      <c r="JY224" s="4">
        <v>-8.9199358677869895</v>
      </c>
      <c r="JZ224" s="93">
        <v>16</v>
      </c>
      <c r="KA224" s="4">
        <v>0</v>
      </c>
      <c r="KB224" s="4">
        <v>0</v>
      </c>
      <c r="KC224" s="4">
        <v>219241</v>
      </c>
      <c r="KD224" s="4">
        <v>0</v>
      </c>
      <c r="KE224" s="4">
        <v>0</v>
      </c>
      <c r="KF224" s="4">
        <v>0</v>
      </c>
      <c r="KG224" s="4">
        <v>14887</v>
      </c>
      <c r="KH224" s="4">
        <v>0</v>
      </c>
      <c r="KI224" s="4">
        <v>0</v>
      </c>
      <c r="KJ224" s="4">
        <v>0</v>
      </c>
      <c r="KK224" s="4">
        <v>14887</v>
      </c>
      <c r="KM224" s="4">
        <v>106193.51061842241</v>
      </c>
      <c r="KN224" s="4">
        <v>-48.721536588855088</v>
      </c>
      <c r="KO224" s="4">
        <v>15.58</v>
      </c>
      <c r="KP224" s="4">
        <v>0</v>
      </c>
      <c r="KQ224" s="4">
        <v>0</v>
      </c>
      <c r="KR224" s="4">
        <v>226353</v>
      </c>
      <c r="KS224" s="4">
        <v>0</v>
      </c>
      <c r="KT224" s="4">
        <v>0</v>
      </c>
      <c r="KU224" s="4">
        <v>0</v>
      </c>
      <c r="KV224" s="4">
        <v>16950</v>
      </c>
      <c r="KW224" s="4">
        <v>0</v>
      </c>
      <c r="KX224" s="4">
        <v>0</v>
      </c>
      <c r="KY224" s="4">
        <v>0</v>
      </c>
      <c r="KZ224" s="4">
        <v>16950</v>
      </c>
      <c r="LA224" s="4">
        <v>0</v>
      </c>
      <c r="LB224" s="4">
        <v>68276.646463411147</v>
      </c>
      <c r="LC224" s="4">
        <v>0</v>
      </c>
      <c r="LD224" s="4">
        <v>18</v>
      </c>
      <c r="LE224" s="4">
        <v>0</v>
      </c>
      <c r="LF224" s="4">
        <v>0</v>
      </c>
      <c r="LG224" s="4">
        <v>278099</v>
      </c>
      <c r="LH224" s="4">
        <v>0</v>
      </c>
      <c r="LI224" s="4">
        <v>0</v>
      </c>
      <c r="LJ224" s="4">
        <v>0</v>
      </c>
      <c r="LK224" s="4">
        <v>21303</v>
      </c>
      <c r="LL224" s="4">
        <v>0</v>
      </c>
      <c r="LM224" s="4">
        <v>0</v>
      </c>
      <c r="LO224" s="4">
        <v>21303</v>
      </c>
      <c r="LQ224" s="4">
        <v>84828</v>
      </c>
      <c r="MI224" s="115">
        <f t="shared" si="3"/>
        <v>-215</v>
      </c>
      <c r="MJ224" s="3"/>
      <c r="MK224" s="3"/>
      <c r="ML224" s="176"/>
      <c r="MM224" s="176"/>
      <c r="MN224" s="176"/>
      <c r="MO224" s="176"/>
      <c r="MP224" s="176"/>
      <c r="MQ224" s="176"/>
      <c r="MR224" s="176"/>
      <c r="MS224" s="176"/>
      <c r="MT224" s="176"/>
    </row>
    <row r="225" spans="1:358" s="4" customFormat="1">
      <c r="A225" s="1">
        <v>216</v>
      </c>
      <c r="B225" t="s">
        <v>256</v>
      </c>
      <c r="C225" s="93"/>
      <c r="E225" s="4">
        <v>0</v>
      </c>
      <c r="F225" s="4">
        <v>0</v>
      </c>
      <c r="I225" s="93"/>
      <c r="J225" s="4">
        <v>0</v>
      </c>
      <c r="K225" s="4">
        <v>0</v>
      </c>
      <c r="L225" s="4">
        <v>0</v>
      </c>
      <c r="O225" s="93"/>
      <c r="Q225" s="4">
        <v>0</v>
      </c>
      <c r="R225" s="4">
        <v>0</v>
      </c>
      <c r="S225" s="4">
        <v>0</v>
      </c>
      <c r="U225" s="4">
        <v>0</v>
      </c>
      <c r="V225" s="4">
        <v>0</v>
      </c>
      <c r="W225" s="93"/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L225" s="4">
        <v>0</v>
      </c>
      <c r="AO225" s="93"/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W225" s="93"/>
      <c r="AZ225" s="4">
        <v>0</v>
      </c>
      <c r="BB225" s="4">
        <v>0</v>
      </c>
      <c r="BC225" s="4">
        <v>0</v>
      </c>
      <c r="BD225" s="4">
        <v>0</v>
      </c>
      <c r="BH225" s="4">
        <v>0</v>
      </c>
      <c r="BL225" s="4">
        <v>0</v>
      </c>
      <c r="BN225" s="4">
        <v>0</v>
      </c>
      <c r="BO225" s="4">
        <v>0</v>
      </c>
      <c r="BP225" s="4">
        <v>0</v>
      </c>
      <c r="BQ225" s="93">
        <v>0</v>
      </c>
      <c r="BR225" s="4">
        <v>0</v>
      </c>
      <c r="BS225" s="4">
        <v>0</v>
      </c>
      <c r="BT225" s="4">
        <v>0</v>
      </c>
      <c r="BU225" s="4">
        <v>0</v>
      </c>
      <c r="BW225" s="4">
        <v>0</v>
      </c>
      <c r="BY225" s="4">
        <v>0</v>
      </c>
      <c r="CA225" s="4">
        <v>0</v>
      </c>
      <c r="CC225" s="93"/>
      <c r="CE225" s="4">
        <v>0</v>
      </c>
      <c r="CF225" s="4">
        <v>0</v>
      </c>
      <c r="CH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v>0</v>
      </c>
      <c r="CO225" s="93"/>
      <c r="CS225" s="4">
        <v>0</v>
      </c>
      <c r="CW225" s="4">
        <v>0</v>
      </c>
      <c r="CY225" s="4">
        <v>0</v>
      </c>
      <c r="DA225" s="93"/>
      <c r="DD225" s="4">
        <v>0</v>
      </c>
      <c r="DF225" s="4">
        <v>0</v>
      </c>
      <c r="DH225" s="4">
        <v>0</v>
      </c>
      <c r="DI225" s="4">
        <v>0</v>
      </c>
      <c r="DJ225" s="4">
        <v>0</v>
      </c>
      <c r="DK225" s="4">
        <v>0</v>
      </c>
      <c r="DL225" s="4">
        <v>0</v>
      </c>
      <c r="DM225" s="93"/>
      <c r="DU225" s="4">
        <v>0</v>
      </c>
      <c r="DW225" s="4">
        <v>0</v>
      </c>
      <c r="DY225" s="93"/>
      <c r="EG225" s="4">
        <v>0</v>
      </c>
      <c r="EI225" s="4">
        <v>0</v>
      </c>
      <c r="EK225" s="93">
        <v>0</v>
      </c>
      <c r="EM225" s="4">
        <v>0</v>
      </c>
      <c r="EN225" s="4">
        <v>0</v>
      </c>
      <c r="EO225" s="4">
        <v>0</v>
      </c>
      <c r="EP225" s="4">
        <v>0</v>
      </c>
      <c r="EQ225" s="4">
        <v>0</v>
      </c>
      <c r="ER225" s="4">
        <v>0</v>
      </c>
      <c r="ES225" s="4">
        <v>0</v>
      </c>
      <c r="ET225" s="4">
        <v>0</v>
      </c>
      <c r="EU225" s="4">
        <v>0</v>
      </c>
      <c r="EV225" s="4">
        <v>0</v>
      </c>
      <c r="EW225" s="93">
        <v>0</v>
      </c>
      <c r="EX225" s="4">
        <v>0</v>
      </c>
      <c r="EY225" s="4">
        <v>0</v>
      </c>
      <c r="EZ225" s="4">
        <v>0</v>
      </c>
      <c r="FA225" s="4">
        <v>0</v>
      </c>
      <c r="FB225" s="4">
        <v>0</v>
      </c>
      <c r="FC225" s="4">
        <v>0</v>
      </c>
      <c r="FD225" s="4">
        <v>0</v>
      </c>
      <c r="FE225" s="4">
        <v>0</v>
      </c>
      <c r="FF225" s="4">
        <v>0</v>
      </c>
      <c r="FG225" s="4">
        <v>0</v>
      </c>
      <c r="FH225" s="4">
        <v>0</v>
      </c>
      <c r="FI225" s="93">
        <v>0</v>
      </c>
      <c r="FJ225" s="4">
        <v>0</v>
      </c>
      <c r="FK225" s="4">
        <v>0</v>
      </c>
      <c r="FL225" s="4">
        <v>0</v>
      </c>
      <c r="FM225" s="4">
        <v>0</v>
      </c>
      <c r="FN225" s="4">
        <v>0</v>
      </c>
      <c r="FO225" s="4">
        <v>0</v>
      </c>
      <c r="FQ225" s="4">
        <v>0</v>
      </c>
      <c r="FS225" s="4">
        <v>0</v>
      </c>
      <c r="FU225" s="93">
        <v>0</v>
      </c>
      <c r="FV225" s="4">
        <v>0</v>
      </c>
      <c r="FW225" s="4">
        <v>0</v>
      </c>
      <c r="FX225" s="4">
        <v>0</v>
      </c>
      <c r="FY225" s="4">
        <v>0</v>
      </c>
      <c r="FZ225" s="4">
        <v>0</v>
      </c>
      <c r="GA225" s="4">
        <v>0</v>
      </c>
      <c r="GB225" s="4">
        <v>0</v>
      </c>
      <c r="GC225" s="4">
        <v>0</v>
      </c>
      <c r="GE225" s="4">
        <v>0</v>
      </c>
      <c r="GG225" s="93">
        <v>0</v>
      </c>
      <c r="GH225" s="4">
        <v>0</v>
      </c>
      <c r="GI225" s="4">
        <v>0</v>
      </c>
      <c r="GJ225" s="4">
        <v>0</v>
      </c>
      <c r="GK225" s="4">
        <v>0</v>
      </c>
      <c r="GL225" s="4">
        <v>0</v>
      </c>
      <c r="GM225" s="4">
        <v>0</v>
      </c>
      <c r="GN225" s="4">
        <v>0</v>
      </c>
      <c r="GO225" s="4">
        <v>0</v>
      </c>
      <c r="GP225" s="4">
        <v>0</v>
      </c>
      <c r="GQ225" s="4">
        <v>0</v>
      </c>
      <c r="GR225" s="4">
        <v>0</v>
      </c>
      <c r="GS225" s="93">
        <v>0</v>
      </c>
      <c r="GT225" s="4">
        <v>0</v>
      </c>
      <c r="GU225" s="4">
        <v>0</v>
      </c>
      <c r="GV225" s="4">
        <v>0</v>
      </c>
      <c r="GW225" s="4">
        <v>0</v>
      </c>
      <c r="GX225" s="4">
        <v>0</v>
      </c>
      <c r="GY225" s="4">
        <v>0</v>
      </c>
      <c r="GZ225" s="4">
        <v>0</v>
      </c>
      <c r="HA225" s="160">
        <v>0</v>
      </c>
      <c r="HB225" s="160">
        <v>0</v>
      </c>
      <c r="HC225" s="160">
        <v>0</v>
      </c>
      <c r="HD225" s="4">
        <v>0</v>
      </c>
      <c r="HE225" s="93">
        <v>0</v>
      </c>
      <c r="HF225" s="4">
        <v>0</v>
      </c>
      <c r="HG225" s="4">
        <v>0</v>
      </c>
      <c r="HH225" s="4">
        <v>0</v>
      </c>
      <c r="HI225" s="4">
        <v>0</v>
      </c>
      <c r="HJ225" s="4">
        <v>0</v>
      </c>
      <c r="HK225" s="4">
        <v>0</v>
      </c>
      <c r="HL225" s="4">
        <v>0</v>
      </c>
      <c r="HM225" s="4">
        <v>0</v>
      </c>
      <c r="HN225" s="4">
        <v>0</v>
      </c>
      <c r="HO225" s="4">
        <v>0</v>
      </c>
      <c r="HP225" s="4">
        <v>0</v>
      </c>
      <c r="HQ225" s="4">
        <v>0</v>
      </c>
      <c r="HR225" s="93">
        <v>0</v>
      </c>
      <c r="HS225" s="4">
        <v>0</v>
      </c>
      <c r="HT225" s="4">
        <v>0</v>
      </c>
      <c r="HU225" s="4">
        <v>0</v>
      </c>
      <c r="HV225" s="4">
        <v>0</v>
      </c>
      <c r="HW225" s="4">
        <v>0</v>
      </c>
      <c r="HX225" s="176">
        <v>0</v>
      </c>
      <c r="HY225" s="4">
        <v>0</v>
      </c>
      <c r="HZ225" s="176">
        <v>0</v>
      </c>
      <c r="IA225" s="4">
        <v>0</v>
      </c>
      <c r="IB225" s="176">
        <v>0</v>
      </c>
      <c r="IC225" s="4">
        <v>0</v>
      </c>
      <c r="ID225" s="176">
        <v>0</v>
      </c>
      <c r="IE225" s="4">
        <v>0</v>
      </c>
      <c r="IF225" s="4">
        <v>0</v>
      </c>
      <c r="IG225" s="5">
        <v>0</v>
      </c>
      <c r="IH225" s="3">
        <v>0</v>
      </c>
      <c r="II225" s="3">
        <v>0</v>
      </c>
      <c r="IJ225" s="3">
        <v>0</v>
      </c>
      <c r="IK225" s="3">
        <v>0</v>
      </c>
      <c r="IL225" s="3">
        <v>0</v>
      </c>
      <c r="IM225" s="3">
        <v>0</v>
      </c>
      <c r="IN225" s="3">
        <v>0</v>
      </c>
      <c r="IO225" s="3">
        <v>0</v>
      </c>
      <c r="IP225" s="3">
        <v>0</v>
      </c>
      <c r="IQ225" s="3"/>
      <c r="IR225" s="3">
        <v>0</v>
      </c>
      <c r="IS225" s="3"/>
      <c r="IT225" s="3">
        <v>0</v>
      </c>
      <c r="IU225" s="3"/>
      <c r="IV225" s="93">
        <v>0</v>
      </c>
      <c r="IW225" s="4">
        <v>0</v>
      </c>
      <c r="IX225" s="4">
        <v>0</v>
      </c>
      <c r="IY225" s="4">
        <v>0</v>
      </c>
      <c r="IZ225" s="4">
        <v>0</v>
      </c>
      <c r="JA225" s="4">
        <v>0</v>
      </c>
      <c r="JB225" s="4">
        <v>0</v>
      </c>
      <c r="JC225" s="4">
        <v>0</v>
      </c>
      <c r="JD225" s="4">
        <v>0</v>
      </c>
      <c r="JE225" s="4">
        <v>0</v>
      </c>
      <c r="JG225" s="4">
        <v>0</v>
      </c>
      <c r="JI225" s="4">
        <v>0</v>
      </c>
      <c r="JK225" s="93">
        <v>0</v>
      </c>
      <c r="JL225" s="4">
        <v>0</v>
      </c>
      <c r="JM225" s="4">
        <v>0</v>
      </c>
      <c r="JN225" s="4">
        <v>0</v>
      </c>
      <c r="JO225" s="4">
        <v>0</v>
      </c>
      <c r="JP225" s="4">
        <v>0</v>
      </c>
      <c r="JQ225" s="4">
        <v>0</v>
      </c>
      <c r="JR225" s="4">
        <v>0</v>
      </c>
      <c r="JS225" s="4">
        <v>0</v>
      </c>
      <c r="JT225" s="4">
        <v>0</v>
      </c>
      <c r="JV225" s="4">
        <v>0</v>
      </c>
      <c r="JW225" s="4">
        <v>0</v>
      </c>
      <c r="JX225" s="4">
        <v>0</v>
      </c>
      <c r="JY225" s="4">
        <v>0</v>
      </c>
      <c r="JZ225" s="93">
        <v>0</v>
      </c>
      <c r="KA225" s="4">
        <v>0</v>
      </c>
      <c r="KB225" s="4">
        <v>0</v>
      </c>
      <c r="KC225" s="4">
        <v>0</v>
      </c>
      <c r="KD225" s="4">
        <v>0</v>
      </c>
      <c r="KE225" s="4">
        <v>0</v>
      </c>
      <c r="KF225" s="4">
        <v>0</v>
      </c>
      <c r="KG225" s="4">
        <v>0</v>
      </c>
      <c r="KH225" s="4">
        <v>0</v>
      </c>
      <c r="KI225" s="4">
        <v>0</v>
      </c>
      <c r="KJ225" s="4">
        <v>0</v>
      </c>
      <c r="KK225" s="4">
        <v>0</v>
      </c>
      <c r="KM225" s="4">
        <v>0</v>
      </c>
      <c r="KN225" s="4">
        <v>0</v>
      </c>
      <c r="KO225" s="4">
        <v>0</v>
      </c>
      <c r="KP225" s="4">
        <v>0</v>
      </c>
      <c r="KQ225" s="4">
        <v>0</v>
      </c>
      <c r="KR225" s="4">
        <v>0</v>
      </c>
      <c r="KS225" s="4">
        <v>0</v>
      </c>
      <c r="KT225" s="4">
        <v>0</v>
      </c>
      <c r="KU225" s="4">
        <v>0</v>
      </c>
      <c r="KV225" s="4">
        <v>0</v>
      </c>
      <c r="KW225" s="4">
        <v>0</v>
      </c>
      <c r="KX225" s="4">
        <v>0</v>
      </c>
      <c r="KY225" s="4">
        <v>0</v>
      </c>
      <c r="KZ225" s="4">
        <v>0</v>
      </c>
      <c r="LA225" s="4">
        <v>0</v>
      </c>
      <c r="LB225" s="4">
        <v>0</v>
      </c>
      <c r="LC225" s="4">
        <v>0</v>
      </c>
      <c r="LD225" s="4">
        <v>0</v>
      </c>
      <c r="LE225" s="4">
        <v>0</v>
      </c>
      <c r="LF225" s="4">
        <v>0</v>
      </c>
      <c r="LG225" s="4">
        <v>0</v>
      </c>
      <c r="LH225" s="4">
        <v>0</v>
      </c>
      <c r="LI225" s="4">
        <v>0</v>
      </c>
      <c r="LJ225" s="4">
        <v>0</v>
      </c>
      <c r="LK225" s="4">
        <v>0</v>
      </c>
      <c r="LL225" s="4">
        <v>0</v>
      </c>
      <c r="LM225" s="4">
        <v>0</v>
      </c>
      <c r="LO225" s="4">
        <v>0</v>
      </c>
      <c r="LQ225" s="4">
        <v>0</v>
      </c>
      <c r="MI225" s="115">
        <f t="shared" si="3"/>
        <v>-216</v>
      </c>
      <c r="MJ225" s="3"/>
      <c r="MK225" s="3"/>
      <c r="ML225" s="176"/>
      <c r="MM225" s="176"/>
      <c r="MN225" s="176"/>
      <c r="MO225" s="176"/>
      <c r="MP225" s="176"/>
      <c r="MQ225" s="176"/>
      <c r="MR225" s="176"/>
      <c r="MS225" s="176"/>
      <c r="MT225" s="176"/>
    </row>
    <row r="226" spans="1:358" s="4" customFormat="1">
      <c r="A226" s="1">
        <v>217</v>
      </c>
      <c r="B226" t="s">
        <v>257</v>
      </c>
      <c r="C226" s="93"/>
      <c r="E226" s="4">
        <v>0</v>
      </c>
      <c r="F226" s="4">
        <v>0</v>
      </c>
      <c r="I226" s="93"/>
      <c r="J226" s="4">
        <v>0</v>
      </c>
      <c r="K226" s="4">
        <v>0</v>
      </c>
      <c r="L226" s="4">
        <v>0</v>
      </c>
      <c r="O226" s="93">
        <v>2</v>
      </c>
      <c r="P226" s="4">
        <v>0</v>
      </c>
      <c r="Q226" s="4">
        <v>10542</v>
      </c>
      <c r="R226" s="4">
        <v>0</v>
      </c>
      <c r="S226" s="4">
        <v>0</v>
      </c>
      <c r="U226" s="4">
        <v>6393</v>
      </c>
      <c r="V226" s="4">
        <v>0</v>
      </c>
      <c r="W226" s="93"/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L226" s="4">
        <v>0</v>
      </c>
      <c r="AO226" s="93"/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W226" s="93"/>
      <c r="AZ226" s="4">
        <v>0</v>
      </c>
      <c r="BB226" s="4">
        <v>0</v>
      </c>
      <c r="BC226" s="4">
        <v>0</v>
      </c>
      <c r="BD226" s="4">
        <v>0</v>
      </c>
      <c r="BH226" s="4">
        <v>0</v>
      </c>
      <c r="BL226" s="4">
        <v>0</v>
      </c>
      <c r="BN226" s="4">
        <v>0</v>
      </c>
      <c r="BO226" s="4">
        <v>0</v>
      </c>
      <c r="BP226" s="4">
        <v>0</v>
      </c>
      <c r="BQ226" s="93">
        <v>0</v>
      </c>
      <c r="BR226" s="4">
        <v>0</v>
      </c>
      <c r="BS226" s="4">
        <v>0</v>
      </c>
      <c r="BT226" s="4">
        <v>0</v>
      </c>
      <c r="BU226" s="4">
        <v>0</v>
      </c>
      <c r="BW226" s="4">
        <v>0</v>
      </c>
      <c r="BY226" s="4">
        <v>0</v>
      </c>
      <c r="CA226" s="4">
        <v>0</v>
      </c>
      <c r="CC226" s="93"/>
      <c r="CE226" s="4">
        <v>0</v>
      </c>
      <c r="CF226" s="4">
        <v>0</v>
      </c>
      <c r="CH226" s="4">
        <v>0</v>
      </c>
      <c r="CJ226" s="4">
        <v>0</v>
      </c>
      <c r="CK226" s="4">
        <v>0</v>
      </c>
      <c r="CL226" s="4">
        <v>0</v>
      </c>
      <c r="CM226" s="4">
        <v>0</v>
      </c>
      <c r="CN226" s="4">
        <v>0</v>
      </c>
      <c r="CO226" s="93"/>
      <c r="CS226" s="4">
        <v>0</v>
      </c>
      <c r="CW226" s="4">
        <v>0</v>
      </c>
      <c r="CY226" s="4">
        <v>0</v>
      </c>
      <c r="DA226" s="93"/>
      <c r="DD226" s="4">
        <v>0</v>
      </c>
      <c r="DF226" s="4">
        <v>0</v>
      </c>
      <c r="DH226" s="4">
        <v>0</v>
      </c>
      <c r="DI226" s="4">
        <v>0</v>
      </c>
      <c r="DJ226" s="4">
        <v>0</v>
      </c>
      <c r="DK226" s="4">
        <v>0</v>
      </c>
      <c r="DL226" s="4">
        <v>0</v>
      </c>
      <c r="DM226" s="93">
        <v>1.2414965986394559</v>
      </c>
      <c r="DN226" s="4">
        <v>0</v>
      </c>
      <c r="DO226" s="4">
        <v>10767</v>
      </c>
      <c r="DQ226" s="4">
        <v>1045</v>
      </c>
      <c r="DS226" s="4">
        <v>0</v>
      </c>
      <c r="DU226" s="4">
        <v>1045</v>
      </c>
      <c r="DW226" s="4">
        <v>10767</v>
      </c>
      <c r="DY226" s="93">
        <v>0.69818007662835246</v>
      </c>
      <c r="DZ226" s="4">
        <v>0</v>
      </c>
      <c r="EA226" s="4">
        <v>8499</v>
      </c>
      <c r="EC226" s="4">
        <v>624</v>
      </c>
      <c r="EE226" s="4">
        <v>0</v>
      </c>
      <c r="EG226" s="4">
        <v>624</v>
      </c>
      <c r="EI226" s="4">
        <v>6460.2</v>
      </c>
      <c r="EK226" s="93">
        <v>0</v>
      </c>
      <c r="EM226" s="4">
        <v>0</v>
      </c>
      <c r="EN226" s="4">
        <v>0</v>
      </c>
      <c r="EO226" s="4">
        <v>0</v>
      </c>
      <c r="EP226" s="4">
        <v>0</v>
      </c>
      <c r="EQ226" s="4">
        <v>0</v>
      </c>
      <c r="ER226" s="4">
        <v>0</v>
      </c>
      <c r="ES226" s="4">
        <v>0</v>
      </c>
      <c r="ET226" s="4">
        <v>0</v>
      </c>
      <c r="EU226" s="4">
        <v>4306.8</v>
      </c>
      <c r="EV226" s="4">
        <v>0</v>
      </c>
      <c r="EW226" s="93">
        <v>0</v>
      </c>
      <c r="EX226" s="4">
        <v>0</v>
      </c>
      <c r="EY226" s="4">
        <v>0</v>
      </c>
      <c r="EZ226" s="4">
        <v>0</v>
      </c>
      <c r="FA226" s="4">
        <v>0</v>
      </c>
      <c r="FB226" s="4">
        <v>0</v>
      </c>
      <c r="FC226" s="4">
        <v>0</v>
      </c>
      <c r="FD226" s="4">
        <v>0</v>
      </c>
      <c r="FE226" s="4">
        <v>0</v>
      </c>
      <c r="FF226" s="4">
        <v>0</v>
      </c>
      <c r="FG226" s="4">
        <v>0</v>
      </c>
      <c r="FH226" s="4">
        <v>0</v>
      </c>
      <c r="FI226" s="93">
        <v>0</v>
      </c>
      <c r="FJ226" s="4">
        <v>0</v>
      </c>
      <c r="FK226" s="4">
        <v>0</v>
      </c>
      <c r="FL226" s="4">
        <v>0</v>
      </c>
      <c r="FM226" s="4">
        <v>0</v>
      </c>
      <c r="FN226" s="4">
        <v>0</v>
      </c>
      <c r="FO226" s="4">
        <v>0</v>
      </c>
      <c r="FQ226" s="4">
        <v>0</v>
      </c>
      <c r="FS226" s="4">
        <v>0</v>
      </c>
      <c r="FU226" s="93">
        <v>0</v>
      </c>
      <c r="FV226" s="4">
        <v>0</v>
      </c>
      <c r="FW226" s="4">
        <v>0</v>
      </c>
      <c r="FX226" s="4">
        <v>0</v>
      </c>
      <c r="FY226" s="4">
        <v>0</v>
      </c>
      <c r="FZ226" s="4">
        <v>0</v>
      </c>
      <c r="GA226" s="4">
        <v>0</v>
      </c>
      <c r="GB226" s="4">
        <v>0</v>
      </c>
      <c r="GC226" s="4">
        <v>0</v>
      </c>
      <c r="GE226" s="4">
        <v>0</v>
      </c>
      <c r="GG226" s="93">
        <v>0</v>
      </c>
      <c r="GH226" s="4">
        <v>0</v>
      </c>
      <c r="GI226" s="4">
        <v>0</v>
      </c>
      <c r="GJ226" s="4">
        <v>0</v>
      </c>
      <c r="GK226" s="4">
        <v>0</v>
      </c>
      <c r="GL226" s="4">
        <v>0</v>
      </c>
      <c r="GM226" s="4">
        <v>0</v>
      </c>
      <c r="GN226" s="4">
        <v>0</v>
      </c>
      <c r="GO226" s="4">
        <v>0</v>
      </c>
      <c r="GP226" s="4">
        <v>0</v>
      </c>
      <c r="GQ226" s="4">
        <v>0</v>
      </c>
      <c r="GR226" s="4">
        <v>0</v>
      </c>
      <c r="GS226" s="93">
        <v>0</v>
      </c>
      <c r="GT226" s="4">
        <v>0</v>
      </c>
      <c r="GU226" s="4">
        <v>0</v>
      </c>
      <c r="GV226" s="4">
        <v>0</v>
      </c>
      <c r="GW226" s="4">
        <v>0</v>
      </c>
      <c r="GX226" s="4">
        <v>0</v>
      </c>
      <c r="GY226" s="4">
        <v>0</v>
      </c>
      <c r="GZ226" s="4">
        <v>0</v>
      </c>
      <c r="HA226" s="160">
        <v>0</v>
      </c>
      <c r="HB226" s="160">
        <v>0</v>
      </c>
      <c r="HC226" s="160">
        <v>0</v>
      </c>
      <c r="HD226" s="4">
        <v>0</v>
      </c>
      <c r="HE226" s="93">
        <v>0</v>
      </c>
      <c r="HF226" s="4">
        <v>0</v>
      </c>
      <c r="HG226" s="4">
        <v>0</v>
      </c>
      <c r="HH226" s="4">
        <v>1356</v>
      </c>
      <c r="HI226" s="4">
        <v>0</v>
      </c>
      <c r="HJ226" s="4">
        <v>89</v>
      </c>
      <c r="HK226" s="4">
        <v>0</v>
      </c>
      <c r="HL226" s="4">
        <v>0</v>
      </c>
      <c r="HM226" s="4">
        <v>0</v>
      </c>
      <c r="HN226" s="4">
        <v>89</v>
      </c>
      <c r="HO226" s="4">
        <v>0</v>
      </c>
      <c r="HP226" s="4">
        <v>1190</v>
      </c>
      <c r="HQ226" s="4">
        <v>-20.679458011250745</v>
      </c>
      <c r="HR226" s="93">
        <v>2</v>
      </c>
      <c r="HS226" s="4">
        <v>0</v>
      </c>
      <c r="HT226" s="4">
        <v>0</v>
      </c>
      <c r="HU226" s="4">
        <v>28366</v>
      </c>
      <c r="HV226" s="4">
        <v>0</v>
      </c>
      <c r="HW226" s="4">
        <v>0</v>
      </c>
      <c r="HX226" s="176">
        <v>0</v>
      </c>
      <c r="HY226" s="4">
        <v>1786</v>
      </c>
      <c r="HZ226" s="176">
        <v>0</v>
      </c>
      <c r="IA226" s="4">
        <v>0</v>
      </c>
      <c r="IB226" s="176">
        <v>0</v>
      </c>
      <c r="IC226" s="4">
        <v>1786</v>
      </c>
      <c r="ID226" s="176">
        <v>0</v>
      </c>
      <c r="IE226" s="4">
        <v>17786.023192349883</v>
      </c>
      <c r="IF226" s="4">
        <v>95.937286424374179</v>
      </c>
      <c r="IG226" s="5">
        <v>1</v>
      </c>
      <c r="IH226" s="3">
        <v>0</v>
      </c>
      <c r="II226" s="3">
        <v>0</v>
      </c>
      <c r="IJ226" s="3">
        <v>14793</v>
      </c>
      <c r="IK226" s="3">
        <v>0</v>
      </c>
      <c r="IL226" s="3">
        <v>0</v>
      </c>
      <c r="IM226" s="3">
        <v>0</v>
      </c>
      <c r="IN226" s="3">
        <v>893</v>
      </c>
      <c r="IO226" s="3">
        <v>0</v>
      </c>
      <c r="IP226" s="3">
        <v>0</v>
      </c>
      <c r="IQ226" s="3"/>
      <c r="IR226" s="3">
        <v>893</v>
      </c>
      <c r="IS226" s="3"/>
      <c r="IT226" s="3">
        <v>78.70836423326854</v>
      </c>
      <c r="IU226" s="3"/>
      <c r="IV226" s="93">
        <v>2.7</v>
      </c>
      <c r="IW226" s="4">
        <v>0</v>
      </c>
      <c r="IX226" s="4">
        <v>0</v>
      </c>
      <c r="IY226" s="4">
        <v>44022</v>
      </c>
      <c r="IZ226" s="4">
        <v>0</v>
      </c>
      <c r="JA226" s="4">
        <v>0</v>
      </c>
      <c r="JB226" s="4">
        <v>0</v>
      </c>
      <c r="JC226" s="4">
        <v>2532</v>
      </c>
      <c r="JD226" s="4">
        <v>0</v>
      </c>
      <c r="JE226" s="4">
        <v>0</v>
      </c>
      <c r="JG226" s="4">
        <v>2532</v>
      </c>
      <c r="JI226" s="4">
        <v>24273.923858771661</v>
      </c>
      <c r="JK226" s="93">
        <v>2</v>
      </c>
      <c r="JL226" s="4">
        <v>0</v>
      </c>
      <c r="JM226" s="4">
        <v>0</v>
      </c>
      <c r="JN226" s="4">
        <v>34339</v>
      </c>
      <c r="JO226" s="4">
        <v>0</v>
      </c>
      <c r="JP226" s="4">
        <v>0</v>
      </c>
      <c r="JQ226" s="4">
        <v>0</v>
      </c>
      <c r="JR226" s="4">
        <v>1876</v>
      </c>
      <c r="JS226" s="4">
        <v>0</v>
      </c>
      <c r="JT226" s="4">
        <v>0</v>
      </c>
      <c r="JV226" s="4">
        <v>1876</v>
      </c>
      <c r="JW226" s="4">
        <v>0</v>
      </c>
      <c r="JX226" s="4">
        <v>4505.1442904158475</v>
      </c>
      <c r="JY226" s="4">
        <v>-5.7300016588551443</v>
      </c>
      <c r="JZ226" s="93">
        <v>2</v>
      </c>
      <c r="KA226" s="4">
        <v>0</v>
      </c>
      <c r="KB226" s="4">
        <v>0</v>
      </c>
      <c r="KC226" s="4">
        <v>37094</v>
      </c>
      <c r="KD226" s="4">
        <v>0</v>
      </c>
      <c r="KE226" s="4">
        <v>0</v>
      </c>
      <c r="KF226" s="4">
        <v>0</v>
      </c>
      <c r="KG226" s="4">
        <v>1876</v>
      </c>
      <c r="KH226" s="4">
        <v>0</v>
      </c>
      <c r="KI226" s="4">
        <v>0</v>
      </c>
      <c r="KJ226" s="4">
        <v>0</v>
      </c>
      <c r="KK226" s="4">
        <v>1876</v>
      </c>
      <c r="KM226" s="4">
        <v>6638.395619126366</v>
      </c>
      <c r="KN226" s="4">
        <v>-31.297813080056585</v>
      </c>
      <c r="KO226" s="4">
        <v>0</v>
      </c>
      <c r="KP226" s="4">
        <v>0</v>
      </c>
      <c r="KQ226" s="4">
        <v>0</v>
      </c>
      <c r="KR226" s="4">
        <v>0</v>
      </c>
      <c r="KS226" s="4">
        <v>0</v>
      </c>
      <c r="KT226" s="4">
        <v>0</v>
      </c>
      <c r="KU226" s="4">
        <v>0</v>
      </c>
      <c r="KV226" s="4">
        <v>0</v>
      </c>
      <c r="KW226" s="4">
        <v>0</v>
      </c>
      <c r="KX226" s="4">
        <v>0</v>
      </c>
      <c r="KY226" s="4">
        <v>0</v>
      </c>
      <c r="KZ226" s="4">
        <v>0</v>
      </c>
      <c r="LA226" s="4">
        <v>0</v>
      </c>
      <c r="LB226" s="4">
        <v>1621.7021869199434</v>
      </c>
      <c r="LC226" s="4">
        <v>0</v>
      </c>
      <c r="LD226" s="4">
        <v>1</v>
      </c>
      <c r="LE226" s="4">
        <v>0</v>
      </c>
      <c r="LF226" s="4">
        <v>0</v>
      </c>
      <c r="LG226" s="4">
        <v>19729</v>
      </c>
      <c r="LH226" s="4">
        <v>0</v>
      </c>
      <c r="LI226" s="4">
        <v>0</v>
      </c>
      <c r="LJ226" s="4">
        <v>0</v>
      </c>
      <c r="LK226" s="4">
        <v>1188</v>
      </c>
      <c r="LL226" s="4">
        <v>0</v>
      </c>
      <c r="LM226" s="4">
        <v>0</v>
      </c>
      <c r="LO226" s="4">
        <v>1188</v>
      </c>
      <c r="LQ226" s="4">
        <v>20831</v>
      </c>
      <c r="MI226" s="115">
        <f t="shared" si="3"/>
        <v>-217</v>
      </c>
      <c r="MJ226" s="3"/>
      <c r="MK226" s="3"/>
      <c r="ML226" s="176"/>
      <c r="MM226" s="176"/>
      <c r="MN226" s="176"/>
      <c r="MO226" s="176"/>
      <c r="MP226" s="176"/>
      <c r="MQ226" s="176"/>
      <c r="MR226" s="176"/>
      <c r="MS226" s="176"/>
      <c r="MT226" s="176"/>
    </row>
    <row r="227" spans="1:358" s="4" customFormat="1">
      <c r="A227" s="1">
        <v>218</v>
      </c>
      <c r="B227" t="s">
        <v>258</v>
      </c>
      <c r="C227" s="93">
        <v>1</v>
      </c>
      <c r="D227" s="4">
        <v>4123</v>
      </c>
      <c r="E227" s="4">
        <v>0</v>
      </c>
      <c r="F227" s="4">
        <v>0</v>
      </c>
      <c r="G227" s="4">
        <v>0</v>
      </c>
      <c r="I227" s="93"/>
      <c r="J227" s="4">
        <v>0</v>
      </c>
      <c r="K227" s="4">
        <v>0</v>
      </c>
      <c r="L227" s="4">
        <v>11340</v>
      </c>
      <c r="O227" s="93">
        <v>1</v>
      </c>
      <c r="P227" s="4">
        <v>0</v>
      </c>
      <c r="Q227" s="4">
        <v>4582</v>
      </c>
      <c r="R227" s="4">
        <v>0</v>
      </c>
      <c r="S227" s="4">
        <v>0</v>
      </c>
      <c r="U227" s="4">
        <v>13152</v>
      </c>
      <c r="V227" s="4">
        <v>0</v>
      </c>
      <c r="W227" s="93">
        <v>31.93</v>
      </c>
      <c r="X227" s="4">
        <v>0</v>
      </c>
      <c r="Y227" s="4">
        <v>124555</v>
      </c>
      <c r="Z227" s="4">
        <v>0</v>
      </c>
      <c r="AA227" s="4">
        <v>41640</v>
      </c>
      <c r="AB227" s="4">
        <v>0</v>
      </c>
      <c r="AC227" s="4">
        <v>119973</v>
      </c>
      <c r="AD227" s="4">
        <v>0</v>
      </c>
      <c r="AE227" s="4">
        <v>0</v>
      </c>
      <c r="AF227" s="4">
        <v>38.28</v>
      </c>
      <c r="AG227" s="4">
        <v>0</v>
      </c>
      <c r="AH227" s="4">
        <v>203535</v>
      </c>
      <c r="AJ227" s="4">
        <v>0</v>
      </c>
      <c r="AL227" s="4">
        <v>150964</v>
      </c>
      <c r="AN227" s="4">
        <v>0</v>
      </c>
      <c r="AO227" s="93">
        <v>42.76</v>
      </c>
      <c r="AP227" s="4">
        <v>0</v>
      </c>
      <c r="AQ227" s="4">
        <v>246509</v>
      </c>
      <c r="AR227" s="4">
        <v>0</v>
      </c>
      <c r="AS227" s="4">
        <v>5903</v>
      </c>
      <c r="AT227" s="4">
        <v>0</v>
      </c>
      <c r="AU227" s="4">
        <v>138351</v>
      </c>
      <c r="AW227" s="93">
        <v>58.55</v>
      </c>
      <c r="AY227" s="4">
        <v>337970</v>
      </c>
      <c r="AZ227" s="4">
        <v>0</v>
      </c>
      <c r="BA227" s="4">
        <v>17548</v>
      </c>
      <c r="BB227" s="4">
        <v>0</v>
      </c>
      <c r="BC227" s="4">
        <v>132499</v>
      </c>
      <c r="BD227" s="4">
        <v>193</v>
      </c>
      <c r="BE227" s="4">
        <v>82.71</v>
      </c>
      <c r="BF227" s="4">
        <v>0</v>
      </c>
      <c r="BG227" s="4">
        <v>507672</v>
      </c>
      <c r="BH227" s="4">
        <v>0</v>
      </c>
      <c r="BI227" s="4">
        <v>108.46</v>
      </c>
      <c r="BJ227" s="4">
        <v>0</v>
      </c>
      <c r="BK227" s="4">
        <v>664532</v>
      </c>
      <c r="BL227" s="4">
        <v>0</v>
      </c>
      <c r="BM227" s="4">
        <v>6184</v>
      </c>
      <c r="BN227" s="4">
        <v>0</v>
      </c>
      <c r="BO227" s="4">
        <v>90313.036462790245</v>
      </c>
      <c r="BP227" s="4">
        <v>58.82187634393631</v>
      </c>
      <c r="BQ227" s="93">
        <v>125.59183673469387</v>
      </c>
      <c r="BR227" s="4">
        <v>0</v>
      </c>
      <c r="BS227" s="4">
        <v>907222.45122202614</v>
      </c>
      <c r="BT227" s="4">
        <v>0</v>
      </c>
      <c r="BU227" s="4">
        <v>92446.693877551021</v>
      </c>
      <c r="BW227" s="4">
        <v>16176.944554121341</v>
      </c>
      <c r="BY227" s="4">
        <v>92446.693877551021</v>
      </c>
      <c r="CA227" s="4">
        <v>404687.25122202613</v>
      </c>
      <c r="CC227" s="93">
        <v>140.42361111111111</v>
      </c>
      <c r="CD227" s="4">
        <v>0</v>
      </c>
      <c r="CE227" s="4">
        <v>1079997.9930555555</v>
      </c>
      <c r="CF227" s="4">
        <v>0</v>
      </c>
      <c r="CG227" s="4">
        <v>108968.72222222222</v>
      </c>
      <c r="CH227" s="4">
        <v>0</v>
      </c>
      <c r="CI227" s="4">
        <v>0</v>
      </c>
      <c r="CJ227" s="4">
        <v>0</v>
      </c>
      <c r="CK227" s="4">
        <v>108968.72222222222</v>
      </c>
      <c r="CL227" s="4">
        <v>0</v>
      </c>
      <c r="CM227" s="4">
        <v>381133.54183352937</v>
      </c>
      <c r="CN227" s="4">
        <v>0</v>
      </c>
      <c r="CO227" s="93">
        <v>153.64685314685315</v>
      </c>
      <c r="CP227" s="4">
        <v>0</v>
      </c>
      <c r="CQ227" s="4">
        <v>1271032.4005309334</v>
      </c>
      <c r="CS227" s="4">
        <v>123796.59790209791</v>
      </c>
      <c r="CU227" s="4">
        <v>9137</v>
      </c>
      <c r="CW227" s="4">
        <v>123796.59790209791</v>
      </c>
      <c r="CY227" s="4">
        <v>391775.4074753779</v>
      </c>
      <c r="DA227" s="93">
        <v>180.10380622837371</v>
      </c>
      <c r="DB227" s="4">
        <v>0</v>
      </c>
      <c r="DC227" s="4">
        <v>1568885</v>
      </c>
      <c r="DD227" s="4">
        <v>0</v>
      </c>
      <c r="DE227" s="4">
        <v>152060</v>
      </c>
      <c r="DF227" s="4">
        <v>0</v>
      </c>
      <c r="DG227" s="4">
        <v>9608</v>
      </c>
      <c r="DH227" s="4">
        <v>0</v>
      </c>
      <c r="DI227" s="4">
        <v>152060</v>
      </c>
      <c r="DJ227" s="4">
        <v>0</v>
      </c>
      <c r="DK227" s="4">
        <v>481583</v>
      </c>
      <c r="DL227" s="4">
        <v>0</v>
      </c>
      <c r="DM227" s="93">
        <v>202.11764705882348</v>
      </c>
      <c r="DN227" s="4">
        <v>0</v>
      </c>
      <c r="DO227" s="4">
        <v>1851388</v>
      </c>
      <c r="DQ227" s="4">
        <v>180488</v>
      </c>
      <c r="DS227" s="4">
        <v>0</v>
      </c>
      <c r="DU227" s="4">
        <v>180488</v>
      </c>
      <c r="DW227" s="4">
        <v>537628.32267159107</v>
      </c>
      <c r="DY227" s="93">
        <v>208.82291666666671</v>
      </c>
      <c r="DZ227" s="4">
        <v>0</v>
      </c>
      <c r="EA227" s="4">
        <v>1925656</v>
      </c>
      <c r="EC227" s="4">
        <v>184717</v>
      </c>
      <c r="EE227" s="4">
        <v>20127</v>
      </c>
      <c r="EG227" s="4">
        <v>184717</v>
      </c>
      <c r="EI227" s="4">
        <v>362910.83978762664</v>
      </c>
      <c r="EK227" s="93">
        <v>215.46153846153848</v>
      </c>
      <c r="EL227" s="4">
        <v>0</v>
      </c>
      <c r="EM227" s="4">
        <v>1974537</v>
      </c>
      <c r="EN227" s="4">
        <v>0</v>
      </c>
      <c r="EO227" s="4">
        <v>188909</v>
      </c>
      <c r="EP227" s="4">
        <v>0</v>
      </c>
      <c r="EQ227" s="4">
        <v>40022</v>
      </c>
      <c r="ER227" s="4">
        <v>0</v>
      </c>
      <c r="ES227" s="4">
        <v>188909</v>
      </c>
      <c r="ET227" s="4">
        <v>0</v>
      </c>
      <c r="EU227" s="4">
        <v>206443</v>
      </c>
      <c r="EV227" s="4">
        <v>0</v>
      </c>
      <c r="EW227" s="93">
        <v>199.69791666666669</v>
      </c>
      <c r="EX227" s="4">
        <v>0</v>
      </c>
      <c r="EY227" s="4">
        <v>1847753</v>
      </c>
      <c r="EZ227" s="4">
        <v>0</v>
      </c>
      <c r="FA227" s="4">
        <v>177734</v>
      </c>
      <c r="FB227" s="4">
        <v>0</v>
      </c>
      <c r="FC227" s="4">
        <v>0</v>
      </c>
      <c r="FD227" s="4">
        <v>0</v>
      </c>
      <c r="FE227" s="4">
        <v>177734</v>
      </c>
      <c r="FF227" s="4">
        <v>0</v>
      </c>
      <c r="FG227" s="4">
        <v>41927.449999999997</v>
      </c>
      <c r="FH227" s="4">
        <v>0</v>
      </c>
      <c r="FI227" s="93">
        <v>190.91496598639458</v>
      </c>
      <c r="FJ227" s="4">
        <v>0</v>
      </c>
      <c r="FK227" s="4">
        <v>1882867</v>
      </c>
      <c r="FL227" s="4">
        <v>0</v>
      </c>
      <c r="FM227" s="4">
        <v>168587</v>
      </c>
      <c r="FN227" s="4">
        <v>0</v>
      </c>
      <c r="FO227" s="4">
        <v>0</v>
      </c>
      <c r="FQ227" s="4">
        <v>168587</v>
      </c>
      <c r="FS227" s="4">
        <v>45301.529984390712</v>
      </c>
      <c r="FU227" s="93">
        <v>174.11119474747804</v>
      </c>
      <c r="FV227" s="4">
        <v>0</v>
      </c>
      <c r="FW227" s="4">
        <v>1810356</v>
      </c>
      <c r="FX227" s="4">
        <v>0</v>
      </c>
      <c r="FY227" s="4">
        <v>155465</v>
      </c>
      <c r="FZ227" s="4">
        <v>0</v>
      </c>
      <c r="GA227" s="4">
        <v>0</v>
      </c>
      <c r="GB227" s="4">
        <v>0</v>
      </c>
      <c r="GC227" s="4">
        <v>155465</v>
      </c>
      <c r="GE227" s="4">
        <v>20444.158917719113</v>
      </c>
      <c r="GG227" s="93">
        <v>152.2006920415225</v>
      </c>
      <c r="GH227" s="4">
        <v>0</v>
      </c>
      <c r="GI227" s="4">
        <v>1533101</v>
      </c>
      <c r="GJ227" s="4">
        <v>0</v>
      </c>
      <c r="GK227" s="4">
        <v>134129</v>
      </c>
      <c r="GL227" s="4">
        <v>0</v>
      </c>
      <c r="GM227" s="4">
        <v>22200</v>
      </c>
      <c r="GN227" s="4">
        <v>0</v>
      </c>
      <c r="GO227" s="4">
        <v>134129</v>
      </c>
      <c r="GP227" s="4">
        <v>0</v>
      </c>
      <c r="GQ227" s="4">
        <v>0</v>
      </c>
      <c r="GR227" s="4">
        <v>0</v>
      </c>
      <c r="GS227" s="93">
        <v>134.17241379310343</v>
      </c>
      <c r="GT227" s="4">
        <v>0</v>
      </c>
      <c r="GU227" s="4">
        <v>1499199</v>
      </c>
      <c r="GV227" s="4">
        <v>0</v>
      </c>
      <c r="GW227" s="4">
        <v>119816</v>
      </c>
      <c r="GX227" s="4">
        <v>0</v>
      </c>
      <c r="GY227" s="4">
        <v>0</v>
      </c>
      <c r="GZ227" s="4">
        <v>0</v>
      </c>
      <c r="HA227" s="160">
        <v>119816</v>
      </c>
      <c r="HB227" s="160">
        <v>0</v>
      </c>
      <c r="HC227" s="160">
        <v>0</v>
      </c>
      <c r="HD227" s="4">
        <v>0</v>
      </c>
      <c r="HE227" s="93">
        <v>116</v>
      </c>
      <c r="HF227" s="4">
        <v>0</v>
      </c>
      <c r="HG227" s="4">
        <v>0</v>
      </c>
      <c r="HH227" s="4">
        <v>1330058</v>
      </c>
      <c r="HI227" s="4">
        <v>0</v>
      </c>
      <c r="HJ227" s="4">
        <v>102401</v>
      </c>
      <c r="HK227" s="4">
        <v>0</v>
      </c>
      <c r="HL227" s="4">
        <v>12180</v>
      </c>
      <c r="HM227" s="4">
        <v>0</v>
      </c>
      <c r="HN227" s="4">
        <v>102401</v>
      </c>
      <c r="HO227" s="4">
        <v>0</v>
      </c>
      <c r="HP227" s="4">
        <v>0</v>
      </c>
      <c r="HQ227" s="4">
        <v>0</v>
      </c>
      <c r="HR227" s="93">
        <v>111.09000000000002</v>
      </c>
      <c r="HS227" s="4">
        <v>0</v>
      </c>
      <c r="HT227" s="4">
        <v>0</v>
      </c>
      <c r="HU227" s="4">
        <v>1349516</v>
      </c>
      <c r="HV227" s="4">
        <v>0</v>
      </c>
      <c r="HW227" s="4">
        <v>0</v>
      </c>
      <c r="HX227" s="176">
        <v>0</v>
      </c>
      <c r="HY227" s="4">
        <v>96544</v>
      </c>
      <c r="HZ227" s="176">
        <v>0</v>
      </c>
      <c r="IA227" s="4">
        <v>39717</v>
      </c>
      <c r="IB227" s="176">
        <v>0</v>
      </c>
      <c r="IC227" s="4">
        <v>96544</v>
      </c>
      <c r="ID227" s="176">
        <v>0</v>
      </c>
      <c r="IE227" s="4">
        <v>12822.865945747984</v>
      </c>
      <c r="IF227" s="4">
        <v>69.166162087751218</v>
      </c>
      <c r="IG227" s="5">
        <v>96.1</v>
      </c>
      <c r="IH227" s="3">
        <v>0</v>
      </c>
      <c r="II227" s="3">
        <v>0</v>
      </c>
      <c r="IJ227" s="3">
        <v>1207850</v>
      </c>
      <c r="IK227" s="3">
        <v>0</v>
      </c>
      <c r="IL227" s="3">
        <v>0</v>
      </c>
      <c r="IM227" s="3">
        <v>0</v>
      </c>
      <c r="IN227" s="3">
        <v>82209</v>
      </c>
      <c r="IO227" s="3">
        <v>0</v>
      </c>
      <c r="IP227" s="3">
        <v>55858</v>
      </c>
      <c r="IQ227" s="3"/>
      <c r="IR227" s="3">
        <v>85817</v>
      </c>
      <c r="IS227" s="3"/>
      <c r="IT227" s="3">
        <v>56.744939127618494</v>
      </c>
      <c r="IU227" s="3"/>
      <c r="IV227" s="93">
        <v>90.990000000000009</v>
      </c>
      <c r="IW227" s="4">
        <v>0</v>
      </c>
      <c r="IX227" s="4">
        <v>0</v>
      </c>
      <c r="IY227" s="4">
        <v>1296838</v>
      </c>
      <c r="IZ227" s="4">
        <v>0</v>
      </c>
      <c r="JA227" s="4">
        <v>0</v>
      </c>
      <c r="JB227" s="4">
        <v>0</v>
      </c>
      <c r="JC227" s="4">
        <v>85048</v>
      </c>
      <c r="JD227" s="4">
        <v>0</v>
      </c>
      <c r="JE227" s="4">
        <v>4807</v>
      </c>
      <c r="JG227" s="4">
        <v>85048</v>
      </c>
      <c r="JI227" s="4">
        <v>73880.269720372176</v>
      </c>
      <c r="JK227" s="93">
        <v>79.37</v>
      </c>
      <c r="JL227" s="4">
        <v>0</v>
      </c>
      <c r="JM227" s="4">
        <v>0</v>
      </c>
      <c r="JN227" s="4">
        <v>1172634</v>
      </c>
      <c r="JO227" s="4">
        <v>0</v>
      </c>
      <c r="JP227" s="4">
        <v>0</v>
      </c>
      <c r="JQ227" s="4">
        <v>0</v>
      </c>
      <c r="JR227" s="4">
        <v>74212</v>
      </c>
      <c r="JS227" s="4">
        <v>0</v>
      </c>
      <c r="JT227" s="4">
        <v>0</v>
      </c>
      <c r="JV227" s="4">
        <v>74212</v>
      </c>
      <c r="JW227" s="4">
        <v>0</v>
      </c>
      <c r="JX227" s="4">
        <v>13715.959496237485</v>
      </c>
      <c r="JY227" s="4">
        <v>-17.445050724219982</v>
      </c>
      <c r="JZ227" s="93">
        <v>68.490000000000009</v>
      </c>
      <c r="KA227" s="4">
        <v>0</v>
      </c>
      <c r="KB227" s="4">
        <v>0</v>
      </c>
      <c r="KC227" s="4">
        <v>1078154</v>
      </c>
      <c r="KD227" s="4">
        <v>0</v>
      </c>
      <c r="KE227" s="4">
        <v>0</v>
      </c>
      <c r="KF227" s="4">
        <v>0</v>
      </c>
      <c r="KG227" s="4">
        <v>64244</v>
      </c>
      <c r="KH227" s="4">
        <v>0</v>
      </c>
      <c r="KI227" s="4">
        <v>0</v>
      </c>
      <c r="KJ227" s="4">
        <v>0</v>
      </c>
      <c r="KK227" s="4">
        <v>64244</v>
      </c>
      <c r="KM227" s="4">
        <v>11823.039082925077</v>
      </c>
      <c r="KN227" s="4">
        <v>-95.286523328481053</v>
      </c>
      <c r="KO227" s="4">
        <v>64.240000000000009</v>
      </c>
      <c r="KP227" s="4">
        <v>0</v>
      </c>
      <c r="KQ227" s="4">
        <v>0</v>
      </c>
      <c r="KR227" s="4">
        <v>1138019</v>
      </c>
      <c r="KS227" s="4">
        <v>0</v>
      </c>
      <c r="KT227" s="4">
        <v>0</v>
      </c>
      <c r="KU227" s="4">
        <v>0</v>
      </c>
      <c r="KV227" s="4">
        <v>69875</v>
      </c>
      <c r="KW227" s="4">
        <v>0</v>
      </c>
      <c r="KX227" s="4">
        <v>0</v>
      </c>
      <c r="KY227" s="4">
        <v>0</v>
      </c>
      <c r="KZ227" s="4">
        <v>69875</v>
      </c>
      <c r="LA227" s="4">
        <v>0</v>
      </c>
      <c r="LB227" s="4">
        <v>59769.713476671517</v>
      </c>
      <c r="LC227" s="4">
        <v>0</v>
      </c>
      <c r="LD227" s="4">
        <v>53</v>
      </c>
      <c r="LE227" s="4">
        <v>0</v>
      </c>
      <c r="LF227" s="4">
        <v>0</v>
      </c>
      <c r="LG227" s="4">
        <v>1020203</v>
      </c>
      <c r="LH227" s="4">
        <v>0</v>
      </c>
      <c r="LI227" s="4">
        <v>0</v>
      </c>
      <c r="LJ227" s="4">
        <v>0</v>
      </c>
      <c r="LK227" s="4">
        <v>62964</v>
      </c>
      <c r="LL227" s="4">
        <v>0</v>
      </c>
      <c r="LM227" s="4">
        <v>0</v>
      </c>
      <c r="LO227" s="4">
        <v>62964</v>
      </c>
      <c r="LQ227" s="4">
        <v>35919</v>
      </c>
      <c r="MI227" s="115">
        <f t="shared" si="3"/>
        <v>-218</v>
      </c>
      <c r="MJ227" s="3"/>
      <c r="MK227" s="3"/>
      <c r="ML227" s="176"/>
      <c r="MM227" s="176"/>
      <c r="MN227" s="176"/>
      <c r="MO227" s="176"/>
      <c r="MP227" s="176"/>
      <c r="MQ227" s="176"/>
      <c r="MR227" s="176"/>
      <c r="MS227" s="176"/>
      <c r="MT227" s="176"/>
    </row>
    <row r="228" spans="1:358" s="4" customFormat="1">
      <c r="A228" s="1">
        <v>219</v>
      </c>
      <c r="B228" t="s">
        <v>259</v>
      </c>
      <c r="C228" s="93">
        <v>0.26</v>
      </c>
      <c r="D228" s="4">
        <v>1391</v>
      </c>
      <c r="E228" s="4">
        <v>0</v>
      </c>
      <c r="F228" s="4">
        <v>0</v>
      </c>
      <c r="G228" s="4">
        <v>696</v>
      </c>
      <c r="I228" s="93">
        <v>3.19</v>
      </c>
      <c r="J228" s="4">
        <v>18553</v>
      </c>
      <c r="K228" s="4">
        <v>0</v>
      </c>
      <c r="L228" s="4">
        <v>0</v>
      </c>
      <c r="M228" s="4">
        <v>7421</v>
      </c>
      <c r="O228" s="93">
        <v>0.98</v>
      </c>
      <c r="P228" s="4">
        <v>0</v>
      </c>
      <c r="Q228" s="4">
        <v>5757</v>
      </c>
      <c r="R228" s="4">
        <v>0</v>
      </c>
      <c r="S228" s="4">
        <v>0</v>
      </c>
      <c r="U228" s="4">
        <v>0</v>
      </c>
      <c r="V228" s="4">
        <v>2303</v>
      </c>
      <c r="W228" s="93">
        <v>1</v>
      </c>
      <c r="X228" s="4">
        <v>0</v>
      </c>
      <c r="Y228" s="4">
        <v>6012</v>
      </c>
      <c r="Z228" s="4">
        <v>0</v>
      </c>
      <c r="AA228" s="4">
        <v>0</v>
      </c>
      <c r="AB228" s="4">
        <v>0</v>
      </c>
      <c r="AC228" s="4">
        <v>255</v>
      </c>
      <c r="AD228" s="4">
        <v>0</v>
      </c>
      <c r="AE228" s="4">
        <v>0</v>
      </c>
      <c r="AF228" s="4">
        <v>3.13</v>
      </c>
      <c r="AG228" s="4">
        <v>0</v>
      </c>
      <c r="AH228" s="4">
        <v>19121</v>
      </c>
      <c r="AJ228" s="4">
        <v>0</v>
      </c>
      <c r="AL228" s="4">
        <v>13262</v>
      </c>
      <c r="AN228" s="4">
        <v>0</v>
      </c>
      <c r="AO228" s="93">
        <v>1.63</v>
      </c>
      <c r="AP228" s="4">
        <v>0</v>
      </c>
      <c r="AQ228" s="4">
        <v>11900</v>
      </c>
      <c r="AR228" s="4">
        <v>0</v>
      </c>
      <c r="AS228" s="4">
        <v>0</v>
      </c>
      <c r="AT228" s="4">
        <v>0</v>
      </c>
      <c r="AU228" s="4">
        <v>7967</v>
      </c>
      <c r="AW228" s="93">
        <v>6</v>
      </c>
      <c r="AY228" s="4">
        <v>46848</v>
      </c>
      <c r="AZ228" s="4">
        <v>0</v>
      </c>
      <c r="BA228" s="4">
        <v>0</v>
      </c>
      <c r="BB228" s="4">
        <v>0</v>
      </c>
      <c r="BC228" s="4">
        <v>35780</v>
      </c>
      <c r="BD228" s="4">
        <v>52</v>
      </c>
      <c r="BE228" s="4">
        <v>7</v>
      </c>
      <c r="BF228" s="4">
        <v>0</v>
      </c>
      <c r="BG228" s="4">
        <v>55314</v>
      </c>
      <c r="BH228" s="4">
        <v>0</v>
      </c>
      <c r="BI228" s="4">
        <v>8</v>
      </c>
      <c r="BJ228" s="4">
        <v>0</v>
      </c>
      <c r="BK228" s="4">
        <v>69376</v>
      </c>
      <c r="BL228" s="4">
        <v>0</v>
      </c>
      <c r="BM228" s="4">
        <v>0</v>
      </c>
      <c r="BN228" s="4">
        <v>0</v>
      </c>
      <c r="BO228" s="4">
        <v>10130.675629253064</v>
      </c>
      <c r="BP228" s="4">
        <v>6.5982207274118991</v>
      </c>
      <c r="BQ228" s="93">
        <v>9</v>
      </c>
      <c r="BR228" s="4">
        <v>0</v>
      </c>
      <c r="BS228" s="4">
        <v>76080.993101108717</v>
      </c>
      <c r="BT228" s="4">
        <v>0</v>
      </c>
      <c r="BU228" s="4">
        <v>6732</v>
      </c>
      <c r="BW228" s="4">
        <v>0</v>
      </c>
      <c r="BY228" s="4">
        <v>6732</v>
      </c>
      <c r="CA228" s="4">
        <v>18528.593101108716</v>
      </c>
      <c r="CC228" s="93">
        <v>6</v>
      </c>
      <c r="CD228" s="4">
        <v>0</v>
      </c>
      <c r="CE228" s="4">
        <v>51828</v>
      </c>
      <c r="CF228" s="4">
        <v>0</v>
      </c>
      <c r="CG228" s="4">
        <v>4656</v>
      </c>
      <c r="CH228" s="4">
        <v>0</v>
      </c>
      <c r="CI228" s="4">
        <v>0</v>
      </c>
      <c r="CJ228" s="4">
        <v>0</v>
      </c>
      <c r="CK228" s="4">
        <v>4656</v>
      </c>
      <c r="CL228" s="4">
        <v>0</v>
      </c>
      <c r="CM228" s="4">
        <v>9648</v>
      </c>
      <c r="CN228" s="4">
        <v>0</v>
      </c>
      <c r="CO228" s="93">
        <v>10.896193771626297</v>
      </c>
      <c r="CP228" s="4">
        <v>0</v>
      </c>
      <c r="CQ228" s="4">
        <v>96322.352941176476</v>
      </c>
      <c r="CS228" s="4">
        <v>8836.8131487889277</v>
      </c>
      <c r="CU228" s="4">
        <v>0</v>
      </c>
      <c r="CW228" s="4">
        <v>8836.8131487889277</v>
      </c>
      <c r="CY228" s="4">
        <v>47176.352941176476</v>
      </c>
      <c r="DA228" s="93">
        <v>5</v>
      </c>
      <c r="DB228" s="4">
        <v>0</v>
      </c>
      <c r="DC228" s="4">
        <v>51715</v>
      </c>
      <c r="DD228" s="4">
        <v>0</v>
      </c>
      <c r="DE228" s="4">
        <v>4245</v>
      </c>
      <c r="DF228" s="4">
        <v>0</v>
      </c>
      <c r="DG228" s="4">
        <v>0</v>
      </c>
      <c r="DH228" s="4">
        <v>0</v>
      </c>
      <c r="DI228" s="4">
        <v>4245</v>
      </c>
      <c r="DJ228" s="4">
        <v>0</v>
      </c>
      <c r="DK228" s="4">
        <v>26697</v>
      </c>
      <c r="DL228" s="4">
        <v>0</v>
      </c>
      <c r="DM228" s="93">
        <v>4.5694915254237287</v>
      </c>
      <c r="DN228" s="4">
        <v>0</v>
      </c>
      <c r="DO228" s="4">
        <v>52590</v>
      </c>
      <c r="DQ228" s="4">
        <v>4081</v>
      </c>
      <c r="DS228" s="4">
        <v>0</v>
      </c>
      <c r="DU228" s="4">
        <v>4081</v>
      </c>
      <c r="DW228" s="4">
        <v>18672.74117647059</v>
      </c>
      <c r="DY228" s="93">
        <v>5.529209621993127</v>
      </c>
      <c r="DZ228" s="4">
        <v>0</v>
      </c>
      <c r="EA228" s="4">
        <v>50896</v>
      </c>
      <c r="EC228" s="4">
        <v>4938</v>
      </c>
      <c r="EE228" s="4">
        <v>0</v>
      </c>
      <c r="EG228" s="4">
        <v>4938</v>
      </c>
      <c r="EI228" s="4">
        <v>525</v>
      </c>
      <c r="EK228" s="93">
        <v>2.0793103448275865</v>
      </c>
      <c r="EL228" s="4">
        <v>0</v>
      </c>
      <c r="EM228" s="4">
        <v>19760</v>
      </c>
      <c r="EN228" s="4">
        <v>0</v>
      </c>
      <c r="EO228" s="4">
        <v>1857</v>
      </c>
      <c r="EP228" s="4">
        <v>0</v>
      </c>
      <c r="EQ228" s="4">
        <v>0</v>
      </c>
      <c r="ER228" s="4">
        <v>0</v>
      </c>
      <c r="ES228" s="4">
        <v>1857</v>
      </c>
      <c r="ET228" s="4">
        <v>0</v>
      </c>
      <c r="EU228" s="4">
        <v>350</v>
      </c>
      <c r="EV228" s="4">
        <v>0</v>
      </c>
      <c r="EW228" s="93">
        <v>3.5068965517241377</v>
      </c>
      <c r="EX228" s="4">
        <v>0</v>
      </c>
      <c r="EY228" s="4">
        <v>33761</v>
      </c>
      <c r="EZ228" s="4">
        <v>0</v>
      </c>
      <c r="FA228" s="4">
        <v>3132</v>
      </c>
      <c r="FB228" s="4">
        <v>0</v>
      </c>
      <c r="FC228" s="4">
        <v>0</v>
      </c>
      <c r="FD228" s="4">
        <v>0</v>
      </c>
      <c r="FE228" s="4">
        <v>3132</v>
      </c>
      <c r="FF228" s="4">
        <v>0</v>
      </c>
      <c r="FG228" s="4">
        <v>14001</v>
      </c>
      <c r="FH228" s="4">
        <v>0</v>
      </c>
      <c r="FI228" s="93">
        <v>5</v>
      </c>
      <c r="FJ228" s="4">
        <v>0</v>
      </c>
      <c r="FK228" s="4">
        <v>53385</v>
      </c>
      <c r="FL228" s="4">
        <v>0</v>
      </c>
      <c r="FM228" s="4">
        <v>4460</v>
      </c>
      <c r="FN228" s="4">
        <v>0</v>
      </c>
      <c r="FO228" s="4">
        <v>0</v>
      </c>
      <c r="FQ228" s="4">
        <v>4460</v>
      </c>
      <c r="FS228" s="4">
        <v>22131.203193069432</v>
      </c>
      <c r="FU228" s="93">
        <v>5</v>
      </c>
      <c r="FV228" s="4">
        <v>0</v>
      </c>
      <c r="FW228" s="4">
        <v>55800</v>
      </c>
      <c r="FX228" s="4">
        <v>0</v>
      </c>
      <c r="FY228" s="4">
        <v>4465</v>
      </c>
      <c r="FZ228" s="4">
        <v>0</v>
      </c>
      <c r="GA228" s="4">
        <v>0</v>
      </c>
      <c r="GB228" s="4">
        <v>0</v>
      </c>
      <c r="GC228" s="4">
        <v>4465</v>
      </c>
      <c r="GE228" s="4">
        <v>10535.45352406062</v>
      </c>
      <c r="GG228" s="93">
        <v>6</v>
      </c>
      <c r="GH228" s="4">
        <v>0</v>
      </c>
      <c r="GI228" s="4">
        <v>71064</v>
      </c>
      <c r="GJ228" s="4">
        <v>0</v>
      </c>
      <c r="GK228" s="4">
        <v>5358</v>
      </c>
      <c r="GL228" s="4">
        <v>0</v>
      </c>
      <c r="GM228" s="4">
        <v>0</v>
      </c>
      <c r="GN228" s="4">
        <v>0</v>
      </c>
      <c r="GO228" s="4">
        <v>5358</v>
      </c>
      <c r="GP228" s="4">
        <v>0</v>
      </c>
      <c r="GQ228" s="4">
        <v>14685.257611289931</v>
      </c>
      <c r="GR228" s="4">
        <v>-12.836763268076538</v>
      </c>
      <c r="GS228" s="93">
        <v>10</v>
      </c>
      <c r="GT228" s="4">
        <v>0</v>
      </c>
      <c r="GU228" s="4">
        <v>94992</v>
      </c>
      <c r="GV228" s="4">
        <v>0</v>
      </c>
      <c r="GW228" s="4">
        <v>7144</v>
      </c>
      <c r="GX228" s="4">
        <v>0</v>
      </c>
      <c r="GY228" s="4">
        <v>25534</v>
      </c>
      <c r="GZ228" s="4">
        <v>0</v>
      </c>
      <c r="HA228" s="160">
        <v>7144</v>
      </c>
      <c r="HB228" s="160">
        <v>0</v>
      </c>
      <c r="HC228" s="160">
        <v>21215.305381452417</v>
      </c>
      <c r="HD228" s="4">
        <v>-16</v>
      </c>
      <c r="HE228" s="93">
        <v>10</v>
      </c>
      <c r="HF228" s="4">
        <v>0</v>
      </c>
      <c r="HG228" s="4">
        <v>0</v>
      </c>
      <c r="HH228" s="4">
        <v>119920</v>
      </c>
      <c r="HI228" s="4">
        <v>0</v>
      </c>
      <c r="HJ228" s="4">
        <v>7915</v>
      </c>
      <c r="HK228" s="4">
        <v>0</v>
      </c>
      <c r="HL228" s="4">
        <v>14422</v>
      </c>
      <c r="HM228" s="4">
        <v>0</v>
      </c>
      <c r="HN228" s="4">
        <v>7915</v>
      </c>
      <c r="HO228" s="4">
        <v>0</v>
      </c>
      <c r="HP228" s="4">
        <v>21881</v>
      </c>
      <c r="HQ228" s="4">
        <v>-380.16041984104959</v>
      </c>
      <c r="HR228" s="93">
        <v>9.6</v>
      </c>
      <c r="HS228" s="4">
        <v>0</v>
      </c>
      <c r="HT228" s="4">
        <v>0</v>
      </c>
      <c r="HU228" s="4">
        <v>146342</v>
      </c>
      <c r="HV228" s="4">
        <v>0</v>
      </c>
      <c r="HW228" s="4">
        <v>0</v>
      </c>
      <c r="HX228" s="176">
        <v>0</v>
      </c>
      <c r="HY228" s="4">
        <v>8573</v>
      </c>
      <c r="HZ228" s="176">
        <v>0</v>
      </c>
      <c r="IA228" s="4">
        <v>0</v>
      </c>
      <c r="IB228" s="176">
        <v>0</v>
      </c>
      <c r="IC228" s="4">
        <v>8573</v>
      </c>
      <c r="ID228" s="176">
        <v>0</v>
      </c>
      <c r="IE228" s="4">
        <v>17161.631098625356</v>
      </c>
      <c r="IF228" s="4">
        <v>92.569333819741587</v>
      </c>
      <c r="IG228" s="5">
        <v>8.85</v>
      </c>
      <c r="IH228" s="3">
        <v>0</v>
      </c>
      <c r="II228" s="3">
        <v>0</v>
      </c>
      <c r="IJ228" s="3">
        <v>128126</v>
      </c>
      <c r="IK228" s="3">
        <v>0</v>
      </c>
      <c r="IL228" s="3">
        <v>0</v>
      </c>
      <c r="IM228" s="3">
        <v>0</v>
      </c>
      <c r="IN228" s="3">
        <v>7126</v>
      </c>
      <c r="IO228" s="3">
        <v>0</v>
      </c>
      <c r="IP228" s="3">
        <v>14746</v>
      </c>
      <c r="IQ228" s="3"/>
      <c r="IR228" s="3">
        <v>7903</v>
      </c>
      <c r="IS228" s="3"/>
      <c r="IT228" s="3">
        <v>75.945246261042271</v>
      </c>
      <c r="IU228" s="3"/>
      <c r="IV228" s="93">
        <v>14.95</v>
      </c>
      <c r="IW228" s="4">
        <v>0</v>
      </c>
      <c r="IX228" s="4">
        <v>0</v>
      </c>
      <c r="IY228" s="4">
        <v>244060</v>
      </c>
      <c r="IZ228" s="4">
        <v>0</v>
      </c>
      <c r="JA228" s="4">
        <v>0</v>
      </c>
      <c r="JB228" s="4">
        <v>0</v>
      </c>
      <c r="JC228" s="4">
        <v>14021</v>
      </c>
      <c r="JD228" s="4">
        <v>0</v>
      </c>
      <c r="JE228" s="4">
        <v>0</v>
      </c>
      <c r="JG228" s="4">
        <v>14021</v>
      </c>
      <c r="JI228" s="4">
        <v>96251.817525181468</v>
      </c>
      <c r="JK228" s="93">
        <v>18.060000000000002</v>
      </c>
      <c r="JL228" s="4">
        <v>0</v>
      </c>
      <c r="JM228" s="4">
        <v>0</v>
      </c>
      <c r="JN228" s="4">
        <v>301125</v>
      </c>
      <c r="JO228" s="4">
        <v>0</v>
      </c>
      <c r="JP228" s="4">
        <v>0</v>
      </c>
      <c r="JQ228" s="4">
        <v>0</v>
      </c>
      <c r="JR228" s="4">
        <v>16913</v>
      </c>
      <c r="JS228" s="4">
        <v>0</v>
      </c>
      <c r="JT228" s="4">
        <v>0</v>
      </c>
      <c r="JV228" s="4">
        <v>16913</v>
      </c>
      <c r="JW228" s="4">
        <v>0</v>
      </c>
      <c r="JX228" s="4">
        <v>74934.218863631017</v>
      </c>
      <c r="JY228" s="4">
        <v>-22.727497085696086</v>
      </c>
      <c r="JZ228" s="93">
        <v>14.55</v>
      </c>
      <c r="KA228" s="4">
        <v>0</v>
      </c>
      <c r="KB228" s="4">
        <v>0</v>
      </c>
      <c r="KC228" s="4">
        <v>237475</v>
      </c>
      <c r="KD228" s="4">
        <v>0</v>
      </c>
      <c r="KE228" s="4">
        <v>0</v>
      </c>
      <c r="KF228" s="4">
        <v>0</v>
      </c>
      <c r="KG228" s="4">
        <v>12690</v>
      </c>
      <c r="KH228" s="4">
        <v>0</v>
      </c>
      <c r="KI228" s="4">
        <v>17441</v>
      </c>
      <c r="KJ228" s="4">
        <v>0</v>
      </c>
      <c r="KK228" s="4">
        <v>12690</v>
      </c>
      <c r="KM228" s="4">
        <v>49642.112925785899</v>
      </c>
      <c r="KN228" s="4">
        <v>-124.13974688231974</v>
      </c>
      <c r="KO228" s="4">
        <v>12.99</v>
      </c>
      <c r="KP228" s="4">
        <v>0</v>
      </c>
      <c r="KQ228" s="4">
        <v>0</v>
      </c>
      <c r="KR228" s="4">
        <v>227439</v>
      </c>
      <c r="KS228" s="4">
        <v>0</v>
      </c>
      <c r="KT228" s="4">
        <v>0</v>
      </c>
      <c r="KU228" s="4">
        <v>0</v>
      </c>
      <c r="KV228" s="4">
        <v>14129</v>
      </c>
      <c r="KW228" s="4">
        <v>0</v>
      </c>
      <c r="KX228" s="4">
        <v>0</v>
      </c>
      <c r="KY228" s="4">
        <v>0</v>
      </c>
      <c r="KZ228" s="4">
        <v>14129</v>
      </c>
      <c r="LA228" s="4">
        <v>0</v>
      </c>
      <c r="LB228" s="4">
        <v>21788.820253117683</v>
      </c>
      <c r="LC228" s="4">
        <v>0</v>
      </c>
      <c r="LD228" s="4">
        <v>12</v>
      </c>
      <c r="LE228" s="4">
        <v>0</v>
      </c>
      <c r="LF228" s="4">
        <v>0</v>
      </c>
      <c r="LG228" s="4">
        <v>218855</v>
      </c>
      <c r="LH228" s="4">
        <v>0</v>
      </c>
      <c r="LI228" s="4">
        <v>0</v>
      </c>
      <c r="LJ228" s="4">
        <v>0</v>
      </c>
      <c r="LK228" s="4">
        <v>14247</v>
      </c>
      <c r="LL228" s="4">
        <v>0</v>
      </c>
      <c r="LM228" s="4">
        <v>0</v>
      </c>
      <c r="LO228" s="4">
        <v>14247</v>
      </c>
      <c r="LQ228" s="4">
        <v>0</v>
      </c>
      <c r="MI228" s="115">
        <f t="shared" si="3"/>
        <v>-219</v>
      </c>
      <c r="MJ228" s="3"/>
      <c r="MK228" s="3"/>
      <c r="ML228" s="176"/>
      <c r="MM228" s="176"/>
      <c r="MN228" s="176"/>
      <c r="MO228" s="176"/>
      <c r="MP228" s="176"/>
      <c r="MQ228" s="176"/>
      <c r="MR228" s="176"/>
      <c r="MS228" s="176"/>
      <c r="MT228" s="176"/>
    </row>
    <row r="229" spans="1:358" s="4" customFormat="1">
      <c r="A229" s="1">
        <v>220</v>
      </c>
      <c r="B229" t="s">
        <v>260</v>
      </c>
      <c r="C229" s="93"/>
      <c r="E229" s="4">
        <v>0</v>
      </c>
      <c r="F229" s="4">
        <v>0</v>
      </c>
      <c r="I229" s="93"/>
      <c r="J229" s="4">
        <v>0</v>
      </c>
      <c r="K229" s="4">
        <v>0</v>
      </c>
      <c r="L229" s="4">
        <v>0</v>
      </c>
      <c r="O229" s="93"/>
      <c r="Q229" s="4">
        <v>0</v>
      </c>
      <c r="R229" s="4">
        <v>0</v>
      </c>
      <c r="S229" s="4">
        <v>0</v>
      </c>
      <c r="U229" s="4">
        <v>0</v>
      </c>
      <c r="V229" s="4">
        <v>0</v>
      </c>
      <c r="W229" s="93">
        <v>19.38</v>
      </c>
      <c r="X229" s="4">
        <v>0</v>
      </c>
      <c r="Y229" s="4">
        <v>107142</v>
      </c>
      <c r="Z229" s="4">
        <v>0</v>
      </c>
      <c r="AA229" s="4">
        <v>19623</v>
      </c>
      <c r="AB229" s="4">
        <v>0</v>
      </c>
      <c r="AC229" s="4">
        <v>107142</v>
      </c>
      <c r="AD229" s="4">
        <v>0</v>
      </c>
      <c r="AE229" s="4">
        <v>0</v>
      </c>
      <c r="AF229" s="4">
        <v>22</v>
      </c>
      <c r="AG229" s="4">
        <v>0</v>
      </c>
      <c r="AH229" s="4">
        <v>150744</v>
      </c>
      <c r="AJ229" s="4">
        <v>0</v>
      </c>
      <c r="AL229" s="4">
        <v>107887</v>
      </c>
      <c r="AN229" s="4">
        <v>0</v>
      </c>
      <c r="AO229" s="93">
        <v>22</v>
      </c>
      <c r="AP229" s="4">
        <v>0</v>
      </c>
      <c r="AQ229" s="4">
        <v>157211</v>
      </c>
      <c r="AR229" s="4">
        <v>0</v>
      </c>
      <c r="AS229" s="4">
        <v>0</v>
      </c>
      <c r="AT229" s="4">
        <v>0</v>
      </c>
      <c r="AU229" s="4">
        <v>75485</v>
      </c>
      <c r="AW229" s="93">
        <v>16.86</v>
      </c>
      <c r="AY229" s="4">
        <v>120988</v>
      </c>
      <c r="AZ229" s="4">
        <v>0</v>
      </c>
      <c r="BA229" s="4">
        <v>7063</v>
      </c>
      <c r="BB229" s="4">
        <v>0</v>
      </c>
      <c r="BC229" s="4">
        <v>18980</v>
      </c>
      <c r="BD229" s="4">
        <v>28</v>
      </c>
      <c r="BE229" s="4">
        <v>16.41</v>
      </c>
      <c r="BF229" s="4">
        <v>0</v>
      </c>
      <c r="BG229" s="4">
        <v>130985</v>
      </c>
      <c r="BH229" s="4">
        <v>0</v>
      </c>
      <c r="BI229" s="4">
        <v>8</v>
      </c>
      <c r="BJ229" s="4">
        <v>0</v>
      </c>
      <c r="BK229" s="4">
        <v>62416</v>
      </c>
      <c r="BL229" s="4">
        <v>0</v>
      </c>
      <c r="BM229" s="4">
        <v>0</v>
      </c>
      <c r="BN229" s="4">
        <v>0</v>
      </c>
      <c r="BO229" s="4">
        <v>1834.6724281836705</v>
      </c>
      <c r="BP229" s="4">
        <v>1.1949423796274914</v>
      </c>
      <c r="BQ229" s="93">
        <v>4</v>
      </c>
      <c r="BR229" s="4">
        <v>0</v>
      </c>
      <c r="BS229" s="4">
        <v>33792.639957140542</v>
      </c>
      <c r="BT229" s="4">
        <v>0</v>
      </c>
      <c r="BU229" s="4">
        <v>2992</v>
      </c>
      <c r="BW229" s="4">
        <v>0</v>
      </c>
      <c r="BY229" s="4">
        <v>2992</v>
      </c>
      <c r="CA229" s="4">
        <v>3998.8</v>
      </c>
      <c r="CC229" s="93">
        <v>5.5069444444444446</v>
      </c>
      <c r="CD229" s="4">
        <v>0</v>
      </c>
      <c r="CE229" s="4">
        <v>43077.375</v>
      </c>
      <c r="CF229" s="4">
        <v>0</v>
      </c>
      <c r="CG229" s="4">
        <v>3497.3888888888887</v>
      </c>
      <c r="CH229" s="4">
        <v>0</v>
      </c>
      <c r="CI229" s="4">
        <v>10053</v>
      </c>
      <c r="CJ229" s="4">
        <v>0</v>
      </c>
      <c r="CK229" s="4">
        <v>3497.3888888888887</v>
      </c>
      <c r="CL229" s="4">
        <v>0</v>
      </c>
      <c r="CM229" s="4">
        <v>9284.7350428594582</v>
      </c>
      <c r="CN229" s="4">
        <v>0</v>
      </c>
      <c r="CO229" s="93">
        <v>2</v>
      </c>
      <c r="CP229" s="4">
        <v>0</v>
      </c>
      <c r="CQ229" s="4">
        <v>19952</v>
      </c>
      <c r="CS229" s="4">
        <v>1622</v>
      </c>
      <c r="CU229" s="4">
        <v>0</v>
      </c>
      <c r="CW229" s="4">
        <v>1622</v>
      </c>
      <c r="CY229" s="4">
        <v>5571</v>
      </c>
      <c r="DA229" s="93">
        <v>3</v>
      </c>
      <c r="DB229" s="4">
        <v>0</v>
      </c>
      <c r="DC229" s="4">
        <v>28918</v>
      </c>
      <c r="DD229" s="4">
        <v>0</v>
      </c>
      <c r="DE229" s="4">
        <v>2547</v>
      </c>
      <c r="DF229" s="4">
        <v>0</v>
      </c>
      <c r="DG229" s="4">
        <v>0</v>
      </c>
      <c r="DH229" s="4">
        <v>0</v>
      </c>
      <c r="DI229" s="4">
        <v>2547</v>
      </c>
      <c r="DJ229" s="4">
        <v>0</v>
      </c>
      <c r="DK229" s="4">
        <v>12680</v>
      </c>
      <c r="DL229" s="4">
        <v>0</v>
      </c>
      <c r="DM229" s="93">
        <v>6.4359861591695502</v>
      </c>
      <c r="DN229" s="4">
        <v>0</v>
      </c>
      <c r="DO229" s="4">
        <v>69684</v>
      </c>
      <c r="DQ229" s="4">
        <v>5748</v>
      </c>
      <c r="DS229" s="4">
        <v>0</v>
      </c>
      <c r="DU229" s="4">
        <v>5748</v>
      </c>
      <c r="DW229" s="4">
        <v>46145.599999999999</v>
      </c>
      <c r="DY229" s="93">
        <v>11.500266175266175</v>
      </c>
      <c r="DZ229" s="4">
        <v>0</v>
      </c>
      <c r="EA229" s="4">
        <v>120968</v>
      </c>
      <c r="EC229" s="4">
        <v>10237</v>
      </c>
      <c r="EE229" s="4">
        <v>0</v>
      </c>
      <c r="EG229" s="4">
        <v>10237</v>
      </c>
      <c r="EI229" s="4">
        <v>79330</v>
      </c>
      <c r="EK229" s="93">
        <v>18.083062700011851</v>
      </c>
      <c r="EL229" s="4">
        <v>0</v>
      </c>
      <c r="EM229" s="4">
        <v>208313</v>
      </c>
      <c r="EN229" s="4">
        <v>0</v>
      </c>
      <c r="EO229" s="4">
        <v>16059</v>
      </c>
      <c r="EP229" s="4">
        <v>0</v>
      </c>
      <c r="EQ229" s="4">
        <v>0</v>
      </c>
      <c r="ER229" s="4">
        <v>0</v>
      </c>
      <c r="ES229" s="4">
        <v>16059</v>
      </c>
      <c r="ET229" s="4">
        <v>0</v>
      </c>
      <c r="EU229" s="4">
        <v>134421.79999999999</v>
      </c>
      <c r="EV229" s="4">
        <v>0</v>
      </c>
      <c r="EW229" s="93">
        <v>11.866643126177024</v>
      </c>
      <c r="EX229" s="4">
        <v>0</v>
      </c>
      <c r="EY229" s="4">
        <v>137004</v>
      </c>
      <c r="EZ229" s="4">
        <v>0</v>
      </c>
      <c r="FA229" s="4">
        <v>10384</v>
      </c>
      <c r="FB229" s="4">
        <v>0</v>
      </c>
      <c r="FC229" s="4">
        <v>0</v>
      </c>
      <c r="FD229" s="4">
        <v>0</v>
      </c>
      <c r="FE229" s="4">
        <v>10384</v>
      </c>
      <c r="FF229" s="4">
        <v>0</v>
      </c>
      <c r="FG229" s="4">
        <v>42349.85</v>
      </c>
      <c r="FH229" s="4">
        <v>0</v>
      </c>
      <c r="FI229" s="93">
        <v>15</v>
      </c>
      <c r="FJ229" s="4">
        <v>0</v>
      </c>
      <c r="FK229" s="4">
        <v>175272</v>
      </c>
      <c r="FL229" s="4">
        <v>0</v>
      </c>
      <c r="FM229" s="4">
        <v>13264</v>
      </c>
      <c r="FN229" s="4">
        <v>0</v>
      </c>
      <c r="FO229" s="4">
        <v>0</v>
      </c>
      <c r="FQ229" s="4">
        <v>13264</v>
      </c>
      <c r="FS229" s="4">
        <v>57523.13564837967</v>
      </c>
      <c r="FU229" s="93">
        <v>19.856653720311655</v>
      </c>
      <c r="FV229" s="4">
        <v>0</v>
      </c>
      <c r="FW229" s="4">
        <v>238535</v>
      </c>
      <c r="FX229" s="4">
        <v>0</v>
      </c>
      <c r="FY229" s="4">
        <v>17731</v>
      </c>
      <c r="FZ229" s="4">
        <v>0</v>
      </c>
      <c r="GA229" s="4">
        <v>0</v>
      </c>
      <c r="GB229" s="4">
        <v>0</v>
      </c>
      <c r="GC229" s="4">
        <v>17731</v>
      </c>
      <c r="GE229" s="4">
        <v>92166.05079562006</v>
      </c>
      <c r="GG229" s="93">
        <v>21.836677740863784</v>
      </c>
      <c r="GH229" s="4">
        <v>0</v>
      </c>
      <c r="GI229" s="4">
        <v>299855</v>
      </c>
      <c r="GJ229" s="4">
        <v>0</v>
      </c>
      <c r="GK229" s="4">
        <v>19472</v>
      </c>
      <c r="GL229" s="4">
        <v>0</v>
      </c>
      <c r="GM229" s="4">
        <v>0</v>
      </c>
      <c r="GN229" s="4">
        <v>0</v>
      </c>
      <c r="GO229" s="4">
        <v>19472</v>
      </c>
      <c r="GP229" s="4">
        <v>0</v>
      </c>
      <c r="GQ229" s="4">
        <v>58995.02074975751</v>
      </c>
      <c r="GR229" s="4">
        <v>-51.569072562793735</v>
      </c>
      <c r="GS229" s="93">
        <v>28.31436027341611</v>
      </c>
      <c r="GT229" s="4">
        <v>0</v>
      </c>
      <c r="GU229" s="4">
        <v>388293</v>
      </c>
      <c r="GV229" s="4">
        <v>0</v>
      </c>
      <c r="GW229" s="4">
        <v>24362</v>
      </c>
      <c r="GX229" s="4">
        <v>0</v>
      </c>
      <c r="GY229" s="4">
        <v>14468</v>
      </c>
      <c r="GZ229" s="4">
        <v>0</v>
      </c>
      <c r="HA229" s="160">
        <v>24362</v>
      </c>
      <c r="HB229" s="160">
        <v>0</v>
      </c>
      <c r="HC229" s="160">
        <v>78407.743657075742</v>
      </c>
      <c r="HD229" s="4">
        <v>-58</v>
      </c>
      <c r="HE229" s="93">
        <v>35</v>
      </c>
      <c r="HF229" s="4">
        <v>0</v>
      </c>
      <c r="HG229" s="4">
        <v>0</v>
      </c>
      <c r="HH229" s="4">
        <v>484880</v>
      </c>
      <c r="HI229" s="4">
        <v>-22</v>
      </c>
      <c r="HJ229" s="4">
        <v>30380</v>
      </c>
      <c r="HK229" s="4">
        <v>-2</v>
      </c>
      <c r="HL229" s="4">
        <v>14367</v>
      </c>
      <c r="HM229" s="4">
        <v>0</v>
      </c>
      <c r="HN229" s="4">
        <v>30380</v>
      </c>
      <c r="HO229" s="4">
        <v>-2</v>
      </c>
      <c r="HP229" s="4">
        <v>84781</v>
      </c>
      <c r="HQ229" s="4">
        <v>-1469.9597612479847</v>
      </c>
      <c r="HR229" s="93">
        <v>39.36</v>
      </c>
      <c r="HS229" s="4">
        <v>0</v>
      </c>
      <c r="HT229" s="4">
        <v>0</v>
      </c>
      <c r="HU229" s="4">
        <v>620635</v>
      </c>
      <c r="HV229" s="4">
        <v>0</v>
      </c>
      <c r="HW229" s="4">
        <v>0</v>
      </c>
      <c r="HX229" s="176">
        <v>0</v>
      </c>
      <c r="HY229" s="4">
        <v>34256</v>
      </c>
      <c r="HZ229" s="176">
        <v>0</v>
      </c>
      <c r="IA229" s="4">
        <v>17398</v>
      </c>
      <c r="IB229" s="176">
        <v>0</v>
      </c>
      <c r="IC229" s="4">
        <v>34254</v>
      </c>
      <c r="ID229" s="176">
        <v>0</v>
      </c>
      <c r="IE229" s="4">
        <v>88479.646749413339</v>
      </c>
      <c r="IF229" s="4">
        <v>477.25661442839191</v>
      </c>
      <c r="IG229" s="5">
        <v>60.91</v>
      </c>
      <c r="IH229" s="3">
        <v>0</v>
      </c>
      <c r="II229" s="3">
        <v>0</v>
      </c>
      <c r="IJ229" s="3">
        <v>945624</v>
      </c>
      <c r="IK229" s="3">
        <v>0</v>
      </c>
      <c r="IL229" s="3">
        <v>0</v>
      </c>
      <c r="IM229" s="3">
        <v>0</v>
      </c>
      <c r="IN229" s="3">
        <v>53480</v>
      </c>
      <c r="IO229" s="3">
        <v>0</v>
      </c>
      <c r="IP229" s="3">
        <v>15765</v>
      </c>
      <c r="IQ229" s="3"/>
      <c r="IR229" s="3">
        <v>54373</v>
      </c>
      <c r="IS229" s="3"/>
      <c r="IT229" s="3">
        <v>267035.36456031387</v>
      </c>
      <c r="IU229" s="3"/>
      <c r="IV229" s="93">
        <v>59.68</v>
      </c>
      <c r="IW229" s="4">
        <v>0</v>
      </c>
      <c r="IX229" s="4">
        <v>0</v>
      </c>
      <c r="IY229" s="4">
        <v>965123</v>
      </c>
      <c r="IZ229" s="4">
        <v>0</v>
      </c>
      <c r="JA229" s="4">
        <v>0</v>
      </c>
      <c r="JB229" s="4">
        <v>0</v>
      </c>
      <c r="JC229" s="4">
        <v>55954</v>
      </c>
      <c r="JD229" s="4">
        <v>0</v>
      </c>
      <c r="JE229" s="4">
        <v>0</v>
      </c>
      <c r="JG229" s="4">
        <v>55954</v>
      </c>
      <c r="JI229" s="4">
        <v>48234.972821553602</v>
      </c>
      <c r="JK229" s="93">
        <v>65.05</v>
      </c>
      <c r="JL229" s="4">
        <v>0</v>
      </c>
      <c r="JM229" s="4">
        <v>0</v>
      </c>
      <c r="JN229" s="4">
        <v>1054854</v>
      </c>
      <c r="JO229" s="4">
        <v>0</v>
      </c>
      <c r="JP229" s="4">
        <v>0</v>
      </c>
      <c r="JQ229" s="4">
        <v>0</v>
      </c>
      <c r="JR229" s="4">
        <v>58774</v>
      </c>
      <c r="JS229" s="4">
        <v>0</v>
      </c>
      <c r="JT229" s="4">
        <v>34818</v>
      </c>
      <c r="JV229" s="4">
        <v>58774</v>
      </c>
      <c r="JW229" s="4">
        <v>0</v>
      </c>
      <c r="JX229" s="4">
        <v>92736.43325186694</v>
      </c>
      <c r="JY229" s="4">
        <v>-3.8225496030063368</v>
      </c>
      <c r="JZ229" s="93">
        <v>69.17</v>
      </c>
      <c r="KA229" s="4">
        <v>0</v>
      </c>
      <c r="KB229" s="4">
        <v>0</v>
      </c>
      <c r="KC229" s="4">
        <v>1293394</v>
      </c>
      <c r="KD229" s="4">
        <v>0</v>
      </c>
      <c r="KE229" s="4">
        <v>0</v>
      </c>
      <c r="KF229" s="4">
        <v>0</v>
      </c>
      <c r="KG229" s="4">
        <v>64822</v>
      </c>
      <c r="KH229" s="4">
        <v>0</v>
      </c>
      <c r="KI229" s="4">
        <v>0</v>
      </c>
      <c r="KJ229" s="4">
        <v>0</v>
      </c>
      <c r="KK229" s="4">
        <v>64822</v>
      </c>
      <c r="KM229" s="4">
        <v>294969.25760639587</v>
      </c>
      <c r="KN229" s="4">
        <v>-20.879128853150178</v>
      </c>
      <c r="KO229" s="4">
        <v>66.390000000000015</v>
      </c>
      <c r="KP229" s="4">
        <v>0</v>
      </c>
      <c r="KQ229" s="4">
        <v>0</v>
      </c>
      <c r="KR229" s="4">
        <v>1221606</v>
      </c>
      <c r="KS229" s="4">
        <v>0</v>
      </c>
      <c r="KT229" s="4">
        <v>0</v>
      </c>
      <c r="KU229" s="4">
        <v>0</v>
      </c>
      <c r="KV229" s="4">
        <v>71122</v>
      </c>
      <c r="KW229" s="4">
        <v>0</v>
      </c>
      <c r="KX229" s="4">
        <v>22317</v>
      </c>
      <c r="KY229" s="4">
        <v>0</v>
      </c>
      <c r="KZ229" s="4">
        <v>71122</v>
      </c>
      <c r="LA229" s="4">
        <v>0</v>
      </c>
      <c r="LB229" s="4">
        <v>177559.82487114685</v>
      </c>
      <c r="LC229" s="4">
        <v>0</v>
      </c>
      <c r="LD229" s="4">
        <v>57</v>
      </c>
      <c r="LE229" s="4">
        <v>0</v>
      </c>
      <c r="LF229" s="4">
        <v>0</v>
      </c>
      <c r="LG229" s="4">
        <v>1173986</v>
      </c>
      <c r="LH229" s="4">
        <v>0</v>
      </c>
      <c r="LI229" s="4">
        <v>0</v>
      </c>
      <c r="LJ229" s="4">
        <v>0</v>
      </c>
      <c r="LK229" s="4">
        <v>67668</v>
      </c>
      <c r="LL229" s="4">
        <v>0</v>
      </c>
      <c r="LM229" s="4">
        <v>0</v>
      </c>
      <c r="LO229" s="4">
        <v>67668</v>
      </c>
      <c r="LQ229" s="4">
        <v>95416</v>
      </c>
      <c r="MI229" s="115">
        <f t="shared" si="3"/>
        <v>-220</v>
      </c>
      <c r="MJ229" s="3"/>
      <c r="MK229" s="3"/>
      <c r="ML229" s="176"/>
      <c r="MM229" s="176"/>
      <c r="MN229" s="176"/>
      <c r="MO229" s="176"/>
      <c r="MP229" s="176"/>
      <c r="MQ229" s="176"/>
      <c r="MR229" s="176"/>
      <c r="MS229" s="176"/>
      <c r="MT229" s="176"/>
    </row>
    <row r="230" spans="1:358" s="4" customFormat="1">
      <c r="A230" s="1">
        <v>221</v>
      </c>
      <c r="B230" t="s">
        <v>261</v>
      </c>
      <c r="C230" s="93"/>
      <c r="E230" s="4">
        <v>0</v>
      </c>
      <c r="F230" s="4">
        <v>0</v>
      </c>
      <c r="I230" s="93">
        <v>2.34</v>
      </c>
      <c r="J230" s="4">
        <v>18397</v>
      </c>
      <c r="K230" s="4">
        <v>0</v>
      </c>
      <c r="L230" s="4">
        <v>0</v>
      </c>
      <c r="M230" s="4">
        <v>9199</v>
      </c>
      <c r="O230" s="93">
        <v>4</v>
      </c>
      <c r="P230" s="4">
        <v>0</v>
      </c>
      <c r="Q230" s="4">
        <v>34624</v>
      </c>
      <c r="R230" s="4">
        <v>0</v>
      </c>
      <c r="S230" s="4">
        <v>0</v>
      </c>
      <c r="U230" s="4">
        <v>0</v>
      </c>
      <c r="V230" s="4">
        <v>0</v>
      </c>
      <c r="W230" s="93">
        <v>13.41</v>
      </c>
      <c r="X230" s="4">
        <v>0</v>
      </c>
      <c r="Y230" s="4">
        <v>119074</v>
      </c>
      <c r="Z230" s="4">
        <v>0</v>
      </c>
      <c r="AA230" s="4">
        <v>9595</v>
      </c>
      <c r="AB230" s="4">
        <v>0</v>
      </c>
      <c r="AC230" s="4">
        <v>84450</v>
      </c>
      <c r="AD230" s="4">
        <v>0</v>
      </c>
      <c r="AE230" s="4">
        <v>0</v>
      </c>
      <c r="AF230" s="4">
        <v>19.16</v>
      </c>
      <c r="AG230" s="4">
        <v>0</v>
      </c>
      <c r="AH230" s="4">
        <v>167562</v>
      </c>
      <c r="AJ230" s="4">
        <v>9227</v>
      </c>
      <c r="AL230" s="4">
        <v>99158</v>
      </c>
      <c r="AN230" s="4">
        <v>0</v>
      </c>
      <c r="AO230" s="93">
        <v>21.85</v>
      </c>
      <c r="AP230" s="4">
        <v>0</v>
      </c>
      <c r="AQ230" s="4">
        <v>193416</v>
      </c>
      <c r="AR230" s="4">
        <v>0</v>
      </c>
      <c r="AS230" s="4">
        <v>0</v>
      </c>
      <c r="AT230" s="4">
        <v>0</v>
      </c>
      <c r="AU230" s="4">
        <v>88727</v>
      </c>
      <c r="AW230" s="93">
        <v>20</v>
      </c>
      <c r="AY230" s="4">
        <v>222080</v>
      </c>
      <c r="AZ230" s="4">
        <v>11104</v>
      </c>
      <c r="BA230" s="4">
        <v>0</v>
      </c>
      <c r="BB230" s="4">
        <v>0</v>
      </c>
      <c r="BC230" s="4">
        <v>56593</v>
      </c>
      <c r="BD230" s="4">
        <v>9982</v>
      </c>
      <c r="BE230" s="4">
        <v>17</v>
      </c>
      <c r="BF230" s="4">
        <v>0</v>
      </c>
      <c r="BG230" s="4">
        <v>221034</v>
      </c>
      <c r="BH230" s="4">
        <v>0</v>
      </c>
      <c r="BI230" s="4">
        <v>23.45</v>
      </c>
      <c r="BJ230" s="4">
        <v>0</v>
      </c>
      <c r="BK230" s="4">
        <v>325298</v>
      </c>
      <c r="BL230" s="4">
        <v>0</v>
      </c>
      <c r="BM230" s="4">
        <v>0</v>
      </c>
      <c r="BN230" s="4">
        <v>0</v>
      </c>
      <c r="BO230" s="4">
        <v>33847.751787498964</v>
      </c>
      <c r="BP230" s="4">
        <v>22.045413908592309</v>
      </c>
      <c r="BQ230" s="93">
        <v>27.361774744027304</v>
      </c>
      <c r="BR230" s="4">
        <v>0</v>
      </c>
      <c r="BS230" s="4">
        <v>350265.08372243057</v>
      </c>
      <c r="BT230" s="4">
        <v>0</v>
      </c>
      <c r="BU230" s="4">
        <v>20466.607508532423</v>
      </c>
      <c r="BW230" s="4">
        <v>0</v>
      </c>
      <c r="BY230" s="4">
        <v>20466.607508532423</v>
      </c>
      <c r="CA230" s="4">
        <v>84886.283722430569</v>
      </c>
      <c r="CC230" s="93">
        <v>29</v>
      </c>
      <c r="CD230" s="4">
        <v>0</v>
      </c>
      <c r="CE230" s="4">
        <v>340402</v>
      </c>
      <c r="CF230" s="4">
        <v>0</v>
      </c>
      <c r="CG230" s="4">
        <v>22504</v>
      </c>
      <c r="CH230" s="4">
        <v>0</v>
      </c>
      <c r="CI230" s="4">
        <v>0</v>
      </c>
      <c r="CJ230" s="4">
        <v>0</v>
      </c>
      <c r="CK230" s="4">
        <v>22504</v>
      </c>
      <c r="CL230" s="4">
        <v>0</v>
      </c>
      <c r="CM230" s="4">
        <v>52244</v>
      </c>
      <c r="CN230" s="4">
        <v>0</v>
      </c>
      <c r="CO230" s="93">
        <v>29.785964912280701</v>
      </c>
      <c r="CP230" s="4">
        <v>0</v>
      </c>
      <c r="CQ230" s="4">
        <v>472494.76140350878</v>
      </c>
      <c r="CS230" s="4">
        <v>24156.41754385965</v>
      </c>
      <c r="CU230" s="4">
        <v>0</v>
      </c>
      <c r="CW230" s="4">
        <v>24156.41754385965</v>
      </c>
      <c r="CY230" s="4">
        <v>142079.76140350878</v>
      </c>
      <c r="DA230" s="93">
        <v>30.412587412587413</v>
      </c>
      <c r="DB230" s="4">
        <v>0</v>
      </c>
      <c r="DC230" s="4">
        <v>440012</v>
      </c>
      <c r="DD230" s="4">
        <v>0</v>
      </c>
      <c r="DE230" s="4">
        <v>24971</v>
      </c>
      <c r="DF230" s="4">
        <v>0</v>
      </c>
      <c r="DG230" s="4">
        <v>15809</v>
      </c>
      <c r="DH230" s="4">
        <v>0</v>
      </c>
      <c r="DI230" s="4">
        <v>24971</v>
      </c>
      <c r="DJ230" s="4">
        <v>0</v>
      </c>
      <c r="DK230" s="4">
        <v>79256</v>
      </c>
      <c r="DL230" s="4">
        <v>0</v>
      </c>
      <c r="DM230" s="93">
        <v>29.723549488054609</v>
      </c>
      <c r="DN230" s="4">
        <v>0</v>
      </c>
      <c r="DO230" s="4">
        <v>533062</v>
      </c>
      <c r="DQ230" s="4">
        <v>26543</v>
      </c>
      <c r="DS230" s="4">
        <v>0</v>
      </c>
      <c r="DU230" s="4">
        <v>26543</v>
      </c>
      <c r="DW230" s="4">
        <v>145887.10456140351</v>
      </c>
      <c r="DY230" s="93">
        <v>28.498245614035088</v>
      </c>
      <c r="DZ230" s="4">
        <v>0</v>
      </c>
      <c r="EA230" s="4">
        <v>497779</v>
      </c>
      <c r="EC230" s="4">
        <v>25249</v>
      </c>
      <c r="EE230" s="4">
        <v>0</v>
      </c>
      <c r="EG230" s="4">
        <v>25249</v>
      </c>
      <c r="EI230" s="4">
        <v>55830</v>
      </c>
      <c r="EK230" s="93">
        <v>21.473867595818817</v>
      </c>
      <c r="EL230" s="4">
        <v>0</v>
      </c>
      <c r="EM230" s="4">
        <v>403923</v>
      </c>
      <c r="EN230" s="4">
        <v>9771</v>
      </c>
      <c r="EO230" s="4">
        <v>18725</v>
      </c>
      <c r="EP230" s="4">
        <v>451</v>
      </c>
      <c r="EQ230" s="4">
        <v>0</v>
      </c>
      <c r="ER230" s="4">
        <v>0</v>
      </c>
      <c r="ES230" s="4">
        <v>18725</v>
      </c>
      <c r="ET230" s="4">
        <v>451</v>
      </c>
      <c r="EU230" s="4">
        <v>37220</v>
      </c>
      <c r="EV230" s="4">
        <v>0</v>
      </c>
      <c r="EW230" s="93">
        <v>25</v>
      </c>
      <c r="EX230" s="4">
        <v>0</v>
      </c>
      <c r="EY230" s="4">
        <v>456875</v>
      </c>
      <c r="EZ230" s="4">
        <v>0</v>
      </c>
      <c r="FA230" s="4">
        <v>22325</v>
      </c>
      <c r="FB230" s="4">
        <v>0</v>
      </c>
      <c r="FC230" s="4">
        <v>0</v>
      </c>
      <c r="FD230" s="4">
        <v>0</v>
      </c>
      <c r="FE230" s="4">
        <v>22325</v>
      </c>
      <c r="FF230" s="4">
        <v>0</v>
      </c>
      <c r="FG230" s="4">
        <v>62723</v>
      </c>
      <c r="FH230" s="4">
        <v>0</v>
      </c>
      <c r="FI230" s="93">
        <v>32.24305555555555</v>
      </c>
      <c r="FJ230" s="4">
        <v>0</v>
      </c>
      <c r="FK230" s="4">
        <v>636766</v>
      </c>
      <c r="FL230" s="4">
        <v>0</v>
      </c>
      <c r="FM230" s="4">
        <v>28537</v>
      </c>
      <c r="FN230" s="4">
        <v>0</v>
      </c>
      <c r="FO230" s="4">
        <v>0</v>
      </c>
      <c r="FQ230" s="4">
        <v>28537</v>
      </c>
      <c r="FS230" s="4">
        <v>177821.73050692221</v>
      </c>
      <c r="FU230" s="93">
        <v>30</v>
      </c>
      <c r="FV230" s="4">
        <v>0</v>
      </c>
      <c r="FW230" s="4">
        <v>580650</v>
      </c>
      <c r="FX230" s="4">
        <v>0</v>
      </c>
      <c r="FY230" s="4">
        <v>26790</v>
      </c>
      <c r="FZ230" s="4">
        <v>0</v>
      </c>
      <c r="GA230" s="4">
        <v>0</v>
      </c>
      <c r="GB230" s="4">
        <v>0</v>
      </c>
      <c r="GC230" s="4">
        <v>26790</v>
      </c>
      <c r="GE230" s="4">
        <v>56673.365020280624</v>
      </c>
      <c r="GG230" s="93">
        <v>26.666666666666664</v>
      </c>
      <c r="GH230" s="4">
        <v>0</v>
      </c>
      <c r="GI230" s="4">
        <v>513120</v>
      </c>
      <c r="GJ230" s="4">
        <v>0</v>
      </c>
      <c r="GK230" s="4">
        <v>23814</v>
      </c>
      <c r="GL230" s="4">
        <v>0</v>
      </c>
      <c r="GM230" s="4">
        <v>0</v>
      </c>
      <c r="GN230" s="4">
        <v>0</v>
      </c>
      <c r="GO230" s="4">
        <v>23814</v>
      </c>
      <c r="GP230" s="4">
        <v>0</v>
      </c>
      <c r="GQ230" s="4">
        <v>0</v>
      </c>
      <c r="GR230" s="4">
        <v>0</v>
      </c>
      <c r="GS230" s="93">
        <v>27.670138888888889</v>
      </c>
      <c r="GT230" s="4">
        <v>0</v>
      </c>
      <c r="GU230" s="4">
        <v>521056</v>
      </c>
      <c r="GV230" s="4">
        <v>0</v>
      </c>
      <c r="GW230" s="4">
        <v>24709</v>
      </c>
      <c r="GX230" s="4">
        <v>0</v>
      </c>
      <c r="GY230" s="4">
        <v>0</v>
      </c>
      <c r="GZ230" s="4">
        <v>0</v>
      </c>
      <c r="HA230" s="160">
        <v>24709</v>
      </c>
      <c r="HB230" s="160">
        <v>0</v>
      </c>
      <c r="HC230" s="160">
        <v>7040.5606845746333</v>
      </c>
      <c r="HD230" s="4">
        <v>-5</v>
      </c>
      <c r="HE230" s="93">
        <v>28</v>
      </c>
      <c r="HF230" s="4">
        <v>0</v>
      </c>
      <c r="HG230" s="4">
        <v>0</v>
      </c>
      <c r="HH230" s="4">
        <v>540237</v>
      </c>
      <c r="HI230" s="4">
        <v>0</v>
      </c>
      <c r="HJ230" s="4">
        <v>24870</v>
      </c>
      <c r="HK230" s="4">
        <v>0</v>
      </c>
      <c r="HL230" s="4">
        <v>0</v>
      </c>
      <c r="HM230" s="4">
        <v>0</v>
      </c>
      <c r="HN230" s="4">
        <v>24870</v>
      </c>
      <c r="HO230" s="4">
        <v>0</v>
      </c>
      <c r="HP230" s="4">
        <v>16836</v>
      </c>
      <c r="HQ230" s="4">
        <v>-292.51672869749382</v>
      </c>
      <c r="HR230" s="93">
        <v>34.379999999999995</v>
      </c>
      <c r="HS230" s="4">
        <v>0</v>
      </c>
      <c r="HT230" s="4">
        <v>0</v>
      </c>
      <c r="HU230" s="4">
        <v>738516</v>
      </c>
      <c r="HV230" s="4">
        <v>0</v>
      </c>
      <c r="HW230" s="4">
        <v>0</v>
      </c>
      <c r="HX230" s="176">
        <v>0</v>
      </c>
      <c r="HY230" s="4">
        <v>29911</v>
      </c>
      <c r="HZ230" s="176">
        <v>0</v>
      </c>
      <c r="IA230" s="4">
        <v>0</v>
      </c>
      <c r="IB230" s="176">
        <v>0</v>
      </c>
      <c r="IC230" s="4">
        <v>29911</v>
      </c>
      <c r="ID230" s="176">
        <v>0</v>
      </c>
      <c r="IE230" s="4">
        <v>130473.53962678528</v>
      </c>
      <c r="IF230" s="4">
        <v>703.77043854079966</v>
      </c>
      <c r="IG230" s="5">
        <v>30.4</v>
      </c>
      <c r="IH230" s="3">
        <v>0</v>
      </c>
      <c r="II230" s="3">
        <v>0</v>
      </c>
      <c r="IJ230" s="3">
        <v>744223</v>
      </c>
      <c r="IK230" s="3">
        <v>0</v>
      </c>
      <c r="IL230" s="3">
        <v>0</v>
      </c>
      <c r="IM230" s="3">
        <v>0</v>
      </c>
      <c r="IN230" s="3">
        <v>27147</v>
      </c>
      <c r="IO230" s="3">
        <v>0</v>
      </c>
      <c r="IP230" s="3">
        <v>0</v>
      </c>
      <c r="IQ230" s="3"/>
      <c r="IR230" s="3">
        <v>27147</v>
      </c>
      <c r="IS230" s="3"/>
      <c r="IT230" s="3">
        <v>5259.4905849280331</v>
      </c>
      <c r="IU230" s="3"/>
      <c r="IV230" s="93">
        <v>33.33</v>
      </c>
      <c r="IW230" s="4">
        <v>0</v>
      </c>
      <c r="IX230" s="4">
        <v>0</v>
      </c>
      <c r="IY230" s="4">
        <v>819785</v>
      </c>
      <c r="IZ230" s="4">
        <v>0</v>
      </c>
      <c r="JA230" s="4">
        <v>0</v>
      </c>
      <c r="JB230" s="4">
        <v>0</v>
      </c>
      <c r="JC230" s="4">
        <v>31264</v>
      </c>
      <c r="JD230" s="4">
        <v>0</v>
      </c>
      <c r="JE230" s="4">
        <v>0</v>
      </c>
      <c r="JG230" s="4">
        <v>31264</v>
      </c>
      <c r="JI230" s="4">
        <v>77010.515033922391</v>
      </c>
      <c r="JK230" s="93">
        <v>30.060000000000002</v>
      </c>
      <c r="JL230" s="4">
        <v>0</v>
      </c>
      <c r="JM230" s="4">
        <v>0</v>
      </c>
      <c r="JN230" s="4">
        <v>755588</v>
      </c>
      <c r="JO230" s="4">
        <v>0</v>
      </c>
      <c r="JP230" s="4">
        <v>0</v>
      </c>
      <c r="JQ230" s="4">
        <v>0</v>
      </c>
      <c r="JR230" s="4">
        <v>28196</v>
      </c>
      <c r="JS230" s="4">
        <v>0</v>
      </c>
      <c r="JT230" s="4">
        <v>0</v>
      </c>
      <c r="JV230" s="4">
        <v>28196</v>
      </c>
      <c r="JW230" s="4">
        <v>0</v>
      </c>
      <c r="JX230" s="4">
        <v>11646.574048800927</v>
      </c>
      <c r="JY230" s="4">
        <v>-14.81304134066886</v>
      </c>
      <c r="JZ230" s="93">
        <v>33.68</v>
      </c>
      <c r="KA230" s="4">
        <v>0</v>
      </c>
      <c r="KB230" s="4">
        <v>0</v>
      </c>
      <c r="KC230" s="4">
        <v>934688</v>
      </c>
      <c r="KD230" s="4">
        <v>0</v>
      </c>
      <c r="KE230" s="4">
        <v>0</v>
      </c>
      <c r="KF230" s="4">
        <v>0</v>
      </c>
      <c r="KG230" s="4">
        <v>31592</v>
      </c>
      <c r="KH230" s="4">
        <v>0</v>
      </c>
      <c r="KI230" s="4">
        <v>0</v>
      </c>
      <c r="KJ230" s="4">
        <v>0</v>
      </c>
      <c r="KK230" s="4">
        <v>31592</v>
      </c>
      <c r="KM230" s="4">
        <v>189139.24663082644</v>
      </c>
      <c r="KN230" s="4">
        <v>-80.910238186566858</v>
      </c>
      <c r="KO230" s="4">
        <v>26</v>
      </c>
      <c r="KP230" s="4">
        <v>0</v>
      </c>
      <c r="KQ230" s="4">
        <v>0</v>
      </c>
      <c r="KR230" s="4">
        <v>677846</v>
      </c>
      <c r="KS230" s="4">
        <v>0</v>
      </c>
      <c r="KT230" s="4">
        <v>0</v>
      </c>
      <c r="KU230" s="4">
        <v>0</v>
      </c>
      <c r="KV230" s="4">
        <v>28262</v>
      </c>
      <c r="KW230" s="4">
        <v>0</v>
      </c>
      <c r="KX230" s="4">
        <v>0</v>
      </c>
      <c r="KY230" s="4">
        <v>0</v>
      </c>
      <c r="KZ230" s="4">
        <v>28262</v>
      </c>
      <c r="LA230" s="4">
        <v>0</v>
      </c>
      <c r="LB230" s="4">
        <v>107379.08976181343</v>
      </c>
      <c r="LC230" s="4">
        <v>0</v>
      </c>
      <c r="LD230" s="4">
        <v>23</v>
      </c>
      <c r="LE230" s="4">
        <v>0</v>
      </c>
      <c r="LF230" s="4">
        <v>0</v>
      </c>
      <c r="LG230" s="4">
        <v>662699</v>
      </c>
      <c r="LH230" s="4">
        <v>0</v>
      </c>
      <c r="LI230" s="4">
        <v>0</v>
      </c>
      <c r="LJ230" s="4">
        <v>0</v>
      </c>
      <c r="LK230" s="4">
        <v>27324</v>
      </c>
      <c r="LL230" s="4">
        <v>0</v>
      </c>
      <c r="LM230" s="4">
        <v>0</v>
      </c>
      <c r="LO230" s="4">
        <v>27324</v>
      </c>
      <c r="LQ230" s="4">
        <v>71640</v>
      </c>
      <c r="MI230" s="115">
        <f t="shared" si="3"/>
        <v>-221</v>
      </c>
      <c r="MJ230" s="3"/>
      <c r="MK230" s="3"/>
      <c r="ML230" s="176"/>
      <c r="MM230" s="176"/>
      <c r="MN230" s="176"/>
      <c r="MO230" s="176"/>
      <c r="MP230" s="176"/>
      <c r="MQ230" s="176"/>
      <c r="MR230" s="176"/>
      <c r="MS230" s="176"/>
      <c r="MT230" s="176"/>
    </row>
    <row r="231" spans="1:358" s="4" customFormat="1">
      <c r="A231" s="1">
        <v>222</v>
      </c>
      <c r="B231" t="s">
        <v>262</v>
      </c>
      <c r="C231" s="93"/>
      <c r="E231" s="4">
        <v>0</v>
      </c>
      <c r="F231" s="4">
        <v>0</v>
      </c>
      <c r="I231" s="93"/>
      <c r="J231" s="4">
        <v>0</v>
      </c>
      <c r="K231" s="4">
        <v>0</v>
      </c>
      <c r="L231" s="4">
        <v>0</v>
      </c>
      <c r="O231" s="93"/>
      <c r="Q231" s="4">
        <v>0</v>
      </c>
      <c r="R231" s="4">
        <v>0</v>
      </c>
      <c r="S231" s="4">
        <v>0</v>
      </c>
      <c r="U231" s="4">
        <v>0</v>
      </c>
      <c r="V231" s="4">
        <v>0</v>
      </c>
      <c r="W231" s="93"/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L231" s="4">
        <v>0</v>
      </c>
      <c r="AO231" s="93"/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W231" s="93"/>
      <c r="AZ231" s="4">
        <v>0</v>
      </c>
      <c r="BB231" s="4">
        <v>0</v>
      </c>
      <c r="BC231" s="4">
        <v>0</v>
      </c>
      <c r="BD231" s="4">
        <v>0</v>
      </c>
      <c r="BH231" s="4">
        <v>0</v>
      </c>
      <c r="BL231" s="4">
        <v>0</v>
      </c>
      <c r="BN231" s="4">
        <v>0</v>
      </c>
      <c r="BO231" s="4">
        <v>0</v>
      </c>
      <c r="BP231" s="4">
        <v>0</v>
      </c>
      <c r="BQ231" s="93">
        <v>0</v>
      </c>
      <c r="BR231" s="4">
        <v>0</v>
      </c>
      <c r="BS231" s="4">
        <v>0</v>
      </c>
      <c r="BT231" s="4">
        <v>0</v>
      </c>
      <c r="BU231" s="4">
        <v>0</v>
      </c>
      <c r="BW231" s="4">
        <v>0</v>
      </c>
      <c r="BY231" s="4">
        <v>0</v>
      </c>
      <c r="CA231" s="4">
        <v>0</v>
      </c>
      <c r="CC231" s="93"/>
      <c r="CE231" s="4">
        <v>0</v>
      </c>
      <c r="CF231" s="4">
        <v>0</v>
      </c>
      <c r="CH231" s="4">
        <v>0</v>
      </c>
      <c r="CJ231" s="4">
        <v>0</v>
      </c>
      <c r="CK231" s="4">
        <v>0</v>
      </c>
      <c r="CL231" s="4">
        <v>0</v>
      </c>
      <c r="CM231" s="4">
        <v>0</v>
      </c>
      <c r="CN231" s="4">
        <v>0</v>
      </c>
      <c r="CO231" s="93"/>
      <c r="CS231" s="4">
        <v>0</v>
      </c>
      <c r="CW231" s="4">
        <v>0</v>
      </c>
      <c r="CY231" s="4">
        <v>0</v>
      </c>
      <c r="DA231" s="93"/>
      <c r="DD231" s="4">
        <v>0</v>
      </c>
      <c r="DF231" s="4">
        <v>0</v>
      </c>
      <c r="DH231" s="4">
        <v>0</v>
      </c>
      <c r="DI231" s="4">
        <v>0</v>
      </c>
      <c r="DJ231" s="4">
        <v>0</v>
      </c>
      <c r="DK231" s="4">
        <v>0</v>
      </c>
      <c r="DL231" s="4">
        <v>0</v>
      </c>
      <c r="DM231" s="93"/>
      <c r="DU231" s="4">
        <v>0</v>
      </c>
      <c r="DW231" s="4">
        <v>0</v>
      </c>
      <c r="DY231" s="93"/>
      <c r="EG231" s="4">
        <v>0</v>
      </c>
      <c r="EI231" s="4">
        <v>0</v>
      </c>
      <c r="EK231" s="93">
        <v>0</v>
      </c>
      <c r="EM231" s="4">
        <v>0</v>
      </c>
      <c r="EN231" s="4">
        <v>0</v>
      </c>
      <c r="EO231" s="4">
        <v>0</v>
      </c>
      <c r="EP231" s="4">
        <v>0</v>
      </c>
      <c r="EQ231" s="4">
        <v>0</v>
      </c>
      <c r="ER231" s="4">
        <v>0</v>
      </c>
      <c r="ES231" s="4">
        <v>0</v>
      </c>
      <c r="ET231" s="4">
        <v>0</v>
      </c>
      <c r="EU231" s="4">
        <v>0</v>
      </c>
      <c r="EV231" s="4">
        <v>0</v>
      </c>
      <c r="EW231" s="93">
        <v>0</v>
      </c>
      <c r="EX231" s="4">
        <v>0</v>
      </c>
      <c r="EY231" s="4">
        <v>0</v>
      </c>
      <c r="EZ231" s="4">
        <v>0</v>
      </c>
      <c r="FA231" s="4">
        <v>0</v>
      </c>
      <c r="FB231" s="4">
        <v>0</v>
      </c>
      <c r="FC231" s="4">
        <v>0</v>
      </c>
      <c r="FD231" s="4">
        <v>0</v>
      </c>
      <c r="FE231" s="4">
        <v>0</v>
      </c>
      <c r="FF231" s="4">
        <v>0</v>
      </c>
      <c r="FG231" s="4">
        <v>0</v>
      </c>
      <c r="FH231" s="4">
        <v>0</v>
      </c>
      <c r="FI231" s="93">
        <v>0</v>
      </c>
      <c r="FJ231" s="4">
        <v>0</v>
      </c>
      <c r="FK231" s="4">
        <v>0</v>
      </c>
      <c r="FL231" s="4">
        <v>0</v>
      </c>
      <c r="FM231" s="4">
        <v>0</v>
      </c>
      <c r="FN231" s="4">
        <v>0</v>
      </c>
      <c r="FO231" s="4">
        <v>0</v>
      </c>
      <c r="FQ231" s="4">
        <v>0</v>
      </c>
      <c r="FS231" s="4">
        <v>0</v>
      </c>
      <c r="FU231" s="93">
        <v>0</v>
      </c>
      <c r="FV231" s="4">
        <v>0</v>
      </c>
      <c r="FW231" s="4">
        <v>0</v>
      </c>
      <c r="FX231" s="4">
        <v>0</v>
      </c>
      <c r="FY231" s="4">
        <v>0</v>
      </c>
      <c r="FZ231" s="4">
        <v>0</v>
      </c>
      <c r="GA231" s="4">
        <v>0</v>
      </c>
      <c r="GB231" s="4">
        <v>0</v>
      </c>
      <c r="GC231" s="4">
        <v>0</v>
      </c>
      <c r="GE231" s="4">
        <v>0</v>
      </c>
      <c r="GG231" s="93">
        <v>0</v>
      </c>
      <c r="GH231" s="4">
        <v>0</v>
      </c>
      <c r="GI231" s="4">
        <v>0</v>
      </c>
      <c r="GJ231" s="4">
        <v>0</v>
      </c>
      <c r="GK231" s="4">
        <v>0</v>
      </c>
      <c r="GL231" s="4">
        <v>0</v>
      </c>
      <c r="GM231" s="4">
        <v>0</v>
      </c>
      <c r="GN231" s="4">
        <v>0</v>
      </c>
      <c r="GO231" s="4">
        <v>0</v>
      </c>
      <c r="GP231" s="4">
        <v>0</v>
      </c>
      <c r="GQ231" s="4">
        <v>0</v>
      </c>
      <c r="GR231" s="4">
        <v>0</v>
      </c>
      <c r="GS231" s="93">
        <v>0</v>
      </c>
      <c r="GT231" s="4">
        <v>0</v>
      </c>
      <c r="GU231" s="4">
        <v>0</v>
      </c>
      <c r="GV231" s="4">
        <v>0</v>
      </c>
      <c r="GW231" s="4">
        <v>0</v>
      </c>
      <c r="GX231" s="4">
        <v>0</v>
      </c>
      <c r="GY231" s="4">
        <v>0</v>
      </c>
      <c r="GZ231" s="4">
        <v>0</v>
      </c>
      <c r="HA231" s="160">
        <v>0</v>
      </c>
      <c r="HB231" s="160">
        <v>0</v>
      </c>
      <c r="HC231" s="160">
        <v>0</v>
      </c>
      <c r="HD231" s="4">
        <v>0</v>
      </c>
      <c r="HE231" s="93">
        <v>0</v>
      </c>
      <c r="HF231" s="4">
        <v>0</v>
      </c>
      <c r="HG231" s="4">
        <v>0</v>
      </c>
      <c r="HH231" s="4">
        <v>0</v>
      </c>
      <c r="HI231" s="4">
        <v>0</v>
      </c>
      <c r="HJ231" s="4">
        <v>0</v>
      </c>
      <c r="HK231" s="4">
        <v>0</v>
      </c>
      <c r="HL231" s="4">
        <v>0</v>
      </c>
      <c r="HM231" s="4">
        <v>0</v>
      </c>
      <c r="HN231" s="4">
        <v>0</v>
      </c>
      <c r="HO231" s="4">
        <v>0</v>
      </c>
      <c r="HP231" s="4">
        <v>0</v>
      </c>
      <c r="HQ231" s="4">
        <v>0</v>
      </c>
      <c r="HR231" s="93">
        <v>0</v>
      </c>
      <c r="HS231" s="4">
        <v>0</v>
      </c>
      <c r="HT231" s="4">
        <v>0</v>
      </c>
      <c r="HU231" s="4">
        <v>0</v>
      </c>
      <c r="HV231" s="4">
        <v>0</v>
      </c>
      <c r="HW231" s="4">
        <v>0</v>
      </c>
      <c r="HX231" s="176">
        <v>0</v>
      </c>
      <c r="HY231" s="4">
        <v>0</v>
      </c>
      <c r="HZ231" s="176">
        <v>0</v>
      </c>
      <c r="IA231" s="4">
        <v>0</v>
      </c>
      <c r="IB231" s="176">
        <v>0</v>
      </c>
      <c r="IC231" s="4">
        <v>0</v>
      </c>
      <c r="ID231" s="176">
        <v>0</v>
      </c>
      <c r="IE231" s="4">
        <v>0</v>
      </c>
      <c r="IF231" s="4">
        <v>0</v>
      </c>
      <c r="IG231" s="5">
        <v>0</v>
      </c>
      <c r="IH231" s="3">
        <v>0</v>
      </c>
      <c r="II231" s="3">
        <v>0</v>
      </c>
      <c r="IJ231" s="3">
        <v>0</v>
      </c>
      <c r="IK231" s="3">
        <v>0</v>
      </c>
      <c r="IL231" s="3">
        <v>0</v>
      </c>
      <c r="IM231" s="3">
        <v>0</v>
      </c>
      <c r="IN231" s="3">
        <v>0</v>
      </c>
      <c r="IO231" s="3">
        <v>0</v>
      </c>
      <c r="IP231" s="3">
        <v>0</v>
      </c>
      <c r="IQ231" s="3"/>
      <c r="IR231" s="3">
        <v>0</v>
      </c>
      <c r="IS231" s="3"/>
      <c r="IT231" s="3">
        <v>0</v>
      </c>
      <c r="IU231" s="3"/>
      <c r="IV231" s="93">
        <v>0</v>
      </c>
      <c r="IW231" s="4">
        <v>0</v>
      </c>
      <c r="IX231" s="4">
        <v>0</v>
      </c>
      <c r="IY231" s="4">
        <v>0</v>
      </c>
      <c r="IZ231" s="4">
        <v>0</v>
      </c>
      <c r="JA231" s="4">
        <v>0</v>
      </c>
      <c r="JB231" s="4">
        <v>0</v>
      </c>
      <c r="JC231" s="4">
        <v>0</v>
      </c>
      <c r="JD231" s="4">
        <v>0</v>
      </c>
      <c r="JE231" s="4">
        <v>0</v>
      </c>
      <c r="JG231" s="4">
        <v>0</v>
      </c>
      <c r="JI231" s="4">
        <v>0</v>
      </c>
      <c r="JK231" s="93">
        <v>0</v>
      </c>
      <c r="JL231" s="4">
        <v>0</v>
      </c>
      <c r="JM231" s="4">
        <v>0</v>
      </c>
      <c r="JN231" s="4">
        <v>0</v>
      </c>
      <c r="JO231" s="4">
        <v>0</v>
      </c>
      <c r="JP231" s="4">
        <v>0</v>
      </c>
      <c r="JQ231" s="4">
        <v>0</v>
      </c>
      <c r="JR231" s="4">
        <v>0</v>
      </c>
      <c r="JS231" s="4">
        <v>0</v>
      </c>
      <c r="JT231" s="4">
        <v>0</v>
      </c>
      <c r="JV231" s="4">
        <v>0</v>
      </c>
      <c r="JW231" s="4">
        <v>0</v>
      </c>
      <c r="JX231" s="4">
        <v>0</v>
      </c>
      <c r="JY231" s="4">
        <v>0</v>
      </c>
      <c r="JZ231" s="93">
        <v>0</v>
      </c>
      <c r="KA231" s="4">
        <v>0</v>
      </c>
      <c r="KB231" s="4">
        <v>0</v>
      </c>
      <c r="KC231" s="4">
        <v>0</v>
      </c>
      <c r="KD231" s="4">
        <v>0</v>
      </c>
      <c r="KE231" s="4">
        <v>0</v>
      </c>
      <c r="KF231" s="4">
        <v>0</v>
      </c>
      <c r="KG231" s="4">
        <v>0</v>
      </c>
      <c r="KH231" s="4">
        <v>0</v>
      </c>
      <c r="KI231" s="4">
        <v>0</v>
      </c>
      <c r="KJ231" s="4">
        <v>0</v>
      </c>
      <c r="KK231" s="4">
        <v>0</v>
      </c>
      <c r="KM231" s="4">
        <v>0</v>
      </c>
      <c r="KN231" s="4">
        <v>0</v>
      </c>
      <c r="KO231" s="4">
        <v>0</v>
      </c>
      <c r="KP231" s="4">
        <v>0</v>
      </c>
      <c r="KQ231" s="4">
        <v>0</v>
      </c>
      <c r="KR231" s="4">
        <v>0</v>
      </c>
      <c r="KS231" s="4">
        <v>0</v>
      </c>
      <c r="KT231" s="4">
        <v>0</v>
      </c>
      <c r="KU231" s="4">
        <v>0</v>
      </c>
      <c r="KV231" s="4">
        <v>0</v>
      </c>
      <c r="KW231" s="4">
        <v>0</v>
      </c>
      <c r="KX231" s="4">
        <v>0</v>
      </c>
      <c r="KY231" s="4">
        <v>0</v>
      </c>
      <c r="KZ231" s="4">
        <v>0</v>
      </c>
      <c r="LA231" s="4">
        <v>0</v>
      </c>
      <c r="LB231" s="4">
        <v>0</v>
      </c>
      <c r="LC231" s="4">
        <v>0</v>
      </c>
      <c r="LD231" s="4">
        <v>0</v>
      </c>
      <c r="LE231" s="4">
        <v>0</v>
      </c>
      <c r="LF231" s="4">
        <v>0</v>
      </c>
      <c r="LG231" s="4">
        <v>0</v>
      </c>
      <c r="LH231" s="4">
        <v>0</v>
      </c>
      <c r="LI231" s="4">
        <v>0</v>
      </c>
      <c r="LJ231" s="4">
        <v>0</v>
      </c>
      <c r="LK231" s="4">
        <v>0</v>
      </c>
      <c r="LL231" s="4">
        <v>0</v>
      </c>
      <c r="LM231" s="4">
        <v>0</v>
      </c>
      <c r="LO231" s="4">
        <v>0</v>
      </c>
      <c r="LQ231" s="4">
        <v>0</v>
      </c>
      <c r="MI231" s="115">
        <f t="shared" si="3"/>
        <v>-222</v>
      </c>
      <c r="MJ231" s="3"/>
      <c r="MK231" s="3"/>
      <c r="ML231" s="176"/>
      <c r="MM231" s="176"/>
      <c r="MN231" s="176"/>
      <c r="MO231" s="176"/>
      <c r="MP231" s="176"/>
      <c r="MQ231" s="176"/>
      <c r="MR231" s="176"/>
      <c r="MS231" s="176"/>
      <c r="MT231" s="176"/>
    </row>
    <row r="232" spans="1:358" s="4" customFormat="1">
      <c r="A232" s="1">
        <v>223</v>
      </c>
      <c r="B232" t="s">
        <v>263</v>
      </c>
      <c r="C232" s="93"/>
      <c r="E232" s="4">
        <v>0</v>
      </c>
      <c r="F232" s="4">
        <v>0</v>
      </c>
      <c r="I232" s="93"/>
      <c r="J232" s="4">
        <v>0</v>
      </c>
      <c r="K232" s="4">
        <v>0</v>
      </c>
      <c r="L232" s="4">
        <v>12598</v>
      </c>
      <c r="O232" s="93"/>
      <c r="Q232" s="4">
        <v>0</v>
      </c>
      <c r="R232" s="4">
        <v>0</v>
      </c>
      <c r="S232" s="4">
        <v>0</v>
      </c>
      <c r="U232" s="4">
        <v>0</v>
      </c>
      <c r="V232" s="4">
        <v>0</v>
      </c>
      <c r="W232" s="93"/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L232" s="4">
        <v>0</v>
      </c>
      <c r="AO232" s="93"/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W232" s="93"/>
      <c r="AZ232" s="4">
        <v>0</v>
      </c>
      <c r="BB232" s="4">
        <v>0</v>
      </c>
      <c r="BC232" s="4">
        <v>0</v>
      </c>
      <c r="BD232" s="4">
        <v>0</v>
      </c>
      <c r="BH232" s="4">
        <v>0</v>
      </c>
      <c r="BL232" s="4">
        <v>0</v>
      </c>
      <c r="BN232" s="4">
        <v>0</v>
      </c>
      <c r="BO232" s="4">
        <v>0</v>
      </c>
      <c r="BP232" s="4">
        <v>0</v>
      </c>
      <c r="BQ232" s="93">
        <v>0</v>
      </c>
      <c r="BR232" s="4">
        <v>0</v>
      </c>
      <c r="BS232" s="4">
        <v>0</v>
      </c>
      <c r="BT232" s="4">
        <v>0</v>
      </c>
      <c r="BU232" s="4">
        <v>0</v>
      </c>
      <c r="BW232" s="4">
        <v>0</v>
      </c>
      <c r="BY232" s="4">
        <v>0</v>
      </c>
      <c r="CA232" s="4">
        <v>0</v>
      </c>
      <c r="CC232" s="93"/>
      <c r="CE232" s="4">
        <v>0</v>
      </c>
      <c r="CF232" s="4">
        <v>0</v>
      </c>
      <c r="CH232" s="4">
        <v>0</v>
      </c>
      <c r="CJ232" s="4">
        <v>0</v>
      </c>
      <c r="CK232" s="4">
        <v>0</v>
      </c>
      <c r="CL232" s="4">
        <v>0</v>
      </c>
      <c r="CM232" s="4">
        <v>0</v>
      </c>
      <c r="CN232" s="4">
        <v>0</v>
      </c>
      <c r="CO232" s="93"/>
      <c r="CS232" s="4">
        <v>0</v>
      </c>
      <c r="CW232" s="4">
        <v>0</v>
      </c>
      <c r="CY232" s="4">
        <v>0</v>
      </c>
      <c r="DA232" s="93"/>
      <c r="DD232" s="4">
        <v>0</v>
      </c>
      <c r="DF232" s="4">
        <v>0</v>
      </c>
      <c r="DH232" s="4">
        <v>0</v>
      </c>
      <c r="DI232" s="4">
        <v>0</v>
      </c>
      <c r="DJ232" s="4">
        <v>0</v>
      </c>
      <c r="DK232" s="4">
        <v>0</v>
      </c>
      <c r="DL232" s="4">
        <v>0</v>
      </c>
      <c r="DM232" s="93"/>
      <c r="DU232" s="4">
        <v>0</v>
      </c>
      <c r="DW232" s="4">
        <v>0</v>
      </c>
      <c r="DY232" s="93">
        <v>1</v>
      </c>
      <c r="DZ232" s="4">
        <v>0</v>
      </c>
      <c r="EA232" s="4">
        <v>10109</v>
      </c>
      <c r="EC232" s="4">
        <v>893</v>
      </c>
      <c r="EE232" s="4">
        <v>0</v>
      </c>
      <c r="EG232" s="4">
        <v>893</v>
      </c>
      <c r="EI232" s="4">
        <v>10109</v>
      </c>
      <c r="EK232" s="93">
        <v>1</v>
      </c>
      <c r="EL232" s="4">
        <v>0</v>
      </c>
      <c r="EM232" s="4">
        <v>8091</v>
      </c>
      <c r="EN232" s="4">
        <v>0</v>
      </c>
      <c r="EO232" s="4">
        <v>893</v>
      </c>
      <c r="EP232" s="4">
        <v>0</v>
      </c>
      <c r="EQ232" s="4">
        <v>0</v>
      </c>
      <c r="ER232" s="4">
        <v>0</v>
      </c>
      <c r="ES232" s="4">
        <v>893</v>
      </c>
      <c r="ET232" s="4">
        <v>0</v>
      </c>
      <c r="EU232" s="4">
        <v>6065.4</v>
      </c>
      <c r="EV232" s="4">
        <v>0</v>
      </c>
      <c r="EW232" s="93">
        <v>1</v>
      </c>
      <c r="EX232" s="4">
        <v>0</v>
      </c>
      <c r="EY232" s="4">
        <v>8178</v>
      </c>
      <c r="EZ232" s="4">
        <v>0</v>
      </c>
      <c r="FA232" s="4">
        <v>893</v>
      </c>
      <c r="FB232" s="4">
        <v>0</v>
      </c>
      <c r="FC232" s="4">
        <v>0</v>
      </c>
      <c r="FD232" s="4">
        <v>0</v>
      </c>
      <c r="FE232" s="4">
        <v>893</v>
      </c>
      <c r="FF232" s="4">
        <v>0</v>
      </c>
      <c r="FG232" s="4">
        <v>4130.6000000000004</v>
      </c>
      <c r="FH232" s="4">
        <v>0</v>
      </c>
      <c r="FI232" s="93">
        <v>1</v>
      </c>
      <c r="FJ232" s="4">
        <v>0</v>
      </c>
      <c r="FK232" s="4">
        <v>8657</v>
      </c>
      <c r="FL232" s="4">
        <v>0</v>
      </c>
      <c r="FM232" s="4">
        <v>893</v>
      </c>
      <c r="FN232" s="4">
        <v>0</v>
      </c>
      <c r="FO232" s="4">
        <v>0</v>
      </c>
      <c r="FQ232" s="4">
        <v>893</v>
      </c>
      <c r="FS232" s="4">
        <v>479.24581333143863</v>
      </c>
      <c r="FU232" s="93">
        <v>1</v>
      </c>
      <c r="FV232" s="4">
        <v>0</v>
      </c>
      <c r="FW232" s="4">
        <v>9504</v>
      </c>
      <c r="FX232" s="4">
        <v>0</v>
      </c>
      <c r="FY232" s="4">
        <v>893</v>
      </c>
      <c r="FZ232" s="4">
        <v>0</v>
      </c>
      <c r="GA232" s="4">
        <v>0</v>
      </c>
      <c r="GB232" s="4">
        <v>0</v>
      </c>
      <c r="GC232" s="4">
        <v>893</v>
      </c>
      <c r="GE232" s="4">
        <v>962.39305149903407</v>
      </c>
      <c r="GG232" s="93">
        <v>2</v>
      </c>
      <c r="GH232" s="4">
        <v>0</v>
      </c>
      <c r="GI232" s="4">
        <v>18588</v>
      </c>
      <c r="GJ232" s="4">
        <v>0</v>
      </c>
      <c r="GK232" s="4">
        <v>1786</v>
      </c>
      <c r="GL232" s="4">
        <v>0</v>
      </c>
      <c r="GM232" s="4">
        <v>0</v>
      </c>
      <c r="GN232" s="4">
        <v>0</v>
      </c>
      <c r="GO232" s="4">
        <v>1786</v>
      </c>
      <c r="GP232" s="4">
        <v>0</v>
      </c>
      <c r="GQ232" s="4">
        <v>8739.5754809327664</v>
      </c>
      <c r="GR232" s="4">
        <v>-7.6394888317099685</v>
      </c>
      <c r="GS232" s="93">
        <v>1</v>
      </c>
      <c r="GT232" s="4">
        <v>0</v>
      </c>
      <c r="GU232" s="4">
        <v>8938</v>
      </c>
      <c r="GV232" s="4">
        <v>0</v>
      </c>
      <c r="GW232" s="4">
        <v>893</v>
      </c>
      <c r="GX232" s="4">
        <v>0</v>
      </c>
      <c r="GY232" s="4">
        <v>0</v>
      </c>
      <c r="GZ232" s="4">
        <v>0</v>
      </c>
      <c r="HA232" s="160">
        <v>893</v>
      </c>
      <c r="HB232" s="160">
        <v>0</v>
      </c>
      <c r="HC232" s="160">
        <v>-7.6394888317099685</v>
      </c>
      <c r="HD232" s="4">
        <v>0</v>
      </c>
      <c r="HE232" s="93">
        <v>2</v>
      </c>
      <c r="HF232" s="4">
        <v>0</v>
      </c>
      <c r="HG232" s="4">
        <v>0</v>
      </c>
      <c r="HH232" s="4">
        <v>17812</v>
      </c>
      <c r="HI232" s="4">
        <v>0</v>
      </c>
      <c r="HJ232" s="4">
        <v>1786</v>
      </c>
      <c r="HK232" s="4">
        <v>0</v>
      </c>
      <c r="HL232" s="4">
        <v>0</v>
      </c>
      <c r="HM232" s="4">
        <v>0</v>
      </c>
      <c r="HN232" s="4">
        <v>1786</v>
      </c>
      <c r="HO232" s="4">
        <v>0</v>
      </c>
      <c r="HP232" s="4">
        <v>7789</v>
      </c>
      <c r="HQ232" s="4">
        <v>-135.33149733911432</v>
      </c>
      <c r="HR232" s="93">
        <v>2</v>
      </c>
      <c r="HS232" s="4">
        <v>0</v>
      </c>
      <c r="HT232" s="4">
        <v>0</v>
      </c>
      <c r="HU232" s="4">
        <v>18128</v>
      </c>
      <c r="HV232" s="4">
        <v>0</v>
      </c>
      <c r="HW232" s="4">
        <v>0</v>
      </c>
      <c r="HX232" s="176">
        <v>0</v>
      </c>
      <c r="HY232" s="4">
        <v>1786</v>
      </c>
      <c r="HZ232" s="176">
        <v>0</v>
      </c>
      <c r="IA232" s="4">
        <v>0</v>
      </c>
      <c r="IB232" s="176">
        <v>0</v>
      </c>
      <c r="IC232" s="4">
        <v>1786</v>
      </c>
      <c r="ID232" s="176">
        <v>0</v>
      </c>
      <c r="IE232" s="4">
        <v>119.06095129199043</v>
      </c>
      <c r="IF232" s="4">
        <v>0.6422112724429212</v>
      </c>
      <c r="IG232" s="5">
        <v>4</v>
      </c>
      <c r="IH232" s="3">
        <v>0</v>
      </c>
      <c r="II232" s="3">
        <v>0</v>
      </c>
      <c r="IJ232" s="3">
        <v>39648</v>
      </c>
      <c r="IK232" s="3">
        <v>0</v>
      </c>
      <c r="IL232" s="3">
        <v>0</v>
      </c>
      <c r="IM232" s="3">
        <v>0</v>
      </c>
      <c r="IN232" s="3">
        <v>3572</v>
      </c>
      <c r="IO232" s="3">
        <v>0</v>
      </c>
      <c r="IP232" s="3">
        <v>0</v>
      </c>
      <c r="IQ232" s="3"/>
      <c r="IR232" s="3">
        <v>3572</v>
      </c>
      <c r="IS232" s="3"/>
      <c r="IT232" s="3">
        <v>17655.852159565962</v>
      </c>
      <c r="IU232" s="3"/>
      <c r="IV232" s="93">
        <v>4</v>
      </c>
      <c r="IW232" s="4">
        <v>0</v>
      </c>
      <c r="IX232" s="4">
        <v>0</v>
      </c>
      <c r="IY232" s="4">
        <v>38340</v>
      </c>
      <c r="IZ232" s="4">
        <v>0</v>
      </c>
      <c r="JA232" s="4">
        <v>0</v>
      </c>
      <c r="JB232" s="4">
        <v>0</v>
      </c>
      <c r="JC232" s="4">
        <v>3752</v>
      </c>
      <c r="JD232" s="4">
        <v>0</v>
      </c>
      <c r="JE232" s="4">
        <v>0</v>
      </c>
      <c r="JG232" s="4">
        <v>3752</v>
      </c>
      <c r="JI232" s="4">
        <v>2118.9415130720408</v>
      </c>
      <c r="JK232" s="93">
        <v>4</v>
      </c>
      <c r="JL232" s="4">
        <v>0</v>
      </c>
      <c r="JM232" s="4">
        <v>0</v>
      </c>
      <c r="JN232" s="4">
        <v>38568</v>
      </c>
      <c r="JO232" s="4">
        <v>0</v>
      </c>
      <c r="JP232" s="4">
        <v>0</v>
      </c>
      <c r="JQ232" s="4">
        <v>0</v>
      </c>
      <c r="JR232" s="4">
        <v>3752</v>
      </c>
      <c r="JS232" s="4">
        <v>0</v>
      </c>
      <c r="JT232" s="4">
        <v>0</v>
      </c>
      <c r="JV232" s="4">
        <v>3752</v>
      </c>
      <c r="JW232" s="4">
        <v>0</v>
      </c>
      <c r="JX232" s="4">
        <v>228</v>
      </c>
      <c r="JY232" s="4">
        <v>0</v>
      </c>
      <c r="JZ232" s="93">
        <v>4</v>
      </c>
      <c r="KA232" s="4">
        <v>0</v>
      </c>
      <c r="KB232" s="4">
        <v>0</v>
      </c>
      <c r="KC232" s="4">
        <v>42596</v>
      </c>
      <c r="KD232" s="4">
        <v>0</v>
      </c>
      <c r="KE232" s="4">
        <v>0</v>
      </c>
      <c r="KF232" s="4">
        <v>0</v>
      </c>
      <c r="KG232" s="4">
        <v>3752</v>
      </c>
      <c r="KH232" s="4">
        <v>0</v>
      </c>
      <c r="KI232" s="4">
        <v>0</v>
      </c>
      <c r="KJ232" s="4">
        <v>0</v>
      </c>
      <c r="KK232" s="4">
        <v>3752</v>
      </c>
      <c r="KM232" s="4">
        <v>4164.8</v>
      </c>
      <c r="KN232" s="4">
        <v>0</v>
      </c>
      <c r="KO232" s="4">
        <v>4</v>
      </c>
      <c r="KP232" s="4">
        <v>0</v>
      </c>
      <c r="KQ232" s="4">
        <v>0</v>
      </c>
      <c r="KR232" s="4">
        <v>41288</v>
      </c>
      <c r="KS232" s="4">
        <v>0</v>
      </c>
      <c r="KT232" s="4">
        <v>0</v>
      </c>
      <c r="KU232" s="4">
        <v>0</v>
      </c>
      <c r="KV232" s="4">
        <v>4352</v>
      </c>
      <c r="KW232" s="4">
        <v>0</v>
      </c>
      <c r="KX232" s="4">
        <v>0</v>
      </c>
      <c r="KY232" s="4">
        <v>0</v>
      </c>
      <c r="KZ232" s="4">
        <v>4352</v>
      </c>
      <c r="LA232" s="4">
        <v>0</v>
      </c>
      <c r="LB232" s="4">
        <v>2504.3519999999999</v>
      </c>
      <c r="LC232" s="4">
        <v>0</v>
      </c>
      <c r="LD232" s="4">
        <v>3</v>
      </c>
      <c r="LE232" s="4">
        <v>0</v>
      </c>
      <c r="LF232" s="4">
        <v>0</v>
      </c>
      <c r="LG232" s="4">
        <v>31842</v>
      </c>
      <c r="LH232" s="4">
        <v>0</v>
      </c>
      <c r="LI232" s="4">
        <v>0</v>
      </c>
      <c r="LJ232" s="4">
        <v>0</v>
      </c>
      <c r="LK232" s="4">
        <v>3564</v>
      </c>
      <c r="LL232" s="4">
        <v>0</v>
      </c>
      <c r="LM232" s="4">
        <v>0</v>
      </c>
      <c r="LO232" s="4">
        <v>3564</v>
      </c>
      <c r="LQ232" s="4">
        <v>1611.2</v>
      </c>
      <c r="MI232" s="115">
        <f t="shared" si="3"/>
        <v>-223</v>
      </c>
      <c r="MJ232" s="3"/>
      <c r="MK232" s="3"/>
      <c r="ML232" s="176"/>
      <c r="MM232" s="176"/>
      <c r="MN232" s="176"/>
      <c r="MO232" s="176"/>
      <c r="MP232" s="176"/>
      <c r="MQ232" s="176"/>
      <c r="MR232" s="176"/>
      <c r="MS232" s="176"/>
      <c r="MT232" s="176"/>
    </row>
    <row r="233" spans="1:358" s="4" customFormat="1">
      <c r="A233" s="1">
        <v>224</v>
      </c>
      <c r="B233" t="s">
        <v>264</v>
      </c>
      <c r="C233" s="93"/>
      <c r="E233" s="4">
        <v>0</v>
      </c>
      <c r="F233" s="4">
        <v>0</v>
      </c>
      <c r="I233" s="93"/>
      <c r="J233" s="4">
        <v>0</v>
      </c>
      <c r="K233" s="4">
        <v>0</v>
      </c>
      <c r="L233" s="4">
        <v>0</v>
      </c>
      <c r="O233" s="93"/>
      <c r="Q233" s="4">
        <v>0</v>
      </c>
      <c r="R233" s="4">
        <v>0</v>
      </c>
      <c r="S233" s="4">
        <v>0</v>
      </c>
      <c r="U233" s="4">
        <v>0</v>
      </c>
      <c r="V233" s="4">
        <v>0</v>
      </c>
      <c r="W233" s="93"/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L233" s="4">
        <v>0</v>
      </c>
      <c r="AO233" s="93"/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W233" s="93"/>
      <c r="AZ233" s="4">
        <v>0</v>
      </c>
      <c r="BB233" s="4">
        <v>0</v>
      </c>
      <c r="BC233" s="4">
        <v>0</v>
      </c>
      <c r="BD233" s="4">
        <v>0</v>
      </c>
      <c r="BH233" s="4">
        <v>0</v>
      </c>
      <c r="BL233" s="4">
        <v>0</v>
      </c>
      <c r="BN233" s="4">
        <v>0</v>
      </c>
      <c r="BO233" s="4">
        <v>0</v>
      </c>
      <c r="BP233" s="4">
        <v>0</v>
      </c>
      <c r="BQ233" s="93">
        <v>0</v>
      </c>
      <c r="BR233" s="4">
        <v>0</v>
      </c>
      <c r="BS233" s="4">
        <v>0</v>
      </c>
      <c r="BT233" s="4">
        <v>0</v>
      </c>
      <c r="BU233" s="4">
        <v>0</v>
      </c>
      <c r="BW233" s="4">
        <v>0</v>
      </c>
      <c r="BY233" s="4">
        <v>0</v>
      </c>
      <c r="CA233" s="4">
        <v>0</v>
      </c>
      <c r="CC233" s="93"/>
      <c r="CE233" s="4">
        <v>0</v>
      </c>
      <c r="CF233" s="4">
        <v>0</v>
      </c>
      <c r="CH233" s="4">
        <v>0</v>
      </c>
      <c r="CJ233" s="4">
        <v>0</v>
      </c>
      <c r="CK233" s="4">
        <v>0</v>
      </c>
      <c r="CL233" s="4">
        <v>0</v>
      </c>
      <c r="CM233" s="4">
        <v>0</v>
      </c>
      <c r="CN233" s="4">
        <v>0</v>
      </c>
      <c r="CO233" s="93"/>
      <c r="CS233" s="4">
        <v>0</v>
      </c>
      <c r="CW233" s="4">
        <v>0</v>
      </c>
      <c r="CY233" s="4">
        <v>0</v>
      </c>
      <c r="DA233" s="93"/>
      <c r="DD233" s="4">
        <v>0</v>
      </c>
      <c r="DF233" s="4">
        <v>0</v>
      </c>
      <c r="DH233" s="4">
        <v>0</v>
      </c>
      <c r="DI233" s="4">
        <v>0</v>
      </c>
      <c r="DJ233" s="4">
        <v>0</v>
      </c>
      <c r="DK233" s="4">
        <v>0</v>
      </c>
      <c r="DL233" s="4">
        <v>0</v>
      </c>
      <c r="DM233" s="93"/>
      <c r="DU233" s="4">
        <v>0</v>
      </c>
      <c r="DW233" s="4">
        <v>0</v>
      </c>
      <c r="DY233" s="93"/>
      <c r="EG233" s="4">
        <v>0</v>
      </c>
      <c r="EI233" s="4">
        <v>0</v>
      </c>
      <c r="EK233" s="93">
        <v>0</v>
      </c>
      <c r="EM233" s="4">
        <v>0</v>
      </c>
      <c r="EN233" s="4">
        <v>0</v>
      </c>
      <c r="EO233" s="4">
        <v>0</v>
      </c>
      <c r="EP233" s="4">
        <v>0</v>
      </c>
      <c r="EQ233" s="4">
        <v>0</v>
      </c>
      <c r="ER233" s="4">
        <v>0</v>
      </c>
      <c r="ES233" s="4">
        <v>0</v>
      </c>
      <c r="ET233" s="4">
        <v>0</v>
      </c>
      <c r="EU233" s="4">
        <v>0</v>
      </c>
      <c r="EV233" s="4">
        <v>0</v>
      </c>
      <c r="EW233" s="93">
        <v>0</v>
      </c>
      <c r="EX233" s="4">
        <v>0</v>
      </c>
      <c r="EY233" s="4">
        <v>0</v>
      </c>
      <c r="EZ233" s="4">
        <v>0</v>
      </c>
      <c r="FA233" s="4">
        <v>0</v>
      </c>
      <c r="FB233" s="4">
        <v>0</v>
      </c>
      <c r="FC233" s="4">
        <v>0</v>
      </c>
      <c r="FD233" s="4">
        <v>0</v>
      </c>
      <c r="FE233" s="4">
        <v>0</v>
      </c>
      <c r="FF233" s="4">
        <v>0</v>
      </c>
      <c r="FG233" s="4">
        <v>0</v>
      </c>
      <c r="FH233" s="4">
        <v>0</v>
      </c>
      <c r="FI233" s="93">
        <v>0</v>
      </c>
      <c r="FJ233" s="4">
        <v>0</v>
      </c>
      <c r="FK233" s="4">
        <v>0</v>
      </c>
      <c r="FL233" s="4">
        <v>0</v>
      </c>
      <c r="FM233" s="4">
        <v>0</v>
      </c>
      <c r="FN233" s="4">
        <v>0</v>
      </c>
      <c r="FO233" s="4">
        <v>0</v>
      </c>
      <c r="FQ233" s="4">
        <v>0</v>
      </c>
      <c r="FS233" s="4">
        <v>0</v>
      </c>
      <c r="FU233" s="93">
        <v>0</v>
      </c>
      <c r="FV233" s="4">
        <v>0</v>
      </c>
      <c r="FW233" s="4">
        <v>0</v>
      </c>
      <c r="FX233" s="4">
        <v>0</v>
      </c>
      <c r="FY233" s="4">
        <v>0</v>
      </c>
      <c r="FZ233" s="4">
        <v>0</v>
      </c>
      <c r="GA233" s="4">
        <v>0</v>
      </c>
      <c r="GB233" s="4">
        <v>0</v>
      </c>
      <c r="GC233" s="4">
        <v>0</v>
      </c>
      <c r="GE233" s="4">
        <v>0</v>
      </c>
      <c r="GG233" s="93">
        <v>0</v>
      </c>
      <c r="GH233" s="4">
        <v>0</v>
      </c>
      <c r="GI233" s="4">
        <v>0</v>
      </c>
      <c r="GJ233" s="4">
        <v>0</v>
      </c>
      <c r="GK233" s="4">
        <v>0</v>
      </c>
      <c r="GL233" s="4">
        <v>0</v>
      </c>
      <c r="GM233" s="4">
        <v>0</v>
      </c>
      <c r="GN233" s="4">
        <v>0</v>
      </c>
      <c r="GO233" s="4">
        <v>0</v>
      </c>
      <c r="GP233" s="4">
        <v>0</v>
      </c>
      <c r="GQ233" s="4">
        <v>0</v>
      </c>
      <c r="GR233" s="4">
        <v>0</v>
      </c>
      <c r="GS233" s="93">
        <v>0</v>
      </c>
      <c r="GT233" s="4">
        <v>0</v>
      </c>
      <c r="GU233" s="4">
        <v>0</v>
      </c>
      <c r="GV233" s="4">
        <v>0</v>
      </c>
      <c r="GW233" s="4">
        <v>0</v>
      </c>
      <c r="GX233" s="4">
        <v>0</v>
      </c>
      <c r="GY233" s="4">
        <v>0</v>
      </c>
      <c r="GZ233" s="4">
        <v>0</v>
      </c>
      <c r="HA233" s="160">
        <v>0</v>
      </c>
      <c r="HB233" s="160">
        <v>0</v>
      </c>
      <c r="HC233" s="160">
        <v>0</v>
      </c>
      <c r="HD233" s="4">
        <v>0</v>
      </c>
      <c r="HE233" s="93">
        <v>0</v>
      </c>
      <c r="HF233" s="4">
        <v>0</v>
      </c>
      <c r="HG233" s="4">
        <v>0</v>
      </c>
      <c r="HH233" s="4">
        <v>0</v>
      </c>
      <c r="HI233" s="4">
        <v>0</v>
      </c>
      <c r="HJ233" s="4">
        <v>0</v>
      </c>
      <c r="HK233" s="4">
        <v>0</v>
      </c>
      <c r="HL233" s="4">
        <v>0</v>
      </c>
      <c r="HM233" s="4">
        <v>0</v>
      </c>
      <c r="HN233" s="4">
        <v>0</v>
      </c>
      <c r="HO233" s="4">
        <v>0</v>
      </c>
      <c r="HP233" s="4">
        <v>0</v>
      </c>
      <c r="HQ233" s="4">
        <v>0</v>
      </c>
      <c r="HR233" s="93">
        <v>0</v>
      </c>
      <c r="HS233" s="4">
        <v>0</v>
      </c>
      <c r="HT233" s="4">
        <v>0</v>
      </c>
      <c r="HU233" s="4">
        <v>0</v>
      </c>
      <c r="HV233" s="4">
        <v>0</v>
      </c>
      <c r="HW233" s="4">
        <v>0</v>
      </c>
      <c r="HX233" s="176">
        <v>0</v>
      </c>
      <c r="HY233" s="4">
        <v>0</v>
      </c>
      <c r="HZ233" s="176">
        <v>0</v>
      </c>
      <c r="IA233" s="4">
        <v>0</v>
      </c>
      <c r="IB233" s="176">
        <v>0</v>
      </c>
      <c r="IC233" s="4">
        <v>0</v>
      </c>
      <c r="ID233" s="176">
        <v>0</v>
      </c>
      <c r="IE233" s="4">
        <v>0</v>
      </c>
      <c r="IF233" s="4">
        <v>0</v>
      </c>
      <c r="IG233" s="5">
        <v>0</v>
      </c>
      <c r="IH233" s="3">
        <v>0</v>
      </c>
      <c r="II233" s="3">
        <v>0</v>
      </c>
      <c r="IJ233" s="3">
        <v>0</v>
      </c>
      <c r="IK233" s="3">
        <v>0</v>
      </c>
      <c r="IL233" s="3">
        <v>0</v>
      </c>
      <c r="IM233" s="3">
        <v>0</v>
      </c>
      <c r="IN233" s="3">
        <v>0</v>
      </c>
      <c r="IO233" s="3">
        <v>0</v>
      </c>
      <c r="IP233" s="3">
        <v>0</v>
      </c>
      <c r="IQ233" s="3"/>
      <c r="IR233" s="3">
        <v>0</v>
      </c>
      <c r="IS233" s="3"/>
      <c r="IT233" s="3">
        <v>0</v>
      </c>
      <c r="IU233" s="3"/>
      <c r="IV233" s="93">
        <v>0</v>
      </c>
      <c r="IW233" s="4">
        <v>0</v>
      </c>
      <c r="IX233" s="4">
        <v>0</v>
      </c>
      <c r="IY233" s="4">
        <v>0</v>
      </c>
      <c r="IZ233" s="4">
        <v>0</v>
      </c>
      <c r="JA233" s="4">
        <v>0</v>
      </c>
      <c r="JB233" s="4">
        <v>0</v>
      </c>
      <c r="JC233" s="4">
        <v>0</v>
      </c>
      <c r="JD233" s="4">
        <v>0</v>
      </c>
      <c r="JE233" s="4">
        <v>0</v>
      </c>
      <c r="JG233" s="4">
        <v>0</v>
      </c>
      <c r="JI233" s="4">
        <v>0</v>
      </c>
      <c r="JK233" s="93">
        <v>0</v>
      </c>
      <c r="JL233" s="4">
        <v>0</v>
      </c>
      <c r="JM233" s="4">
        <v>0</v>
      </c>
      <c r="JN233" s="4">
        <v>0</v>
      </c>
      <c r="JO233" s="4">
        <v>0</v>
      </c>
      <c r="JP233" s="4">
        <v>0</v>
      </c>
      <c r="JQ233" s="4">
        <v>0</v>
      </c>
      <c r="JR233" s="4">
        <v>0</v>
      </c>
      <c r="JS233" s="4">
        <v>0</v>
      </c>
      <c r="JT233" s="4">
        <v>0</v>
      </c>
      <c r="JV233" s="4">
        <v>0</v>
      </c>
      <c r="JW233" s="4">
        <v>0</v>
      </c>
      <c r="JX233" s="4">
        <v>0</v>
      </c>
      <c r="JY233" s="4">
        <v>0</v>
      </c>
      <c r="JZ233" s="93">
        <v>0</v>
      </c>
      <c r="KA233" s="4">
        <v>0</v>
      </c>
      <c r="KB233" s="4">
        <v>0</v>
      </c>
      <c r="KC233" s="4">
        <v>0</v>
      </c>
      <c r="KD233" s="4">
        <v>0</v>
      </c>
      <c r="KE233" s="4">
        <v>0</v>
      </c>
      <c r="KF233" s="4">
        <v>0</v>
      </c>
      <c r="KG233" s="4">
        <v>0</v>
      </c>
      <c r="KH233" s="4">
        <v>0</v>
      </c>
      <c r="KI233" s="4">
        <v>0</v>
      </c>
      <c r="KJ233" s="4">
        <v>0</v>
      </c>
      <c r="KK233" s="4">
        <v>0</v>
      </c>
      <c r="KM233" s="4">
        <v>0</v>
      </c>
      <c r="KN233" s="4">
        <v>0</v>
      </c>
      <c r="KO233" s="4">
        <v>0</v>
      </c>
      <c r="KP233" s="4">
        <v>0</v>
      </c>
      <c r="KQ233" s="4">
        <v>0</v>
      </c>
      <c r="KR233" s="4">
        <v>0</v>
      </c>
      <c r="KS233" s="4">
        <v>0</v>
      </c>
      <c r="KT233" s="4">
        <v>0</v>
      </c>
      <c r="KU233" s="4">
        <v>0</v>
      </c>
      <c r="KV233" s="4">
        <v>0</v>
      </c>
      <c r="KW233" s="4">
        <v>0</v>
      </c>
      <c r="KX233" s="4">
        <v>0</v>
      </c>
      <c r="KY233" s="4">
        <v>0</v>
      </c>
      <c r="KZ233" s="4">
        <v>0</v>
      </c>
      <c r="LA233" s="4">
        <v>0</v>
      </c>
      <c r="LB233" s="4">
        <v>0</v>
      </c>
      <c r="LC233" s="4">
        <v>0</v>
      </c>
      <c r="LD233" s="4">
        <v>0</v>
      </c>
      <c r="LE233" s="4">
        <v>0</v>
      </c>
      <c r="LF233" s="4">
        <v>0</v>
      </c>
      <c r="LG233" s="4">
        <v>0</v>
      </c>
      <c r="LH233" s="4">
        <v>0</v>
      </c>
      <c r="LI233" s="4">
        <v>0</v>
      </c>
      <c r="LJ233" s="4">
        <v>0</v>
      </c>
      <c r="LK233" s="4">
        <v>0</v>
      </c>
      <c r="LL233" s="4">
        <v>0</v>
      </c>
      <c r="LM233" s="4">
        <v>0</v>
      </c>
      <c r="LO233" s="4">
        <v>0</v>
      </c>
      <c r="LQ233" s="4">
        <v>0</v>
      </c>
      <c r="MI233" s="115">
        <f t="shared" si="3"/>
        <v>-224</v>
      </c>
      <c r="MJ233" s="3"/>
      <c r="MK233" s="3"/>
      <c r="ML233" s="176"/>
      <c r="MM233" s="176"/>
      <c r="MN233" s="176"/>
      <c r="MO233" s="176"/>
      <c r="MP233" s="176"/>
      <c r="MQ233" s="176"/>
      <c r="MR233" s="176"/>
      <c r="MS233" s="176"/>
      <c r="MT233" s="176"/>
    </row>
    <row r="234" spans="1:358" s="4" customFormat="1">
      <c r="A234" s="1">
        <v>225</v>
      </c>
      <c r="B234" t="s">
        <v>265</v>
      </c>
      <c r="C234" s="93"/>
      <c r="E234" s="4">
        <v>0</v>
      </c>
      <c r="F234" s="4">
        <v>0</v>
      </c>
      <c r="I234" s="93"/>
      <c r="J234" s="4">
        <v>0</v>
      </c>
      <c r="K234" s="4">
        <v>0</v>
      </c>
      <c r="L234" s="4">
        <v>0</v>
      </c>
      <c r="O234" s="93"/>
      <c r="Q234" s="4">
        <v>0</v>
      </c>
      <c r="R234" s="4">
        <v>0</v>
      </c>
      <c r="S234" s="4">
        <v>0</v>
      </c>
      <c r="U234" s="4">
        <v>0</v>
      </c>
      <c r="V234" s="4">
        <v>0</v>
      </c>
      <c r="W234" s="93"/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L234" s="4">
        <v>0</v>
      </c>
      <c r="AO234" s="93"/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W234" s="93"/>
      <c r="AZ234" s="4">
        <v>0</v>
      </c>
      <c r="BB234" s="4">
        <v>0</v>
      </c>
      <c r="BC234" s="4">
        <v>0</v>
      </c>
      <c r="BD234" s="4">
        <v>0</v>
      </c>
      <c r="BH234" s="4">
        <v>0</v>
      </c>
      <c r="BL234" s="4">
        <v>0</v>
      </c>
      <c r="BN234" s="4">
        <v>0</v>
      </c>
      <c r="BO234" s="4">
        <v>0</v>
      </c>
      <c r="BP234" s="4">
        <v>0</v>
      </c>
      <c r="BQ234" s="93">
        <v>0</v>
      </c>
      <c r="BR234" s="4">
        <v>0</v>
      </c>
      <c r="BS234" s="4">
        <v>0</v>
      </c>
      <c r="BT234" s="4">
        <v>0</v>
      </c>
      <c r="BU234" s="4">
        <v>0</v>
      </c>
      <c r="BW234" s="4">
        <v>0</v>
      </c>
      <c r="BY234" s="4">
        <v>0</v>
      </c>
      <c r="CA234" s="4">
        <v>0</v>
      </c>
      <c r="CC234" s="93"/>
      <c r="CE234" s="4">
        <v>0</v>
      </c>
      <c r="CF234" s="4">
        <v>0</v>
      </c>
      <c r="CH234" s="4">
        <v>0</v>
      </c>
      <c r="CJ234" s="4">
        <v>0</v>
      </c>
      <c r="CK234" s="4">
        <v>0</v>
      </c>
      <c r="CL234" s="4">
        <v>0</v>
      </c>
      <c r="CM234" s="4">
        <v>0</v>
      </c>
      <c r="CN234" s="4">
        <v>0</v>
      </c>
      <c r="CO234" s="93"/>
      <c r="CS234" s="4">
        <v>0</v>
      </c>
      <c r="CW234" s="4">
        <v>0</v>
      </c>
      <c r="CY234" s="4">
        <v>0</v>
      </c>
      <c r="DA234" s="93"/>
      <c r="DD234" s="4">
        <v>0</v>
      </c>
      <c r="DF234" s="4">
        <v>0</v>
      </c>
      <c r="DH234" s="4">
        <v>0</v>
      </c>
      <c r="DI234" s="4">
        <v>0</v>
      </c>
      <c r="DJ234" s="4">
        <v>0</v>
      </c>
      <c r="DK234" s="4">
        <v>0</v>
      </c>
      <c r="DL234" s="4">
        <v>0</v>
      </c>
      <c r="DM234" s="93"/>
      <c r="DU234" s="4">
        <v>0</v>
      </c>
      <c r="DW234" s="4">
        <v>0</v>
      </c>
      <c r="DY234" s="93"/>
      <c r="EG234" s="4">
        <v>0</v>
      </c>
      <c r="EI234" s="4">
        <v>0</v>
      </c>
      <c r="EK234" s="93">
        <v>0</v>
      </c>
      <c r="EM234" s="4">
        <v>0</v>
      </c>
      <c r="EN234" s="4">
        <v>0</v>
      </c>
      <c r="EO234" s="4">
        <v>0</v>
      </c>
      <c r="EP234" s="4">
        <v>0</v>
      </c>
      <c r="EQ234" s="4">
        <v>0</v>
      </c>
      <c r="ER234" s="4">
        <v>0</v>
      </c>
      <c r="ES234" s="4">
        <v>0</v>
      </c>
      <c r="ET234" s="4">
        <v>0</v>
      </c>
      <c r="EU234" s="4">
        <v>0</v>
      </c>
      <c r="EV234" s="4">
        <v>0</v>
      </c>
      <c r="EW234" s="93">
        <v>0</v>
      </c>
      <c r="EX234" s="4">
        <v>0</v>
      </c>
      <c r="EY234" s="4">
        <v>0</v>
      </c>
      <c r="EZ234" s="4">
        <v>0</v>
      </c>
      <c r="FA234" s="4">
        <v>0</v>
      </c>
      <c r="FB234" s="4">
        <v>0</v>
      </c>
      <c r="FC234" s="4">
        <v>0</v>
      </c>
      <c r="FD234" s="4">
        <v>0</v>
      </c>
      <c r="FE234" s="4">
        <v>0</v>
      </c>
      <c r="FF234" s="4">
        <v>0</v>
      </c>
      <c r="FG234" s="4">
        <v>0</v>
      </c>
      <c r="FH234" s="4">
        <v>0</v>
      </c>
      <c r="FI234" s="93">
        <v>0</v>
      </c>
      <c r="FJ234" s="4">
        <v>0</v>
      </c>
      <c r="FK234" s="4">
        <v>0</v>
      </c>
      <c r="FL234" s="4">
        <v>0</v>
      </c>
      <c r="FM234" s="4">
        <v>0</v>
      </c>
      <c r="FN234" s="4">
        <v>0</v>
      </c>
      <c r="FO234" s="4">
        <v>0</v>
      </c>
      <c r="FQ234" s="4">
        <v>0</v>
      </c>
      <c r="FS234" s="4">
        <v>0</v>
      </c>
      <c r="FU234" s="93">
        <v>0</v>
      </c>
      <c r="FV234" s="4">
        <v>0</v>
      </c>
      <c r="FW234" s="4">
        <v>0</v>
      </c>
      <c r="FX234" s="4">
        <v>0</v>
      </c>
      <c r="FY234" s="4">
        <v>0</v>
      </c>
      <c r="FZ234" s="4">
        <v>0</v>
      </c>
      <c r="GA234" s="4">
        <v>0</v>
      </c>
      <c r="GB234" s="4">
        <v>0</v>
      </c>
      <c r="GC234" s="4">
        <v>0</v>
      </c>
      <c r="GE234" s="4">
        <v>0</v>
      </c>
      <c r="GG234" s="93">
        <v>0</v>
      </c>
      <c r="GH234" s="4">
        <v>0</v>
      </c>
      <c r="GI234" s="4">
        <v>0</v>
      </c>
      <c r="GJ234" s="4">
        <v>0</v>
      </c>
      <c r="GK234" s="4">
        <v>0</v>
      </c>
      <c r="GL234" s="4">
        <v>0</v>
      </c>
      <c r="GM234" s="4">
        <v>0</v>
      </c>
      <c r="GN234" s="4">
        <v>0</v>
      </c>
      <c r="GO234" s="4">
        <v>0</v>
      </c>
      <c r="GP234" s="4">
        <v>0</v>
      </c>
      <c r="GQ234" s="4">
        <v>0</v>
      </c>
      <c r="GR234" s="4">
        <v>0</v>
      </c>
      <c r="GS234" s="93">
        <v>0</v>
      </c>
      <c r="GT234" s="4">
        <v>0</v>
      </c>
      <c r="GU234" s="4">
        <v>0</v>
      </c>
      <c r="GV234" s="4">
        <v>0</v>
      </c>
      <c r="GW234" s="4">
        <v>0</v>
      </c>
      <c r="GX234" s="4">
        <v>0</v>
      </c>
      <c r="GY234" s="4">
        <v>0</v>
      </c>
      <c r="GZ234" s="4">
        <v>0</v>
      </c>
      <c r="HA234" s="160">
        <v>0</v>
      </c>
      <c r="HB234" s="160">
        <v>0</v>
      </c>
      <c r="HC234" s="160">
        <v>0</v>
      </c>
      <c r="HD234" s="4">
        <v>0</v>
      </c>
      <c r="HE234" s="93">
        <v>0</v>
      </c>
      <c r="HF234" s="4">
        <v>0</v>
      </c>
      <c r="HG234" s="4">
        <v>0</v>
      </c>
      <c r="HH234" s="4">
        <v>0</v>
      </c>
      <c r="HI234" s="4">
        <v>0</v>
      </c>
      <c r="HJ234" s="4">
        <v>0</v>
      </c>
      <c r="HK234" s="4">
        <v>0</v>
      </c>
      <c r="HL234" s="4">
        <v>0</v>
      </c>
      <c r="HM234" s="4">
        <v>0</v>
      </c>
      <c r="HN234" s="4">
        <v>0</v>
      </c>
      <c r="HO234" s="4">
        <v>0</v>
      </c>
      <c r="HP234" s="4">
        <v>0</v>
      </c>
      <c r="HQ234" s="4">
        <v>0</v>
      </c>
      <c r="HR234" s="93">
        <v>0</v>
      </c>
      <c r="HS234" s="4">
        <v>0</v>
      </c>
      <c r="HT234" s="4">
        <v>0</v>
      </c>
      <c r="HU234" s="4">
        <v>0</v>
      </c>
      <c r="HV234" s="4">
        <v>0</v>
      </c>
      <c r="HW234" s="4">
        <v>0</v>
      </c>
      <c r="HX234" s="176">
        <v>0</v>
      </c>
      <c r="HY234" s="4">
        <v>0</v>
      </c>
      <c r="HZ234" s="176">
        <v>0</v>
      </c>
      <c r="IA234" s="4">
        <v>0</v>
      </c>
      <c r="IB234" s="176">
        <v>0</v>
      </c>
      <c r="IC234" s="4">
        <v>0</v>
      </c>
      <c r="ID234" s="176">
        <v>0</v>
      </c>
      <c r="IE234" s="4">
        <v>0</v>
      </c>
      <c r="IF234" s="4">
        <v>0</v>
      </c>
      <c r="IG234" s="5">
        <v>0</v>
      </c>
      <c r="IH234" s="3">
        <v>0</v>
      </c>
      <c r="II234" s="3">
        <v>0</v>
      </c>
      <c r="IJ234" s="3">
        <v>0</v>
      </c>
      <c r="IK234" s="3">
        <v>0</v>
      </c>
      <c r="IL234" s="3">
        <v>0</v>
      </c>
      <c r="IM234" s="3">
        <v>0</v>
      </c>
      <c r="IN234" s="3">
        <v>0</v>
      </c>
      <c r="IO234" s="3">
        <v>0</v>
      </c>
      <c r="IP234" s="3">
        <v>0</v>
      </c>
      <c r="IQ234" s="3"/>
      <c r="IR234" s="3">
        <v>0</v>
      </c>
      <c r="IS234" s="3"/>
      <c r="IT234" s="3">
        <v>0</v>
      </c>
      <c r="IU234" s="3"/>
      <c r="IV234" s="93">
        <v>0</v>
      </c>
      <c r="IW234" s="4">
        <v>0</v>
      </c>
      <c r="IX234" s="4">
        <v>0</v>
      </c>
      <c r="IY234" s="4">
        <v>0</v>
      </c>
      <c r="IZ234" s="4">
        <v>0</v>
      </c>
      <c r="JA234" s="4">
        <v>0</v>
      </c>
      <c r="JB234" s="4">
        <v>0</v>
      </c>
      <c r="JC234" s="4">
        <v>0</v>
      </c>
      <c r="JD234" s="4">
        <v>0</v>
      </c>
      <c r="JE234" s="4">
        <v>0</v>
      </c>
      <c r="JG234" s="4">
        <v>0</v>
      </c>
      <c r="JI234" s="4">
        <v>0</v>
      </c>
      <c r="JK234" s="93">
        <v>0</v>
      </c>
      <c r="JL234" s="4">
        <v>0</v>
      </c>
      <c r="JM234" s="4">
        <v>0</v>
      </c>
      <c r="JN234" s="4">
        <v>0</v>
      </c>
      <c r="JO234" s="4">
        <v>0</v>
      </c>
      <c r="JP234" s="4">
        <v>0</v>
      </c>
      <c r="JQ234" s="4">
        <v>0</v>
      </c>
      <c r="JR234" s="4">
        <v>0</v>
      </c>
      <c r="JS234" s="4">
        <v>0</v>
      </c>
      <c r="JT234" s="4">
        <v>0</v>
      </c>
      <c r="JV234" s="4">
        <v>0</v>
      </c>
      <c r="JW234" s="4">
        <v>0</v>
      </c>
      <c r="JX234" s="4">
        <v>0</v>
      </c>
      <c r="JY234" s="4">
        <v>0</v>
      </c>
      <c r="JZ234" s="93">
        <v>0</v>
      </c>
      <c r="KA234" s="4">
        <v>0</v>
      </c>
      <c r="KB234" s="4">
        <v>0</v>
      </c>
      <c r="KC234" s="4">
        <v>0</v>
      </c>
      <c r="KD234" s="4">
        <v>0</v>
      </c>
      <c r="KE234" s="4">
        <v>0</v>
      </c>
      <c r="KF234" s="4">
        <v>0</v>
      </c>
      <c r="KG234" s="4">
        <v>0</v>
      </c>
      <c r="KH234" s="4">
        <v>0</v>
      </c>
      <c r="KI234" s="4">
        <v>0</v>
      </c>
      <c r="KJ234" s="4">
        <v>0</v>
      </c>
      <c r="KK234" s="4">
        <v>0</v>
      </c>
      <c r="KM234" s="4">
        <v>0</v>
      </c>
      <c r="KN234" s="4">
        <v>0</v>
      </c>
      <c r="KO234" s="4">
        <v>0</v>
      </c>
      <c r="KP234" s="4">
        <v>0</v>
      </c>
      <c r="KQ234" s="4">
        <v>0</v>
      </c>
      <c r="KR234" s="4">
        <v>0</v>
      </c>
      <c r="KS234" s="4">
        <v>0</v>
      </c>
      <c r="KT234" s="4">
        <v>0</v>
      </c>
      <c r="KU234" s="4">
        <v>0</v>
      </c>
      <c r="KV234" s="4">
        <v>0</v>
      </c>
      <c r="KW234" s="4">
        <v>0</v>
      </c>
      <c r="KX234" s="4">
        <v>0</v>
      </c>
      <c r="KY234" s="4">
        <v>0</v>
      </c>
      <c r="KZ234" s="4">
        <v>0</v>
      </c>
      <c r="LA234" s="4">
        <v>0</v>
      </c>
      <c r="LB234" s="4">
        <v>0</v>
      </c>
      <c r="LC234" s="4">
        <v>0</v>
      </c>
      <c r="LD234" s="4">
        <v>0</v>
      </c>
      <c r="LE234" s="4">
        <v>0</v>
      </c>
      <c r="LF234" s="4">
        <v>0</v>
      </c>
      <c r="LG234" s="4">
        <v>0</v>
      </c>
      <c r="LH234" s="4">
        <v>0</v>
      </c>
      <c r="LI234" s="4">
        <v>0</v>
      </c>
      <c r="LJ234" s="4">
        <v>0</v>
      </c>
      <c r="LK234" s="4">
        <v>0</v>
      </c>
      <c r="LL234" s="4">
        <v>0</v>
      </c>
      <c r="LM234" s="4">
        <v>0</v>
      </c>
      <c r="LO234" s="4">
        <v>0</v>
      </c>
      <c r="LQ234" s="4">
        <v>0</v>
      </c>
      <c r="MI234" s="115">
        <f t="shared" si="3"/>
        <v>-225</v>
      </c>
      <c r="MJ234" s="3"/>
      <c r="MK234" s="3"/>
      <c r="ML234" s="176"/>
      <c r="MM234" s="176"/>
      <c r="MN234" s="176"/>
      <c r="MO234" s="176"/>
      <c r="MP234" s="176"/>
      <c r="MQ234" s="176"/>
      <c r="MR234" s="176"/>
      <c r="MS234" s="176"/>
      <c r="MT234" s="176"/>
    </row>
    <row r="235" spans="1:358" s="4" customFormat="1">
      <c r="A235" s="1">
        <v>226</v>
      </c>
      <c r="B235" t="s">
        <v>266</v>
      </c>
      <c r="C235" s="93"/>
      <c r="E235" s="4">
        <v>0</v>
      </c>
      <c r="F235" s="4">
        <v>0</v>
      </c>
      <c r="I235" s="93"/>
      <c r="J235" s="4">
        <v>0</v>
      </c>
      <c r="K235" s="4">
        <v>0</v>
      </c>
      <c r="L235" s="4">
        <v>0</v>
      </c>
      <c r="O235" s="93"/>
      <c r="Q235" s="4">
        <v>0</v>
      </c>
      <c r="R235" s="4">
        <v>0</v>
      </c>
      <c r="S235" s="4">
        <v>0</v>
      </c>
      <c r="U235" s="4">
        <v>0</v>
      </c>
      <c r="V235" s="4">
        <v>0</v>
      </c>
      <c r="W235" s="93">
        <v>18</v>
      </c>
      <c r="X235" s="4">
        <v>0</v>
      </c>
      <c r="Y235" s="4">
        <v>86853</v>
      </c>
      <c r="Z235" s="4">
        <v>0</v>
      </c>
      <c r="AA235" s="4">
        <v>5109</v>
      </c>
      <c r="AB235" s="4">
        <v>0</v>
      </c>
      <c r="AC235" s="4">
        <v>86853</v>
      </c>
      <c r="AD235" s="4">
        <v>0</v>
      </c>
      <c r="AE235" s="4">
        <v>0</v>
      </c>
      <c r="AF235" s="4">
        <v>33.96</v>
      </c>
      <c r="AG235" s="4">
        <v>0</v>
      </c>
      <c r="AH235" s="4">
        <v>188564</v>
      </c>
      <c r="AJ235" s="4">
        <v>5721</v>
      </c>
      <c r="AL235" s="4">
        <v>153823</v>
      </c>
      <c r="AN235" s="4">
        <v>0</v>
      </c>
      <c r="AO235" s="93">
        <v>47.82</v>
      </c>
      <c r="AP235" s="4">
        <v>0</v>
      </c>
      <c r="AQ235" s="4">
        <v>282233</v>
      </c>
      <c r="AR235" s="4">
        <v>0</v>
      </c>
      <c r="AS235" s="4">
        <v>6028</v>
      </c>
      <c r="AT235" s="4">
        <v>0</v>
      </c>
      <c r="AU235" s="4">
        <v>189437</v>
      </c>
      <c r="AW235" s="93">
        <v>48.03</v>
      </c>
      <c r="AY235" s="4">
        <v>294472</v>
      </c>
      <c r="AZ235" s="4">
        <v>0</v>
      </c>
      <c r="BA235" s="4">
        <v>0</v>
      </c>
      <c r="BB235" s="4">
        <v>0</v>
      </c>
      <c r="BC235" s="4">
        <v>97146</v>
      </c>
      <c r="BD235" s="4">
        <v>142</v>
      </c>
      <c r="BE235" s="4">
        <v>44.04</v>
      </c>
      <c r="BF235" s="4">
        <v>0</v>
      </c>
      <c r="BG235" s="4">
        <v>294760</v>
      </c>
      <c r="BH235" s="4">
        <v>0</v>
      </c>
      <c r="BI235" s="4">
        <v>46.58</v>
      </c>
      <c r="BJ235" s="4">
        <v>0</v>
      </c>
      <c r="BK235" s="4">
        <v>316140</v>
      </c>
      <c r="BL235" s="4">
        <v>0</v>
      </c>
      <c r="BM235" s="4">
        <v>0</v>
      </c>
      <c r="BN235" s="4">
        <v>0</v>
      </c>
      <c r="BO235" s="4">
        <v>8089.7853105219892</v>
      </c>
      <c r="BP235" s="4">
        <v>5.2689663621322325</v>
      </c>
      <c r="BQ235" s="93">
        <v>50.640939597315437</v>
      </c>
      <c r="BR235" s="4">
        <v>0</v>
      </c>
      <c r="BS235" s="4">
        <v>376836.44508233009</v>
      </c>
      <c r="BT235" s="4">
        <v>0</v>
      </c>
      <c r="BU235" s="4">
        <v>37879.422818791936</v>
      </c>
      <c r="BW235" s="4">
        <v>0</v>
      </c>
      <c r="BY235" s="4">
        <v>37879.422818791936</v>
      </c>
      <c r="CA235" s="4">
        <v>73639.645082330084</v>
      </c>
      <c r="CC235" s="93">
        <v>51.188552188552187</v>
      </c>
      <c r="CD235" s="4">
        <v>0</v>
      </c>
      <c r="CE235" s="4">
        <v>395994.63973063976</v>
      </c>
      <c r="CF235" s="4">
        <v>0</v>
      </c>
      <c r="CG235" s="4">
        <v>39722.316498316497</v>
      </c>
      <c r="CH235" s="4">
        <v>0</v>
      </c>
      <c r="CI235" s="4">
        <v>0</v>
      </c>
      <c r="CJ235" s="4">
        <v>0</v>
      </c>
      <c r="CK235" s="4">
        <v>39722.316498316497</v>
      </c>
      <c r="CL235" s="4">
        <v>0</v>
      </c>
      <c r="CM235" s="4">
        <v>64128.194648309669</v>
      </c>
      <c r="CN235" s="4">
        <v>0</v>
      </c>
      <c r="CO235" s="93">
        <v>44.286195286195287</v>
      </c>
      <c r="CP235" s="4">
        <v>0</v>
      </c>
      <c r="CQ235" s="4">
        <v>344900.88888888888</v>
      </c>
      <c r="CS235" s="4">
        <v>35916.104377104377</v>
      </c>
      <c r="CU235" s="4">
        <v>0</v>
      </c>
      <c r="CW235" s="4">
        <v>35916.104377104377</v>
      </c>
      <c r="CY235" s="4">
        <v>35774</v>
      </c>
      <c r="DA235" s="93">
        <v>48.442567567567558</v>
      </c>
      <c r="DB235" s="4">
        <v>0</v>
      </c>
      <c r="DC235" s="4">
        <v>414058</v>
      </c>
      <c r="DD235" s="4">
        <v>0</v>
      </c>
      <c r="DE235" s="4">
        <v>40537</v>
      </c>
      <c r="DF235" s="4">
        <v>0</v>
      </c>
      <c r="DG235" s="4">
        <v>6626</v>
      </c>
      <c r="DH235" s="4">
        <v>0</v>
      </c>
      <c r="DI235" s="4">
        <v>40537</v>
      </c>
      <c r="DJ235" s="4">
        <v>0</v>
      </c>
      <c r="DK235" s="4">
        <v>76820</v>
      </c>
      <c r="DL235" s="4">
        <v>0</v>
      </c>
      <c r="DM235" s="93">
        <v>45.380978394167094</v>
      </c>
      <c r="DN235" s="4">
        <v>0</v>
      </c>
      <c r="DO235" s="4">
        <v>422723</v>
      </c>
      <c r="DQ235" s="4">
        <v>40526</v>
      </c>
      <c r="DS235" s="4">
        <v>0</v>
      </c>
      <c r="DU235" s="4">
        <v>40526</v>
      </c>
      <c r="DW235" s="4">
        <v>50159.26666666667</v>
      </c>
      <c r="DY235" s="93">
        <v>38.989655172413791</v>
      </c>
      <c r="DZ235" s="4">
        <v>0</v>
      </c>
      <c r="EA235" s="4">
        <v>364483</v>
      </c>
      <c r="EC235" s="4">
        <v>34818</v>
      </c>
      <c r="EE235" s="4">
        <v>0</v>
      </c>
      <c r="EG235" s="4">
        <v>34818</v>
      </c>
      <c r="EI235" s="4">
        <v>32861.844444444447</v>
      </c>
      <c r="EK235" s="93">
        <v>34</v>
      </c>
      <c r="EL235" s="4">
        <v>0</v>
      </c>
      <c r="EM235" s="4">
        <v>306057</v>
      </c>
      <c r="EN235" s="4">
        <v>0</v>
      </c>
      <c r="EO235" s="4">
        <v>30362</v>
      </c>
      <c r="EP235" s="4">
        <v>0</v>
      </c>
      <c r="EQ235" s="4">
        <v>0</v>
      </c>
      <c r="ER235" s="4">
        <v>0</v>
      </c>
      <c r="ES235" s="4">
        <v>30362</v>
      </c>
      <c r="ET235" s="4">
        <v>0</v>
      </c>
      <c r="EU235" s="4">
        <v>3466</v>
      </c>
      <c r="EV235" s="4">
        <v>0</v>
      </c>
      <c r="EW235" s="93">
        <v>36.771207087486161</v>
      </c>
      <c r="EX235" s="4">
        <v>0</v>
      </c>
      <c r="EY235" s="4">
        <v>344632</v>
      </c>
      <c r="EZ235" s="4">
        <v>0</v>
      </c>
      <c r="FA235" s="4">
        <v>32693</v>
      </c>
      <c r="FB235" s="4">
        <v>0</v>
      </c>
      <c r="FC235" s="4">
        <v>0</v>
      </c>
      <c r="FD235" s="4">
        <v>0</v>
      </c>
      <c r="FE235" s="4">
        <v>32693</v>
      </c>
      <c r="FF235" s="4">
        <v>0</v>
      </c>
      <c r="FG235" s="4">
        <v>38575</v>
      </c>
      <c r="FH235" s="4">
        <v>0</v>
      </c>
      <c r="FI235" s="93">
        <v>26</v>
      </c>
      <c r="FJ235" s="4">
        <v>0</v>
      </c>
      <c r="FK235" s="4">
        <v>266266</v>
      </c>
      <c r="FL235" s="4">
        <v>0</v>
      </c>
      <c r="FM235" s="4">
        <v>23218</v>
      </c>
      <c r="FN235" s="4">
        <v>0</v>
      </c>
      <c r="FO235" s="4">
        <v>0</v>
      </c>
      <c r="FQ235" s="4">
        <v>23218</v>
      </c>
      <c r="FS235" s="4">
        <v>9229.6092108139019</v>
      </c>
      <c r="FU235" s="93">
        <v>30.050505050505052</v>
      </c>
      <c r="FV235" s="4">
        <v>0</v>
      </c>
      <c r="FW235" s="4">
        <v>320683</v>
      </c>
      <c r="FX235" s="4">
        <v>0</v>
      </c>
      <c r="FY235" s="4">
        <v>26835</v>
      </c>
      <c r="FZ235" s="4">
        <v>0</v>
      </c>
      <c r="GA235" s="4">
        <v>0</v>
      </c>
      <c r="GB235" s="4">
        <v>0</v>
      </c>
      <c r="GC235" s="4">
        <v>26835</v>
      </c>
      <c r="GE235" s="4">
        <v>62368.862593643651</v>
      </c>
      <c r="GG235" s="93">
        <v>31.822147651006709</v>
      </c>
      <c r="GH235" s="4">
        <v>0</v>
      </c>
      <c r="GI235" s="4">
        <v>355758</v>
      </c>
      <c r="GJ235" s="4">
        <v>0</v>
      </c>
      <c r="GK235" s="4">
        <v>28417</v>
      </c>
      <c r="GL235" s="4">
        <v>0</v>
      </c>
      <c r="GM235" s="4">
        <v>0</v>
      </c>
      <c r="GN235" s="4">
        <v>0</v>
      </c>
      <c r="GO235" s="4">
        <v>28417</v>
      </c>
      <c r="GP235" s="4">
        <v>0</v>
      </c>
      <c r="GQ235" s="4">
        <v>33745.113385481811</v>
      </c>
      <c r="GR235" s="4">
        <v>-29.497475866599416</v>
      </c>
      <c r="GS235" s="93">
        <v>31.439189189189189</v>
      </c>
      <c r="GT235" s="4">
        <v>0</v>
      </c>
      <c r="GU235" s="4">
        <v>342918</v>
      </c>
      <c r="GV235" s="4">
        <v>0</v>
      </c>
      <c r="GW235" s="4">
        <v>27989</v>
      </c>
      <c r="GX235" s="4">
        <v>0</v>
      </c>
      <c r="GY235" s="4">
        <v>0</v>
      </c>
      <c r="GZ235" s="4">
        <v>0</v>
      </c>
      <c r="HA235" s="160">
        <v>27989</v>
      </c>
      <c r="HB235" s="160">
        <v>0</v>
      </c>
      <c r="HC235" s="160">
        <v>-29.497475866599416</v>
      </c>
      <c r="HD235" s="4">
        <v>0</v>
      </c>
      <c r="HE235" s="93">
        <v>26</v>
      </c>
      <c r="HF235" s="4">
        <v>0</v>
      </c>
      <c r="HG235" s="4">
        <v>0</v>
      </c>
      <c r="HH235" s="4">
        <v>288727</v>
      </c>
      <c r="HI235" s="4">
        <v>0</v>
      </c>
      <c r="HJ235" s="4">
        <v>23299</v>
      </c>
      <c r="HK235" s="4">
        <v>0</v>
      </c>
      <c r="HL235" s="4">
        <v>0</v>
      </c>
      <c r="HM235" s="4">
        <v>0</v>
      </c>
      <c r="HN235" s="4">
        <v>23299</v>
      </c>
      <c r="HO235" s="4">
        <v>0</v>
      </c>
      <c r="HP235" s="4">
        <v>0</v>
      </c>
      <c r="HQ235" s="4">
        <v>0</v>
      </c>
      <c r="HR235" s="93">
        <v>28.98</v>
      </c>
      <c r="HS235" s="4">
        <v>0</v>
      </c>
      <c r="HT235" s="4">
        <v>0</v>
      </c>
      <c r="HU235" s="4">
        <v>324083</v>
      </c>
      <c r="HV235" s="4">
        <v>0</v>
      </c>
      <c r="HW235" s="4">
        <v>0</v>
      </c>
      <c r="HX235" s="176">
        <v>0</v>
      </c>
      <c r="HY235" s="4">
        <v>25879</v>
      </c>
      <c r="HZ235" s="176">
        <v>0</v>
      </c>
      <c r="IA235" s="4">
        <v>0</v>
      </c>
      <c r="IB235" s="176">
        <v>0</v>
      </c>
      <c r="IC235" s="4">
        <v>25879</v>
      </c>
      <c r="ID235" s="176">
        <v>0</v>
      </c>
      <c r="IE235" s="4">
        <v>23299.6838512625</v>
      </c>
      <c r="IF235" s="4">
        <v>125.67780998943999</v>
      </c>
      <c r="IG235" s="5">
        <v>28</v>
      </c>
      <c r="IH235" s="3">
        <v>0</v>
      </c>
      <c r="II235" s="3">
        <v>0</v>
      </c>
      <c r="IJ235" s="3">
        <v>336868</v>
      </c>
      <c r="IK235" s="3">
        <v>0</v>
      </c>
      <c r="IL235" s="3">
        <v>0</v>
      </c>
      <c r="IM235" s="3">
        <v>0</v>
      </c>
      <c r="IN235" s="3">
        <v>25004</v>
      </c>
      <c r="IO235" s="3">
        <v>0</v>
      </c>
      <c r="IP235" s="3">
        <v>0</v>
      </c>
      <c r="IQ235" s="3"/>
      <c r="IR235" s="3">
        <v>25004</v>
      </c>
      <c r="IS235" s="3"/>
      <c r="IT235" s="3">
        <v>10592.110423803406</v>
      </c>
      <c r="IU235" s="3"/>
      <c r="IV235" s="93">
        <v>34.03</v>
      </c>
      <c r="IW235" s="4">
        <v>0</v>
      </c>
      <c r="IX235" s="4">
        <v>0</v>
      </c>
      <c r="IY235" s="4">
        <v>424234</v>
      </c>
      <c r="IZ235" s="4">
        <v>0</v>
      </c>
      <c r="JA235" s="4">
        <v>0</v>
      </c>
      <c r="JB235" s="4">
        <v>0</v>
      </c>
      <c r="JC235" s="4">
        <v>31913</v>
      </c>
      <c r="JD235" s="4">
        <v>0</v>
      </c>
      <c r="JE235" s="4">
        <v>0</v>
      </c>
      <c r="JG235" s="4">
        <v>31913</v>
      </c>
      <c r="JI235" s="4">
        <v>73798.15174228746</v>
      </c>
      <c r="JK235" s="93">
        <v>28.02</v>
      </c>
      <c r="JL235" s="4">
        <v>0</v>
      </c>
      <c r="JM235" s="4">
        <v>0</v>
      </c>
      <c r="JN235" s="4">
        <v>347595</v>
      </c>
      <c r="JO235" s="4">
        <v>0</v>
      </c>
      <c r="JP235" s="4">
        <v>0</v>
      </c>
      <c r="JQ235" s="4">
        <v>0</v>
      </c>
      <c r="JR235" s="4">
        <v>26279</v>
      </c>
      <c r="JS235" s="4">
        <v>0</v>
      </c>
      <c r="JT235" s="4">
        <v>0</v>
      </c>
      <c r="JV235" s="4">
        <v>26279</v>
      </c>
      <c r="JW235" s="4">
        <v>0</v>
      </c>
      <c r="JX235" s="4">
        <v>13465.956278917203</v>
      </c>
      <c r="JY235" s="4">
        <v>-17.127076702163322</v>
      </c>
      <c r="JZ235" s="93">
        <v>31.89</v>
      </c>
      <c r="KA235" s="4">
        <v>0</v>
      </c>
      <c r="KB235" s="4">
        <v>0</v>
      </c>
      <c r="KC235" s="4">
        <v>469509</v>
      </c>
      <c r="KD235" s="4">
        <v>0</v>
      </c>
      <c r="KE235" s="4">
        <v>0</v>
      </c>
      <c r="KF235" s="4">
        <v>0</v>
      </c>
      <c r="KG235" s="4">
        <v>29902</v>
      </c>
      <c r="KH235" s="4">
        <v>0</v>
      </c>
      <c r="KI235" s="4">
        <v>0</v>
      </c>
      <c r="KJ235" s="4">
        <v>0</v>
      </c>
      <c r="KK235" s="4">
        <v>29902</v>
      </c>
      <c r="KM235" s="4">
        <v>133521.53846045345</v>
      </c>
      <c r="KN235" s="4">
        <v>-93.549719030823326</v>
      </c>
      <c r="KO235" s="4">
        <v>29.000000000000007</v>
      </c>
      <c r="KP235" s="4">
        <v>0</v>
      </c>
      <c r="KQ235" s="4">
        <v>0</v>
      </c>
      <c r="KR235" s="4">
        <v>417715</v>
      </c>
      <c r="KS235" s="4">
        <v>0</v>
      </c>
      <c r="KT235" s="4">
        <v>0</v>
      </c>
      <c r="KU235" s="4">
        <v>0</v>
      </c>
      <c r="KV235" s="4">
        <v>31551</v>
      </c>
      <c r="KW235" s="4">
        <v>0</v>
      </c>
      <c r="KX235" s="4">
        <v>0</v>
      </c>
      <c r="KY235" s="4">
        <v>0</v>
      </c>
      <c r="KZ235" s="4">
        <v>31551</v>
      </c>
      <c r="LA235" s="4">
        <v>0</v>
      </c>
      <c r="LB235" s="4">
        <v>73054.850280969171</v>
      </c>
      <c r="LC235" s="4">
        <v>0</v>
      </c>
      <c r="LD235" s="4">
        <v>28</v>
      </c>
      <c r="LE235" s="4">
        <v>0</v>
      </c>
      <c r="LF235" s="4">
        <v>0</v>
      </c>
      <c r="LG235" s="4">
        <v>408668</v>
      </c>
      <c r="LH235" s="4">
        <v>0</v>
      </c>
      <c r="LI235" s="4">
        <v>0</v>
      </c>
      <c r="LJ235" s="4">
        <v>0</v>
      </c>
      <c r="LK235" s="4">
        <v>33185</v>
      </c>
      <c r="LL235" s="4">
        <v>0</v>
      </c>
      <c r="LM235" s="4">
        <v>0</v>
      </c>
      <c r="LO235" s="4">
        <v>33185</v>
      </c>
      <c r="LQ235" s="4">
        <v>48765.600000000006</v>
      </c>
      <c r="MI235" s="115">
        <f t="shared" si="3"/>
        <v>-226</v>
      </c>
      <c r="MJ235" s="3"/>
      <c r="MK235" s="3"/>
      <c r="ML235" s="176"/>
      <c r="MM235" s="176"/>
      <c r="MN235" s="176"/>
      <c r="MO235" s="176"/>
      <c r="MP235" s="176"/>
      <c r="MQ235" s="176"/>
      <c r="MR235" s="176"/>
      <c r="MS235" s="176"/>
      <c r="MT235" s="176"/>
    </row>
    <row r="236" spans="1:358" s="4" customFormat="1">
      <c r="A236" s="1">
        <v>227</v>
      </c>
      <c r="B236" t="s">
        <v>267</v>
      </c>
      <c r="C236" s="93"/>
      <c r="E236" s="4">
        <v>0</v>
      </c>
      <c r="F236" s="4">
        <v>0</v>
      </c>
      <c r="I236" s="93"/>
      <c r="J236" s="4">
        <v>0</v>
      </c>
      <c r="K236" s="4">
        <v>0</v>
      </c>
      <c r="L236" s="4">
        <v>0</v>
      </c>
      <c r="O236" s="93"/>
      <c r="Q236" s="4">
        <v>0</v>
      </c>
      <c r="R236" s="4">
        <v>0</v>
      </c>
      <c r="S236" s="4">
        <v>0</v>
      </c>
      <c r="U236" s="4">
        <v>0</v>
      </c>
      <c r="V236" s="4">
        <v>0</v>
      </c>
      <c r="W236" s="93"/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F236" s="4">
        <v>1</v>
      </c>
      <c r="AG236" s="4">
        <v>0</v>
      </c>
      <c r="AH236" s="4">
        <v>6168</v>
      </c>
      <c r="AJ236" s="4">
        <v>0</v>
      </c>
      <c r="AL236" s="4">
        <v>6168</v>
      </c>
      <c r="AN236" s="4">
        <v>0</v>
      </c>
      <c r="AO236" s="93">
        <v>1.51</v>
      </c>
      <c r="AP236" s="4">
        <v>0</v>
      </c>
      <c r="AQ236" s="4">
        <v>9157</v>
      </c>
      <c r="AR236" s="4">
        <v>0</v>
      </c>
      <c r="AS236" s="4">
        <v>0</v>
      </c>
      <c r="AT236" s="4">
        <v>0</v>
      </c>
      <c r="AU236" s="4">
        <v>6690</v>
      </c>
      <c r="AW236" s="93">
        <v>3</v>
      </c>
      <c r="AY236" s="4">
        <v>19650</v>
      </c>
      <c r="AZ236" s="4">
        <v>0</v>
      </c>
      <c r="BA236" s="4">
        <v>0</v>
      </c>
      <c r="BB236" s="4">
        <v>0</v>
      </c>
      <c r="BC236" s="4">
        <v>13134</v>
      </c>
      <c r="BD236" s="4">
        <v>19</v>
      </c>
      <c r="BE236" s="4">
        <v>3.53</v>
      </c>
      <c r="BF236" s="4">
        <v>0</v>
      </c>
      <c r="BG236" s="4">
        <v>24512</v>
      </c>
      <c r="BH236" s="4">
        <v>0</v>
      </c>
      <c r="BI236" s="4">
        <v>3.86</v>
      </c>
      <c r="BJ236" s="4">
        <v>0</v>
      </c>
      <c r="BK236" s="4">
        <v>31891</v>
      </c>
      <c r="BL236" s="4">
        <v>0</v>
      </c>
      <c r="BM236" s="4">
        <v>0</v>
      </c>
      <c r="BN236" s="4">
        <v>0</v>
      </c>
      <c r="BO236" s="4">
        <v>4433.1034928207155</v>
      </c>
      <c r="BP236" s="4">
        <v>2.8873291795689511</v>
      </c>
      <c r="BQ236" s="93">
        <v>8.8775510204081627</v>
      </c>
      <c r="BR236" s="4">
        <v>0</v>
      </c>
      <c r="BS236" s="4">
        <v>66331.705219890006</v>
      </c>
      <c r="BT236" s="4">
        <v>0</v>
      </c>
      <c r="BU236" s="4">
        <v>6612.7903998302909</v>
      </c>
      <c r="BW236" s="4">
        <v>0</v>
      </c>
      <c r="BY236" s="4">
        <v>6612.7903998302909</v>
      </c>
      <c r="CA236" s="4">
        <v>40812.905219890003</v>
      </c>
      <c r="CC236" s="93">
        <v>7</v>
      </c>
      <c r="CD236" s="4">
        <v>0</v>
      </c>
      <c r="CE236" s="4">
        <v>55325.407299624101</v>
      </c>
      <c r="CF236" s="4">
        <v>0</v>
      </c>
      <c r="CG236" s="4">
        <v>5414.3101733963858</v>
      </c>
      <c r="CH236" s="4">
        <v>0</v>
      </c>
      <c r="CI236" s="4">
        <v>0</v>
      </c>
      <c r="CJ236" s="4">
        <v>0</v>
      </c>
      <c r="CK236" s="4">
        <v>5414.3101733963858</v>
      </c>
      <c r="CL236" s="4">
        <v>0</v>
      </c>
      <c r="CM236" s="4">
        <v>23616</v>
      </c>
      <c r="CN236" s="4">
        <v>0</v>
      </c>
      <c r="CO236" s="93">
        <v>4</v>
      </c>
      <c r="CP236" s="4">
        <v>0</v>
      </c>
      <c r="CQ236" s="4">
        <v>36363.863758298299</v>
      </c>
      <c r="CS236" s="4">
        <v>3237.8709127458719</v>
      </c>
      <c r="CU236" s="4">
        <v>0</v>
      </c>
      <c r="CW236" s="4">
        <v>3237.8709127458719</v>
      </c>
      <c r="CY236" s="4">
        <v>13776</v>
      </c>
      <c r="DA236" s="93">
        <v>6.9264214046822747</v>
      </c>
      <c r="DB236" s="4">
        <v>0</v>
      </c>
      <c r="DC236" s="4">
        <v>65283</v>
      </c>
      <c r="DD236" s="4">
        <v>0</v>
      </c>
      <c r="DE236" s="4">
        <v>5802</v>
      </c>
      <c r="DF236" s="4">
        <v>0</v>
      </c>
      <c r="DG236" s="4">
        <v>0</v>
      </c>
      <c r="DH236" s="4">
        <v>0</v>
      </c>
      <c r="DI236" s="4">
        <v>5802</v>
      </c>
      <c r="DJ236" s="4">
        <v>0</v>
      </c>
      <c r="DK236" s="4">
        <v>28919</v>
      </c>
      <c r="DL236" s="4">
        <v>0</v>
      </c>
      <c r="DM236" s="93">
        <v>4</v>
      </c>
      <c r="DN236" s="4">
        <v>0</v>
      </c>
      <c r="DO236" s="4">
        <v>38115</v>
      </c>
      <c r="DQ236" s="4">
        <v>3527</v>
      </c>
      <c r="DS236" s="4">
        <v>0</v>
      </c>
      <c r="DU236" s="4">
        <v>3527</v>
      </c>
      <c r="DW236" s="4">
        <v>17351.481745021021</v>
      </c>
      <c r="DY236" s="93">
        <v>5</v>
      </c>
      <c r="DZ236" s="4">
        <v>0</v>
      </c>
      <c r="EA236" s="4">
        <v>44120</v>
      </c>
      <c r="EC236" s="4">
        <v>4421</v>
      </c>
      <c r="EE236" s="4">
        <v>0</v>
      </c>
      <c r="EG236" s="4">
        <v>4421</v>
      </c>
      <c r="EI236" s="4">
        <v>17572.654496680683</v>
      </c>
      <c r="EK236" s="93">
        <v>7.9319727891156466</v>
      </c>
      <c r="EL236" s="4">
        <v>0</v>
      </c>
      <c r="EM236" s="4">
        <v>71695</v>
      </c>
      <c r="EN236" s="4">
        <v>0</v>
      </c>
      <c r="EO236" s="4">
        <v>6986</v>
      </c>
      <c r="EP236" s="4">
        <v>0</v>
      </c>
      <c r="EQ236" s="4">
        <v>0</v>
      </c>
      <c r="ER236" s="4">
        <v>0</v>
      </c>
      <c r="ES236" s="4">
        <v>6986</v>
      </c>
      <c r="ET236" s="4">
        <v>0</v>
      </c>
      <c r="EU236" s="4">
        <v>31178</v>
      </c>
      <c r="EV236" s="4">
        <v>0</v>
      </c>
      <c r="EW236" s="93">
        <v>4</v>
      </c>
      <c r="EX236" s="4">
        <v>0</v>
      </c>
      <c r="EY236" s="4">
        <v>37952</v>
      </c>
      <c r="EZ236" s="4">
        <v>0</v>
      </c>
      <c r="FA236" s="4">
        <v>3572</v>
      </c>
      <c r="FB236" s="4">
        <v>0</v>
      </c>
      <c r="FC236" s="4">
        <v>0</v>
      </c>
      <c r="FD236" s="4">
        <v>0</v>
      </c>
      <c r="FE236" s="4">
        <v>3572</v>
      </c>
      <c r="FF236" s="4">
        <v>0</v>
      </c>
      <c r="FG236" s="4">
        <v>9295.75</v>
      </c>
      <c r="FH236" s="4">
        <v>0</v>
      </c>
      <c r="FI236" s="93">
        <v>5</v>
      </c>
      <c r="FJ236" s="4">
        <v>0</v>
      </c>
      <c r="FK236" s="4">
        <v>57014</v>
      </c>
      <c r="FL236" s="4">
        <v>0</v>
      </c>
      <c r="FM236" s="4">
        <v>4413</v>
      </c>
      <c r="FN236" s="4">
        <v>0</v>
      </c>
      <c r="FO236" s="4">
        <v>0</v>
      </c>
      <c r="FQ236" s="4">
        <v>4413</v>
      </c>
      <c r="FS236" s="4">
        <v>24841.107377688444</v>
      </c>
      <c r="FU236" s="93">
        <v>7</v>
      </c>
      <c r="FV236" s="4">
        <v>0</v>
      </c>
      <c r="FW236" s="4">
        <v>60803</v>
      </c>
      <c r="FX236" s="4">
        <v>0</v>
      </c>
      <c r="FY236" s="4">
        <v>5323</v>
      </c>
      <c r="FZ236" s="4">
        <v>0</v>
      </c>
      <c r="GA236" s="4">
        <v>11353</v>
      </c>
      <c r="GB236" s="4">
        <v>0</v>
      </c>
      <c r="GC236" s="4">
        <v>5323</v>
      </c>
      <c r="GE236" s="4">
        <v>15040.251348325699</v>
      </c>
      <c r="GG236" s="93">
        <v>5.5439189189189193</v>
      </c>
      <c r="GH236" s="4">
        <v>0</v>
      </c>
      <c r="GI236" s="4">
        <v>57362</v>
      </c>
      <c r="GJ236" s="4">
        <v>0</v>
      </c>
      <c r="GK236" s="4">
        <v>4923</v>
      </c>
      <c r="GL236" s="4">
        <v>0</v>
      </c>
      <c r="GM236" s="4">
        <v>0</v>
      </c>
      <c r="GN236" s="4">
        <v>0</v>
      </c>
      <c r="GO236" s="4">
        <v>4923</v>
      </c>
      <c r="GP236" s="4">
        <v>0</v>
      </c>
      <c r="GQ236" s="4">
        <v>0</v>
      </c>
      <c r="GR236" s="4">
        <v>0</v>
      </c>
      <c r="GS236" s="93">
        <v>3.1418918918918921</v>
      </c>
      <c r="GT236" s="4">
        <v>0</v>
      </c>
      <c r="GU236" s="4">
        <v>35669</v>
      </c>
      <c r="GV236" s="4">
        <v>0</v>
      </c>
      <c r="GW236" s="4">
        <v>2788</v>
      </c>
      <c r="GX236" s="4">
        <v>0</v>
      </c>
      <c r="GY236" s="4">
        <v>0</v>
      </c>
      <c r="GZ236" s="4">
        <v>0</v>
      </c>
      <c r="HA236" s="160">
        <v>2788</v>
      </c>
      <c r="HB236" s="160">
        <v>0</v>
      </c>
      <c r="HC236" s="160">
        <v>0</v>
      </c>
      <c r="HD236" s="4">
        <v>0</v>
      </c>
      <c r="HE236" s="93">
        <v>6</v>
      </c>
      <c r="HF236" s="4">
        <v>0</v>
      </c>
      <c r="HG236" s="4">
        <v>0</v>
      </c>
      <c r="HH236" s="4">
        <v>62294</v>
      </c>
      <c r="HI236" s="4">
        <v>0</v>
      </c>
      <c r="HJ236" s="4">
        <v>4810</v>
      </c>
      <c r="HK236" s="4">
        <v>0</v>
      </c>
      <c r="HL236" s="4">
        <v>12402</v>
      </c>
      <c r="HM236" s="4">
        <v>0</v>
      </c>
      <c r="HN236" s="4">
        <v>4810</v>
      </c>
      <c r="HO236" s="4">
        <v>0</v>
      </c>
      <c r="HP236" s="4">
        <v>23371</v>
      </c>
      <c r="HQ236" s="4">
        <v>-406.04024303064216</v>
      </c>
      <c r="HR236" s="93">
        <v>12.61</v>
      </c>
      <c r="HS236" s="4">
        <v>0</v>
      </c>
      <c r="HT236" s="4">
        <v>0</v>
      </c>
      <c r="HU236" s="4">
        <v>159285</v>
      </c>
      <c r="HV236" s="4">
        <v>0</v>
      </c>
      <c r="HW236" s="4">
        <v>0</v>
      </c>
      <c r="HX236" s="176">
        <v>0</v>
      </c>
      <c r="HY236" s="4">
        <v>11242</v>
      </c>
      <c r="HZ236" s="176">
        <v>0</v>
      </c>
      <c r="IA236" s="4">
        <v>0</v>
      </c>
      <c r="IB236" s="176">
        <v>0</v>
      </c>
      <c r="IC236" s="4">
        <v>11242</v>
      </c>
      <c r="ID236" s="176">
        <v>0</v>
      </c>
      <c r="IE236" s="4">
        <v>63649.706616254596</v>
      </c>
      <c r="IF236" s="4">
        <v>343.32464702381549</v>
      </c>
      <c r="IG236" s="5">
        <v>19.189999999999998</v>
      </c>
      <c r="IH236" s="3">
        <v>0</v>
      </c>
      <c r="II236" s="3">
        <v>0</v>
      </c>
      <c r="IJ236" s="3">
        <v>260390</v>
      </c>
      <c r="IK236" s="3">
        <v>0</v>
      </c>
      <c r="IL236" s="3">
        <v>0</v>
      </c>
      <c r="IM236" s="3">
        <v>0</v>
      </c>
      <c r="IN236" s="3">
        <v>17136</v>
      </c>
      <c r="IO236" s="3">
        <v>0</v>
      </c>
      <c r="IP236" s="3">
        <v>0</v>
      </c>
      <c r="IQ236" s="3"/>
      <c r="IR236" s="3">
        <v>17136</v>
      </c>
      <c r="IS236" s="3"/>
      <c r="IT236" s="3">
        <v>83229.701243083822</v>
      </c>
      <c r="IU236" s="3"/>
      <c r="IV236" s="93">
        <v>20.830000000000002</v>
      </c>
      <c r="IW236" s="4">
        <v>0</v>
      </c>
      <c r="IX236" s="4">
        <v>0</v>
      </c>
      <c r="IY236" s="4">
        <v>313534</v>
      </c>
      <c r="IZ236" s="4">
        <v>0</v>
      </c>
      <c r="JA236" s="4">
        <v>0</v>
      </c>
      <c r="JB236" s="4">
        <v>0</v>
      </c>
      <c r="JC236" s="4">
        <v>19537</v>
      </c>
      <c r="JD236" s="4">
        <v>0</v>
      </c>
      <c r="JE236" s="4">
        <v>0</v>
      </c>
      <c r="JG236" s="4">
        <v>19537</v>
      </c>
      <c r="JI236" s="4">
        <v>54106.226208086409</v>
      </c>
      <c r="JK236" s="93">
        <v>24.83</v>
      </c>
      <c r="JL236" s="4">
        <v>0</v>
      </c>
      <c r="JM236" s="4">
        <v>0</v>
      </c>
      <c r="JN236" s="4">
        <v>384551</v>
      </c>
      <c r="JO236" s="4">
        <v>0</v>
      </c>
      <c r="JP236" s="4">
        <v>0</v>
      </c>
      <c r="JQ236" s="4">
        <v>0</v>
      </c>
      <c r="JR236" s="4">
        <v>23287</v>
      </c>
      <c r="JS236" s="4">
        <v>0</v>
      </c>
      <c r="JT236" s="4">
        <v>0</v>
      </c>
      <c r="JV236" s="4">
        <v>23287</v>
      </c>
      <c r="JW236" s="4">
        <v>0</v>
      </c>
      <c r="JX236" s="4">
        <v>79208.227485369323</v>
      </c>
      <c r="JY236" s="4">
        <v>-10.41825612091634</v>
      </c>
      <c r="JZ236" s="93">
        <v>27.479999999999997</v>
      </c>
      <c r="KA236" s="4">
        <v>0</v>
      </c>
      <c r="KB236" s="4">
        <v>0</v>
      </c>
      <c r="KC236" s="4">
        <v>423136</v>
      </c>
      <c r="KD236" s="4">
        <v>0</v>
      </c>
      <c r="KE236" s="4">
        <v>0</v>
      </c>
      <c r="KF236" s="4">
        <v>0</v>
      </c>
      <c r="KG236" s="4">
        <v>24790</v>
      </c>
      <c r="KH236" s="4">
        <v>0</v>
      </c>
      <c r="KI236" s="4">
        <v>15086</v>
      </c>
      <c r="KJ236" s="4">
        <v>0</v>
      </c>
      <c r="KK236" s="4">
        <v>24790</v>
      </c>
      <c r="KM236" s="4">
        <v>88255.967620611424</v>
      </c>
      <c r="KN236" s="4">
        <v>-56.905504065362038</v>
      </c>
      <c r="KO236" s="4">
        <v>26.26</v>
      </c>
      <c r="KP236" s="4">
        <v>0</v>
      </c>
      <c r="KQ236" s="4">
        <v>0</v>
      </c>
      <c r="KR236" s="4">
        <v>420214</v>
      </c>
      <c r="KS236" s="4">
        <v>0</v>
      </c>
      <c r="KT236" s="4">
        <v>0</v>
      </c>
      <c r="KU236" s="4">
        <v>0</v>
      </c>
      <c r="KV236" s="4">
        <v>27484</v>
      </c>
      <c r="KW236" s="4">
        <v>0</v>
      </c>
      <c r="KX236" s="4">
        <v>16825</v>
      </c>
      <c r="KY236" s="4">
        <v>0</v>
      </c>
      <c r="KZ236" s="4">
        <v>27484</v>
      </c>
      <c r="LA236" s="4">
        <v>0</v>
      </c>
      <c r="LB236" s="4">
        <v>50364.622495934636</v>
      </c>
      <c r="LC236" s="4">
        <v>0</v>
      </c>
      <c r="LD236" s="4">
        <v>32</v>
      </c>
      <c r="LE236" s="4">
        <v>0</v>
      </c>
      <c r="LF236" s="4">
        <v>0</v>
      </c>
      <c r="LG236" s="4">
        <v>547944</v>
      </c>
      <c r="LH236" s="4">
        <v>0</v>
      </c>
      <c r="LI236" s="4">
        <v>0</v>
      </c>
      <c r="LJ236" s="4">
        <v>0</v>
      </c>
      <c r="LK236" s="4">
        <v>38016</v>
      </c>
      <c r="LL236" s="4">
        <v>0</v>
      </c>
      <c r="LM236" s="4">
        <v>0</v>
      </c>
      <c r="LO236" s="4">
        <v>38016</v>
      </c>
      <c r="LQ236" s="4">
        <v>143164</v>
      </c>
      <c r="MI236" s="115">
        <f t="shared" si="3"/>
        <v>-227</v>
      </c>
      <c r="MJ236" s="3"/>
      <c r="MK236" s="3"/>
      <c r="ML236" s="176"/>
      <c r="MM236" s="176"/>
      <c r="MN236" s="176"/>
      <c r="MO236" s="176"/>
      <c r="MP236" s="176"/>
      <c r="MQ236" s="176"/>
      <c r="MR236" s="176"/>
      <c r="MS236" s="176"/>
      <c r="MT236" s="176"/>
    </row>
    <row r="237" spans="1:358" s="4" customFormat="1">
      <c r="A237" s="1">
        <v>228</v>
      </c>
      <c r="B237" t="s">
        <v>268</v>
      </c>
      <c r="C237" s="93"/>
      <c r="E237" s="4">
        <v>0</v>
      </c>
      <c r="F237" s="4">
        <v>0</v>
      </c>
      <c r="I237" s="93"/>
      <c r="J237" s="4">
        <v>0</v>
      </c>
      <c r="K237" s="4">
        <v>0</v>
      </c>
      <c r="L237" s="4">
        <v>0</v>
      </c>
      <c r="O237" s="93"/>
      <c r="Q237" s="4">
        <v>0</v>
      </c>
      <c r="R237" s="4">
        <v>0</v>
      </c>
      <c r="S237" s="4">
        <v>0</v>
      </c>
      <c r="U237" s="4">
        <v>0</v>
      </c>
      <c r="V237" s="4">
        <v>0</v>
      </c>
      <c r="W237" s="93"/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L237" s="4">
        <v>0</v>
      </c>
      <c r="AO237" s="93"/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W237" s="93"/>
      <c r="AZ237" s="4">
        <v>0</v>
      </c>
      <c r="BB237" s="4">
        <v>0</v>
      </c>
      <c r="BC237" s="4">
        <v>0</v>
      </c>
      <c r="BD237" s="4">
        <v>0</v>
      </c>
      <c r="BH237" s="4">
        <v>0</v>
      </c>
      <c r="BL237" s="4">
        <v>0</v>
      </c>
      <c r="BN237" s="4">
        <v>0</v>
      </c>
      <c r="BO237" s="4">
        <v>0</v>
      </c>
      <c r="BP237" s="4">
        <v>0</v>
      </c>
      <c r="BQ237" s="93">
        <v>0</v>
      </c>
      <c r="BR237" s="4">
        <v>0</v>
      </c>
      <c r="BS237" s="4">
        <v>0</v>
      </c>
      <c r="BT237" s="4">
        <v>0</v>
      </c>
      <c r="BU237" s="4">
        <v>0</v>
      </c>
      <c r="BW237" s="4">
        <v>0</v>
      </c>
      <c r="BY237" s="4">
        <v>0</v>
      </c>
      <c r="CA237" s="4">
        <v>0</v>
      </c>
      <c r="CC237" s="93"/>
      <c r="CE237" s="4">
        <v>0</v>
      </c>
      <c r="CF237" s="4">
        <v>0</v>
      </c>
      <c r="CH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v>0</v>
      </c>
      <c r="CO237" s="93"/>
      <c r="CS237" s="4">
        <v>0</v>
      </c>
      <c r="CW237" s="4">
        <v>0</v>
      </c>
      <c r="CY237" s="4">
        <v>0</v>
      </c>
      <c r="DA237" s="93"/>
      <c r="DD237" s="4">
        <v>0</v>
      </c>
      <c r="DF237" s="4">
        <v>0</v>
      </c>
      <c r="DH237" s="4">
        <v>0</v>
      </c>
      <c r="DI237" s="4">
        <v>0</v>
      </c>
      <c r="DJ237" s="4">
        <v>0</v>
      </c>
      <c r="DK237" s="4">
        <v>0</v>
      </c>
      <c r="DL237" s="4">
        <v>0</v>
      </c>
      <c r="DM237" s="93"/>
      <c r="DU237" s="4">
        <v>0</v>
      </c>
      <c r="DW237" s="4">
        <v>0</v>
      </c>
      <c r="DY237" s="93"/>
      <c r="EG237" s="4">
        <v>0</v>
      </c>
      <c r="EI237" s="4">
        <v>0</v>
      </c>
      <c r="EK237" s="93">
        <v>0</v>
      </c>
      <c r="EM237" s="4">
        <v>0</v>
      </c>
      <c r="EN237" s="4">
        <v>0</v>
      </c>
      <c r="EO237" s="4">
        <v>0</v>
      </c>
      <c r="EP237" s="4">
        <v>0</v>
      </c>
      <c r="EQ237" s="4">
        <v>0</v>
      </c>
      <c r="ER237" s="4">
        <v>0</v>
      </c>
      <c r="ES237" s="4">
        <v>0</v>
      </c>
      <c r="ET237" s="4">
        <v>0</v>
      </c>
      <c r="EU237" s="4">
        <v>0</v>
      </c>
      <c r="EV237" s="4">
        <v>0</v>
      </c>
      <c r="EW237" s="93">
        <v>0</v>
      </c>
      <c r="EX237" s="4">
        <v>0</v>
      </c>
      <c r="EY237" s="4">
        <v>0</v>
      </c>
      <c r="EZ237" s="4">
        <v>0</v>
      </c>
      <c r="FA237" s="4">
        <v>0</v>
      </c>
      <c r="FB237" s="4">
        <v>0</v>
      </c>
      <c r="FC237" s="4">
        <v>0</v>
      </c>
      <c r="FD237" s="4">
        <v>0</v>
      </c>
      <c r="FE237" s="4">
        <v>0</v>
      </c>
      <c r="FF237" s="4">
        <v>0</v>
      </c>
      <c r="FG237" s="4">
        <v>0</v>
      </c>
      <c r="FH237" s="4">
        <v>0</v>
      </c>
      <c r="FI237" s="93">
        <v>0</v>
      </c>
      <c r="FJ237" s="4">
        <v>0</v>
      </c>
      <c r="FK237" s="4">
        <v>0</v>
      </c>
      <c r="FL237" s="4">
        <v>0</v>
      </c>
      <c r="FM237" s="4">
        <v>0</v>
      </c>
      <c r="FN237" s="4">
        <v>0</v>
      </c>
      <c r="FO237" s="4">
        <v>0</v>
      </c>
      <c r="FQ237" s="4">
        <v>0</v>
      </c>
      <c r="FS237" s="4">
        <v>0</v>
      </c>
      <c r="FU237" s="93">
        <v>0</v>
      </c>
      <c r="FV237" s="4">
        <v>0</v>
      </c>
      <c r="FW237" s="4">
        <v>0</v>
      </c>
      <c r="FX237" s="4">
        <v>0</v>
      </c>
      <c r="FY237" s="4">
        <v>0</v>
      </c>
      <c r="FZ237" s="4">
        <v>0</v>
      </c>
      <c r="GA237" s="4">
        <v>0</v>
      </c>
      <c r="GB237" s="4">
        <v>0</v>
      </c>
      <c r="GC237" s="4">
        <v>0</v>
      </c>
      <c r="GE237" s="4">
        <v>0</v>
      </c>
      <c r="GG237" s="93">
        <v>0</v>
      </c>
      <c r="GH237" s="4">
        <v>0</v>
      </c>
      <c r="GI237" s="4">
        <v>0</v>
      </c>
      <c r="GJ237" s="4">
        <v>0</v>
      </c>
      <c r="GK237" s="4">
        <v>0</v>
      </c>
      <c r="GL237" s="4">
        <v>0</v>
      </c>
      <c r="GM237" s="4">
        <v>0</v>
      </c>
      <c r="GN237" s="4">
        <v>0</v>
      </c>
      <c r="GO237" s="4">
        <v>0</v>
      </c>
      <c r="GP237" s="4">
        <v>0</v>
      </c>
      <c r="GQ237" s="4">
        <v>0</v>
      </c>
      <c r="GR237" s="4">
        <v>0</v>
      </c>
      <c r="GS237" s="93">
        <v>0</v>
      </c>
      <c r="GT237" s="4">
        <v>0</v>
      </c>
      <c r="GU237" s="4">
        <v>0</v>
      </c>
      <c r="GV237" s="4">
        <v>0</v>
      </c>
      <c r="GW237" s="4">
        <v>0</v>
      </c>
      <c r="GX237" s="4">
        <v>0</v>
      </c>
      <c r="GY237" s="4">
        <v>0</v>
      </c>
      <c r="GZ237" s="4">
        <v>0</v>
      </c>
      <c r="HA237" s="160">
        <v>0</v>
      </c>
      <c r="HB237" s="160">
        <v>0</v>
      </c>
      <c r="HC237" s="160">
        <v>0</v>
      </c>
      <c r="HD237" s="4">
        <v>0</v>
      </c>
      <c r="HE237" s="93">
        <v>0</v>
      </c>
      <c r="HF237" s="4">
        <v>0</v>
      </c>
      <c r="HG237" s="4">
        <v>0</v>
      </c>
      <c r="HH237" s="4">
        <v>0</v>
      </c>
      <c r="HI237" s="4">
        <v>0</v>
      </c>
      <c r="HJ237" s="4">
        <v>0</v>
      </c>
      <c r="HK237" s="4">
        <v>0</v>
      </c>
      <c r="HL237" s="4">
        <v>0</v>
      </c>
      <c r="HM237" s="4">
        <v>0</v>
      </c>
      <c r="HN237" s="4">
        <v>0</v>
      </c>
      <c r="HO237" s="4">
        <v>0</v>
      </c>
      <c r="HP237" s="4">
        <v>0</v>
      </c>
      <c r="HQ237" s="4">
        <v>0</v>
      </c>
      <c r="HR237" s="93">
        <v>0</v>
      </c>
      <c r="HS237" s="4">
        <v>0</v>
      </c>
      <c r="HT237" s="4">
        <v>0</v>
      </c>
      <c r="HU237" s="4">
        <v>0</v>
      </c>
      <c r="HV237" s="4">
        <v>0</v>
      </c>
      <c r="HW237" s="4">
        <v>0</v>
      </c>
      <c r="HX237" s="176">
        <v>0</v>
      </c>
      <c r="HY237" s="4">
        <v>0</v>
      </c>
      <c r="HZ237" s="176">
        <v>0</v>
      </c>
      <c r="IA237" s="4">
        <v>0</v>
      </c>
      <c r="IB237" s="176">
        <v>0</v>
      </c>
      <c r="IC237" s="4">
        <v>0</v>
      </c>
      <c r="ID237" s="176">
        <v>0</v>
      </c>
      <c r="IE237" s="4">
        <v>0</v>
      </c>
      <c r="IF237" s="4">
        <v>0</v>
      </c>
      <c r="IG237" s="5">
        <v>0</v>
      </c>
      <c r="IH237" s="3">
        <v>0</v>
      </c>
      <c r="II237" s="3">
        <v>0</v>
      </c>
      <c r="IJ237" s="3">
        <v>0</v>
      </c>
      <c r="IK237" s="3">
        <v>0</v>
      </c>
      <c r="IL237" s="3">
        <v>0</v>
      </c>
      <c r="IM237" s="3">
        <v>0</v>
      </c>
      <c r="IN237" s="3">
        <v>0</v>
      </c>
      <c r="IO237" s="3">
        <v>0</v>
      </c>
      <c r="IP237" s="3">
        <v>0</v>
      </c>
      <c r="IQ237" s="3"/>
      <c r="IR237" s="3">
        <v>0</v>
      </c>
      <c r="IS237" s="3"/>
      <c r="IT237" s="3">
        <v>0</v>
      </c>
      <c r="IU237" s="3"/>
      <c r="IV237" s="93">
        <v>0</v>
      </c>
      <c r="IW237" s="4">
        <v>0</v>
      </c>
      <c r="IX237" s="4">
        <v>0</v>
      </c>
      <c r="IY237" s="4">
        <v>0</v>
      </c>
      <c r="IZ237" s="4">
        <v>0</v>
      </c>
      <c r="JA237" s="4">
        <v>0</v>
      </c>
      <c r="JB237" s="4">
        <v>0</v>
      </c>
      <c r="JC237" s="4">
        <v>0</v>
      </c>
      <c r="JD237" s="4">
        <v>0</v>
      </c>
      <c r="JE237" s="4">
        <v>0</v>
      </c>
      <c r="JG237" s="4">
        <v>0</v>
      </c>
      <c r="JI237" s="4">
        <v>0</v>
      </c>
      <c r="JK237" s="93">
        <v>0</v>
      </c>
      <c r="JL237" s="4">
        <v>0</v>
      </c>
      <c r="JM237" s="4">
        <v>0</v>
      </c>
      <c r="JN237" s="4">
        <v>0</v>
      </c>
      <c r="JO237" s="4">
        <v>0</v>
      </c>
      <c r="JP237" s="4">
        <v>0</v>
      </c>
      <c r="JQ237" s="4">
        <v>0</v>
      </c>
      <c r="JR237" s="4">
        <v>0</v>
      </c>
      <c r="JS237" s="4">
        <v>0</v>
      </c>
      <c r="JT237" s="4">
        <v>0</v>
      </c>
      <c r="JV237" s="4">
        <v>0</v>
      </c>
      <c r="JW237" s="4">
        <v>0</v>
      </c>
      <c r="JX237" s="4">
        <v>0</v>
      </c>
      <c r="JY237" s="4">
        <v>0</v>
      </c>
      <c r="JZ237" s="93">
        <v>0</v>
      </c>
      <c r="KA237" s="4">
        <v>0</v>
      </c>
      <c r="KB237" s="4">
        <v>0</v>
      </c>
      <c r="KC237" s="4">
        <v>0</v>
      </c>
      <c r="KD237" s="4">
        <v>0</v>
      </c>
      <c r="KE237" s="4">
        <v>0</v>
      </c>
      <c r="KF237" s="4">
        <v>0</v>
      </c>
      <c r="KG237" s="4">
        <v>0</v>
      </c>
      <c r="KH237" s="4">
        <v>0</v>
      </c>
      <c r="KI237" s="4">
        <v>0</v>
      </c>
      <c r="KJ237" s="4">
        <v>0</v>
      </c>
      <c r="KK237" s="4">
        <v>0</v>
      </c>
      <c r="KM237" s="4">
        <v>0</v>
      </c>
      <c r="KN237" s="4">
        <v>0</v>
      </c>
      <c r="KO237" s="4">
        <v>0</v>
      </c>
      <c r="KP237" s="4">
        <v>0</v>
      </c>
      <c r="KQ237" s="4">
        <v>0</v>
      </c>
      <c r="KR237" s="4">
        <v>0</v>
      </c>
      <c r="KS237" s="4">
        <v>0</v>
      </c>
      <c r="KT237" s="4">
        <v>0</v>
      </c>
      <c r="KU237" s="4">
        <v>0</v>
      </c>
      <c r="KV237" s="4">
        <v>0</v>
      </c>
      <c r="KW237" s="4">
        <v>0</v>
      </c>
      <c r="KX237" s="4">
        <v>0</v>
      </c>
      <c r="KY237" s="4">
        <v>0</v>
      </c>
      <c r="KZ237" s="4">
        <v>0</v>
      </c>
      <c r="LA237" s="4">
        <v>0</v>
      </c>
      <c r="LB237" s="4">
        <v>0</v>
      </c>
      <c r="LC237" s="4">
        <v>0</v>
      </c>
      <c r="LD237" s="4">
        <v>0</v>
      </c>
      <c r="LE237" s="4">
        <v>0</v>
      </c>
      <c r="LF237" s="4">
        <v>0</v>
      </c>
      <c r="LG237" s="4">
        <v>0</v>
      </c>
      <c r="LH237" s="4">
        <v>0</v>
      </c>
      <c r="LI237" s="4">
        <v>0</v>
      </c>
      <c r="LJ237" s="4">
        <v>0</v>
      </c>
      <c r="LK237" s="4">
        <v>0</v>
      </c>
      <c r="LL237" s="4">
        <v>0</v>
      </c>
      <c r="LM237" s="4">
        <v>0</v>
      </c>
      <c r="LO237" s="4">
        <v>0</v>
      </c>
      <c r="LQ237" s="4">
        <v>0</v>
      </c>
      <c r="MI237" s="115">
        <f t="shared" si="3"/>
        <v>-228</v>
      </c>
      <c r="MJ237" s="3"/>
      <c r="MK237" s="3"/>
      <c r="ML237" s="176"/>
      <c r="MM237" s="176"/>
      <c r="MN237" s="176"/>
      <c r="MO237" s="176"/>
      <c r="MP237" s="176"/>
      <c r="MQ237" s="176"/>
      <c r="MR237" s="176"/>
      <c r="MS237" s="176"/>
      <c r="MT237" s="176"/>
    </row>
    <row r="238" spans="1:358" s="4" customFormat="1">
      <c r="A238" s="1">
        <v>229</v>
      </c>
      <c r="B238" t="s">
        <v>269</v>
      </c>
      <c r="C238" s="93">
        <v>3</v>
      </c>
      <c r="D238" s="4">
        <v>17361</v>
      </c>
      <c r="E238" s="4">
        <v>0</v>
      </c>
      <c r="F238" s="4">
        <v>0</v>
      </c>
      <c r="G238" s="4">
        <v>0</v>
      </c>
      <c r="I238" s="93">
        <v>1</v>
      </c>
      <c r="J238" s="4">
        <v>5997</v>
      </c>
      <c r="K238" s="4">
        <v>0</v>
      </c>
      <c r="L238" s="4">
        <v>11228</v>
      </c>
      <c r="M238" s="4">
        <v>0</v>
      </c>
      <c r="O238" s="93">
        <v>2.63</v>
      </c>
      <c r="P238" s="4">
        <v>0</v>
      </c>
      <c r="Q238" s="4">
        <v>16214</v>
      </c>
      <c r="R238" s="4">
        <v>0</v>
      </c>
      <c r="S238" s="4">
        <v>0</v>
      </c>
      <c r="U238" s="4">
        <v>298</v>
      </c>
      <c r="V238" s="4">
        <v>0</v>
      </c>
      <c r="W238" s="93">
        <v>2</v>
      </c>
      <c r="X238" s="4">
        <v>0</v>
      </c>
      <c r="Y238" s="4">
        <v>11716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5.51</v>
      </c>
      <c r="AG238" s="4">
        <v>0</v>
      </c>
      <c r="AH238" s="4">
        <v>30757</v>
      </c>
      <c r="AJ238" s="4">
        <v>0</v>
      </c>
      <c r="AL238" s="4">
        <v>19041</v>
      </c>
      <c r="AN238" s="4">
        <v>0</v>
      </c>
      <c r="AO238" s="93">
        <v>5</v>
      </c>
      <c r="AP238" s="4">
        <v>0</v>
      </c>
      <c r="AQ238" s="4">
        <v>33610</v>
      </c>
      <c r="AR238" s="4">
        <v>0</v>
      </c>
      <c r="AS238" s="4">
        <v>0</v>
      </c>
      <c r="AT238" s="4">
        <v>0</v>
      </c>
      <c r="AU238" s="4">
        <v>14278</v>
      </c>
      <c r="AW238" s="93">
        <v>2</v>
      </c>
      <c r="AY238" s="4">
        <v>12294</v>
      </c>
      <c r="AZ238" s="4">
        <v>0</v>
      </c>
      <c r="BA238" s="4">
        <v>0</v>
      </c>
      <c r="BB238" s="4">
        <v>0</v>
      </c>
      <c r="BC238" s="4">
        <v>8304</v>
      </c>
      <c r="BD238" s="4">
        <v>12</v>
      </c>
      <c r="BH238" s="4">
        <v>0</v>
      </c>
      <c r="BI238" s="4">
        <v>1</v>
      </c>
      <c r="BJ238" s="4">
        <v>0</v>
      </c>
      <c r="BK238" s="4">
        <v>7588</v>
      </c>
      <c r="BL238" s="4">
        <v>0</v>
      </c>
      <c r="BM238" s="4">
        <v>0</v>
      </c>
      <c r="BN238" s="4">
        <v>0</v>
      </c>
      <c r="BO238" s="4">
        <v>2320.9453477806164</v>
      </c>
      <c r="BP238" s="4">
        <v>1.5116572932902272</v>
      </c>
      <c r="BQ238" s="93">
        <v>4</v>
      </c>
      <c r="BR238" s="4">
        <v>0</v>
      </c>
      <c r="BS238" s="4">
        <v>32343.606285857124</v>
      </c>
      <c r="BT238" s="4">
        <v>0</v>
      </c>
      <c r="BU238" s="4">
        <v>2992</v>
      </c>
      <c r="BW238" s="4">
        <v>0</v>
      </c>
      <c r="BY238" s="4">
        <v>2992</v>
      </c>
      <c r="CA238" s="4">
        <v>29308.406285857123</v>
      </c>
      <c r="CC238" s="93">
        <v>11</v>
      </c>
      <c r="CD238" s="4">
        <v>0</v>
      </c>
      <c r="CE238" s="4">
        <v>86501</v>
      </c>
      <c r="CF238" s="4">
        <v>0</v>
      </c>
      <c r="CG238" s="4">
        <v>8536</v>
      </c>
      <c r="CH238" s="4">
        <v>0</v>
      </c>
      <c r="CI238" s="4">
        <v>0</v>
      </c>
      <c r="CJ238" s="4">
        <v>0</v>
      </c>
      <c r="CK238" s="4">
        <v>8536</v>
      </c>
      <c r="CL238" s="4">
        <v>0</v>
      </c>
      <c r="CM238" s="4">
        <v>72045.393714142876</v>
      </c>
      <c r="CN238" s="4">
        <v>0</v>
      </c>
      <c r="CO238" s="93">
        <v>12.742038216560509</v>
      </c>
      <c r="CP238" s="4">
        <v>0</v>
      </c>
      <c r="CQ238" s="4">
        <v>95660.207006369426</v>
      </c>
      <c r="CS238" s="4">
        <v>10333.792993630574</v>
      </c>
      <c r="CU238" s="4">
        <v>0</v>
      </c>
      <c r="CW238" s="4">
        <v>10333.792993630574</v>
      </c>
      <c r="CY238" s="4">
        <v>51555.207006369426</v>
      </c>
      <c r="DA238" s="93">
        <v>28.912621359223301</v>
      </c>
      <c r="DB238" s="4">
        <v>0</v>
      </c>
      <c r="DC238" s="4">
        <v>248081</v>
      </c>
      <c r="DD238" s="4">
        <v>10250</v>
      </c>
      <c r="DE238" s="4">
        <v>24547</v>
      </c>
      <c r="DF238" s="4">
        <v>947</v>
      </c>
      <c r="DG238" s="4">
        <v>0</v>
      </c>
      <c r="DH238" s="4">
        <v>0</v>
      </c>
      <c r="DI238" s="4">
        <v>24547</v>
      </c>
      <c r="DJ238" s="4">
        <v>0</v>
      </c>
      <c r="DK238" s="4">
        <v>179579</v>
      </c>
      <c r="DL238" s="4">
        <v>0</v>
      </c>
      <c r="DM238" s="93">
        <v>38.758064516129025</v>
      </c>
      <c r="DN238" s="4">
        <v>0</v>
      </c>
      <c r="DO238" s="4">
        <v>328810</v>
      </c>
      <c r="DQ238" s="4">
        <v>34605</v>
      </c>
      <c r="DS238" s="4">
        <v>0</v>
      </c>
      <c r="DU238" s="4">
        <v>34605</v>
      </c>
      <c r="DW238" s="4">
        <v>186095.15859872609</v>
      </c>
      <c r="DY238" s="93">
        <v>38.149785990186871</v>
      </c>
      <c r="DZ238" s="4">
        <v>0</v>
      </c>
      <c r="EA238" s="4">
        <v>297773</v>
      </c>
      <c r="EC238" s="4">
        <v>31561</v>
      </c>
      <c r="EE238" s="4">
        <v>25475</v>
      </c>
      <c r="EG238" s="4">
        <v>31561</v>
      </c>
      <c r="EI238" s="4">
        <v>115555.71719745224</v>
      </c>
      <c r="EK238" s="93">
        <v>44.833730785343697</v>
      </c>
      <c r="EL238" s="4">
        <v>0</v>
      </c>
      <c r="EM238" s="4">
        <v>397803</v>
      </c>
      <c r="EN238" s="4">
        <v>-8897</v>
      </c>
      <c r="EO238" s="4">
        <v>38256</v>
      </c>
      <c r="EP238" s="4">
        <v>-893</v>
      </c>
      <c r="EQ238" s="4">
        <v>19882</v>
      </c>
      <c r="ER238" s="4">
        <v>0</v>
      </c>
      <c r="ES238" s="4">
        <v>38256</v>
      </c>
      <c r="ET238" s="4">
        <v>-893</v>
      </c>
      <c r="EU238" s="4">
        <v>136421.6</v>
      </c>
      <c r="EV238" s="4">
        <v>-8897</v>
      </c>
      <c r="EW238" s="93">
        <v>40.950771391574918</v>
      </c>
      <c r="EX238" s="4">
        <v>0</v>
      </c>
      <c r="EY238" s="4">
        <v>354691</v>
      </c>
      <c r="EZ238" s="4">
        <v>0</v>
      </c>
      <c r="FA238" s="4">
        <v>33641</v>
      </c>
      <c r="FB238" s="4">
        <v>0</v>
      </c>
      <c r="FC238" s="4">
        <v>31338</v>
      </c>
      <c r="FD238" s="4">
        <v>0</v>
      </c>
      <c r="FE238" s="4">
        <v>33641</v>
      </c>
      <c r="FF238" s="4">
        <v>0</v>
      </c>
      <c r="FG238" s="4">
        <v>25007.5</v>
      </c>
      <c r="FH238" s="4">
        <v>0</v>
      </c>
      <c r="FI238" s="93">
        <v>43.853377892465844</v>
      </c>
      <c r="FJ238" s="4">
        <v>0</v>
      </c>
      <c r="FK238" s="4">
        <v>454071</v>
      </c>
      <c r="FL238" s="4">
        <v>0</v>
      </c>
      <c r="FM238" s="4">
        <v>39106</v>
      </c>
      <c r="FN238" s="4">
        <v>0</v>
      </c>
      <c r="FO238" s="4">
        <v>0</v>
      </c>
      <c r="FQ238" s="4">
        <v>39106</v>
      </c>
      <c r="FS238" s="4">
        <v>127560.73610978357</v>
      </c>
      <c r="FU238" s="93">
        <v>48.891946824492535</v>
      </c>
      <c r="FV238" s="4">
        <v>0</v>
      </c>
      <c r="FW238" s="4">
        <v>466800</v>
      </c>
      <c r="FX238" s="4">
        <v>0</v>
      </c>
      <c r="FY238" s="4">
        <v>40791</v>
      </c>
      <c r="FZ238" s="4">
        <v>0</v>
      </c>
      <c r="GA238" s="4">
        <v>37896</v>
      </c>
      <c r="GB238" s="4">
        <v>0</v>
      </c>
      <c r="GC238" s="4">
        <v>40791</v>
      </c>
      <c r="GE238" s="4">
        <v>63094.186643584748</v>
      </c>
      <c r="GG238" s="93">
        <v>54.738278646467023</v>
      </c>
      <c r="GH238" s="4">
        <v>0</v>
      </c>
      <c r="GI238" s="4">
        <v>546894</v>
      </c>
      <c r="GJ238" s="4">
        <v>0</v>
      </c>
      <c r="GK238" s="4">
        <v>46131</v>
      </c>
      <c r="GL238" s="4">
        <v>0</v>
      </c>
      <c r="GM238" s="4">
        <v>34515</v>
      </c>
      <c r="GN238" s="4">
        <v>0</v>
      </c>
      <c r="GO238" s="4">
        <v>46131</v>
      </c>
      <c r="GP238" s="4">
        <v>0</v>
      </c>
      <c r="GQ238" s="4">
        <v>77057.194910813399</v>
      </c>
      <c r="GR238" s="4">
        <v>-67.357685874827439</v>
      </c>
      <c r="GS238" s="93">
        <v>52.324375307253348</v>
      </c>
      <c r="GT238" s="4">
        <v>0</v>
      </c>
      <c r="GU238" s="4">
        <v>521620</v>
      </c>
      <c r="GV238" s="4">
        <v>0</v>
      </c>
      <c r="GW238" s="4">
        <v>43041</v>
      </c>
      <c r="GX238" s="4">
        <v>0</v>
      </c>
      <c r="GY238" s="4">
        <v>49092</v>
      </c>
      <c r="GZ238" s="4">
        <v>0</v>
      </c>
      <c r="HA238" s="160">
        <v>43041</v>
      </c>
      <c r="HB238" s="160">
        <v>0</v>
      </c>
      <c r="HC238" s="160">
        <v>-67.357685874827439</v>
      </c>
      <c r="HD238" s="4">
        <v>0</v>
      </c>
      <c r="HE238" s="93">
        <v>54</v>
      </c>
      <c r="HF238" s="4">
        <v>0</v>
      </c>
      <c r="HG238" s="4">
        <v>0</v>
      </c>
      <c r="HH238" s="4">
        <v>576320</v>
      </c>
      <c r="HI238" s="4">
        <v>0</v>
      </c>
      <c r="HJ238" s="4">
        <v>44904</v>
      </c>
      <c r="HK238" s="4">
        <v>0</v>
      </c>
      <c r="HL238" s="4">
        <v>39169</v>
      </c>
      <c r="HM238" s="4">
        <v>0</v>
      </c>
      <c r="HN238" s="4">
        <v>44904</v>
      </c>
      <c r="HO238" s="4">
        <v>0</v>
      </c>
      <c r="HP238" s="4">
        <v>48014</v>
      </c>
      <c r="HQ238" s="4">
        <v>-834.19347582258342</v>
      </c>
      <c r="HR238" s="93">
        <v>69.459999999999994</v>
      </c>
      <c r="HS238" s="4">
        <v>0</v>
      </c>
      <c r="HT238" s="4">
        <v>0</v>
      </c>
      <c r="HU238" s="4">
        <v>840429</v>
      </c>
      <c r="HV238" s="4">
        <v>0</v>
      </c>
      <c r="HW238" s="4">
        <v>0</v>
      </c>
      <c r="HX238" s="176">
        <v>0</v>
      </c>
      <c r="HY238" s="4">
        <v>59375</v>
      </c>
      <c r="HZ238" s="176">
        <v>0</v>
      </c>
      <c r="IA238" s="4">
        <v>38558</v>
      </c>
      <c r="IB238" s="176">
        <v>0</v>
      </c>
      <c r="IC238" s="4">
        <v>59375</v>
      </c>
      <c r="ID238" s="176">
        <v>0</v>
      </c>
      <c r="IE238" s="4">
        <v>173498.69210362135</v>
      </c>
      <c r="IF238" s="4">
        <v>935.84684662721702</v>
      </c>
      <c r="IG238" s="5">
        <v>60.37</v>
      </c>
      <c r="IH238" s="3">
        <v>0</v>
      </c>
      <c r="II238" s="3">
        <v>0</v>
      </c>
      <c r="IJ238" s="3">
        <v>780193</v>
      </c>
      <c r="IK238" s="3">
        <v>0</v>
      </c>
      <c r="IL238" s="3">
        <v>0</v>
      </c>
      <c r="IM238" s="3">
        <v>0</v>
      </c>
      <c r="IN238" s="3">
        <v>53722</v>
      </c>
      <c r="IO238" s="3">
        <v>0</v>
      </c>
      <c r="IP238" s="3">
        <v>0</v>
      </c>
      <c r="IQ238" s="3"/>
      <c r="IR238" s="3">
        <v>53722</v>
      </c>
      <c r="IS238" s="3"/>
      <c r="IT238" s="3">
        <v>767.78255062441224</v>
      </c>
      <c r="IU238" s="3"/>
      <c r="IV238" s="93">
        <v>60.519999999999996</v>
      </c>
      <c r="IW238" s="4">
        <v>0</v>
      </c>
      <c r="IX238" s="4">
        <v>0</v>
      </c>
      <c r="IY238" s="4">
        <v>822963</v>
      </c>
      <c r="IZ238" s="4">
        <v>0</v>
      </c>
      <c r="JA238" s="4">
        <v>0</v>
      </c>
      <c r="JB238" s="4">
        <v>0</v>
      </c>
      <c r="JC238" s="4">
        <v>56337</v>
      </c>
      <c r="JD238" s="4">
        <v>0</v>
      </c>
      <c r="JE238" s="4">
        <v>0</v>
      </c>
      <c r="JG238" s="4">
        <v>56337</v>
      </c>
      <c r="JI238" s="4">
        <v>35597.694107176147</v>
      </c>
      <c r="JK238" s="93">
        <v>73.39</v>
      </c>
      <c r="JL238" s="4">
        <v>0</v>
      </c>
      <c r="JM238" s="4">
        <v>0</v>
      </c>
      <c r="JN238" s="4">
        <v>944451</v>
      </c>
      <c r="JO238" s="4">
        <v>0</v>
      </c>
      <c r="JP238" s="4">
        <v>0</v>
      </c>
      <c r="JQ238" s="4">
        <v>0</v>
      </c>
      <c r="JR238" s="4">
        <v>65406</v>
      </c>
      <c r="JS238" s="4">
        <v>0</v>
      </c>
      <c r="JT238" s="4">
        <v>39851</v>
      </c>
      <c r="JV238" s="4">
        <v>65406</v>
      </c>
      <c r="JW238" s="4">
        <v>0</v>
      </c>
      <c r="JX238" s="4">
        <v>128080.25499678696</v>
      </c>
      <c r="JY238" s="4">
        <v>-8.38455543978489</v>
      </c>
      <c r="JZ238" s="93">
        <v>69.7</v>
      </c>
      <c r="KA238" s="4">
        <v>0</v>
      </c>
      <c r="KB238" s="4">
        <v>0</v>
      </c>
      <c r="KC238" s="4">
        <v>955869</v>
      </c>
      <c r="KD238" s="4">
        <v>14264</v>
      </c>
      <c r="KE238" s="4">
        <v>0</v>
      </c>
      <c r="KF238" s="4">
        <v>0</v>
      </c>
      <c r="KG238" s="4">
        <v>63208</v>
      </c>
      <c r="KH238" s="4">
        <v>938</v>
      </c>
      <c r="KI238" s="4">
        <v>28924</v>
      </c>
      <c r="KJ238" s="4">
        <v>0</v>
      </c>
      <c r="KK238" s="4">
        <v>63208</v>
      </c>
      <c r="KM238" s="4">
        <v>89993.267091930436</v>
      </c>
      <c r="KN238" s="4">
        <v>0</v>
      </c>
      <c r="KO238" s="4">
        <v>99.64</v>
      </c>
      <c r="KP238" s="4">
        <v>0</v>
      </c>
      <c r="KQ238" s="4">
        <v>0</v>
      </c>
      <c r="KR238" s="4">
        <v>1505348</v>
      </c>
      <c r="KS238" s="4">
        <v>13190</v>
      </c>
      <c r="KT238" s="4">
        <v>0</v>
      </c>
      <c r="KU238" s="4">
        <v>0</v>
      </c>
      <c r="KV238" s="4">
        <v>108027</v>
      </c>
      <c r="KW238" s="4">
        <v>958</v>
      </c>
      <c r="KX238" s="4">
        <v>0</v>
      </c>
      <c r="KY238" s="4">
        <v>0</v>
      </c>
      <c r="KZ238" s="4">
        <v>108965</v>
      </c>
      <c r="LA238" s="4">
        <v>958</v>
      </c>
      <c r="LB238" s="4">
        <v>617245.19200000004</v>
      </c>
      <c r="LC238" s="4">
        <v>0</v>
      </c>
      <c r="LD238" s="4">
        <v>133</v>
      </c>
      <c r="LE238" s="4">
        <v>0</v>
      </c>
      <c r="LF238" s="4">
        <v>0</v>
      </c>
      <c r="LG238" s="4">
        <v>2230844</v>
      </c>
      <c r="LH238" s="4">
        <v>0</v>
      </c>
      <c r="LI238" s="4">
        <v>0</v>
      </c>
      <c r="LJ238" s="4">
        <v>0</v>
      </c>
      <c r="LK238" s="4">
        <v>158575</v>
      </c>
      <c r="LL238" s="4">
        <v>0</v>
      </c>
      <c r="LM238" s="4">
        <v>0</v>
      </c>
      <c r="LO238" s="4">
        <v>158575</v>
      </c>
      <c r="LQ238" s="4">
        <v>1054045</v>
      </c>
      <c r="MI238" s="115">
        <f t="shared" si="3"/>
        <v>-229</v>
      </c>
      <c r="MJ238" s="3"/>
      <c r="MK238" s="3"/>
      <c r="ML238" s="176"/>
      <c r="MM238" s="176"/>
      <c r="MN238" s="176"/>
      <c r="MO238" s="176"/>
      <c r="MP238" s="176"/>
      <c r="MQ238" s="176"/>
      <c r="MR238" s="176"/>
      <c r="MS238" s="176"/>
      <c r="MT238" s="176"/>
    </row>
    <row r="239" spans="1:358" s="4" customFormat="1">
      <c r="A239" s="1">
        <v>230</v>
      </c>
      <c r="B239" t="s">
        <v>270</v>
      </c>
      <c r="C239" s="93"/>
      <c r="E239" s="4">
        <v>0</v>
      </c>
      <c r="F239" s="4">
        <v>0</v>
      </c>
      <c r="I239" s="93"/>
      <c r="J239" s="4">
        <v>0</v>
      </c>
      <c r="K239" s="4">
        <v>0</v>
      </c>
      <c r="L239" s="4">
        <v>0</v>
      </c>
      <c r="O239" s="93"/>
      <c r="Q239" s="4">
        <v>0</v>
      </c>
      <c r="R239" s="4">
        <v>0</v>
      </c>
      <c r="S239" s="4">
        <v>0</v>
      </c>
      <c r="U239" s="4">
        <v>0</v>
      </c>
      <c r="V239" s="4">
        <v>0</v>
      </c>
      <c r="W239" s="93"/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L239" s="4">
        <v>0</v>
      </c>
      <c r="AO239" s="93"/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W239" s="93"/>
      <c r="AZ239" s="4">
        <v>0</v>
      </c>
      <c r="BB239" s="4">
        <v>0</v>
      </c>
      <c r="BC239" s="4">
        <v>0</v>
      </c>
      <c r="BD239" s="4">
        <v>0</v>
      </c>
      <c r="BH239" s="4">
        <v>0</v>
      </c>
      <c r="BL239" s="4">
        <v>0</v>
      </c>
      <c r="BN239" s="4">
        <v>0</v>
      </c>
      <c r="BO239" s="4">
        <v>0</v>
      </c>
      <c r="BP239" s="4">
        <v>0</v>
      </c>
      <c r="BQ239" s="93">
        <v>0</v>
      </c>
      <c r="BR239" s="4">
        <v>0</v>
      </c>
      <c r="BS239" s="4">
        <v>0</v>
      </c>
      <c r="BT239" s="4">
        <v>0</v>
      </c>
      <c r="BU239" s="4">
        <v>0</v>
      </c>
      <c r="BW239" s="4">
        <v>0</v>
      </c>
      <c r="BY239" s="4">
        <v>0</v>
      </c>
      <c r="CA239" s="4">
        <v>0</v>
      </c>
      <c r="CC239" s="93"/>
      <c r="CE239" s="4">
        <v>0</v>
      </c>
      <c r="CF239" s="4">
        <v>0</v>
      </c>
      <c r="CH239" s="4">
        <v>0</v>
      </c>
      <c r="CJ239" s="4">
        <v>0</v>
      </c>
      <c r="CK239" s="4">
        <v>0</v>
      </c>
      <c r="CL239" s="4">
        <v>0</v>
      </c>
      <c r="CM239" s="4">
        <v>0</v>
      </c>
      <c r="CN239" s="4">
        <v>0</v>
      </c>
      <c r="CO239" s="93"/>
      <c r="CS239" s="4">
        <v>0</v>
      </c>
      <c r="CW239" s="4">
        <v>0</v>
      </c>
      <c r="CY239" s="4">
        <v>0</v>
      </c>
      <c r="DA239" s="93"/>
      <c r="DD239" s="4">
        <v>0</v>
      </c>
      <c r="DF239" s="4">
        <v>0</v>
      </c>
      <c r="DH239" s="4">
        <v>0</v>
      </c>
      <c r="DI239" s="4">
        <v>0</v>
      </c>
      <c r="DJ239" s="4">
        <v>0</v>
      </c>
      <c r="DK239" s="4">
        <v>0</v>
      </c>
      <c r="DL239" s="4">
        <v>0</v>
      </c>
      <c r="DM239" s="93">
        <v>1</v>
      </c>
      <c r="DN239" s="4">
        <v>0</v>
      </c>
      <c r="DO239" s="4">
        <v>0</v>
      </c>
      <c r="DQ239" s="4">
        <v>0</v>
      </c>
      <c r="DS239" s="4">
        <v>19810</v>
      </c>
      <c r="DU239" s="4">
        <v>0</v>
      </c>
      <c r="DW239" s="4">
        <v>0</v>
      </c>
      <c r="DY239" s="93">
        <v>2</v>
      </c>
      <c r="DZ239" s="4">
        <v>0</v>
      </c>
      <c r="EA239" s="4">
        <v>45250</v>
      </c>
      <c r="EC239" s="4">
        <v>1786</v>
      </c>
      <c r="EE239" s="4">
        <v>0</v>
      </c>
      <c r="EG239" s="4">
        <v>1786</v>
      </c>
      <c r="EI239" s="4">
        <v>45250</v>
      </c>
      <c r="EK239" s="93">
        <v>3</v>
      </c>
      <c r="EL239" s="4">
        <v>0</v>
      </c>
      <c r="EM239" s="4">
        <v>61472</v>
      </c>
      <c r="EN239" s="4">
        <v>0</v>
      </c>
      <c r="EO239" s="4">
        <v>2679</v>
      </c>
      <c r="EP239" s="4">
        <v>0</v>
      </c>
      <c r="EQ239" s="4">
        <v>0</v>
      </c>
      <c r="ER239" s="4">
        <v>0</v>
      </c>
      <c r="ES239" s="4">
        <v>2679</v>
      </c>
      <c r="ET239" s="4">
        <v>0</v>
      </c>
      <c r="EU239" s="4">
        <v>43372</v>
      </c>
      <c r="EV239" s="4">
        <v>0</v>
      </c>
      <c r="EW239" s="93">
        <v>0</v>
      </c>
      <c r="EX239" s="4">
        <v>0</v>
      </c>
      <c r="EY239" s="4">
        <v>0</v>
      </c>
      <c r="EZ239" s="4">
        <v>0</v>
      </c>
      <c r="FA239" s="4">
        <v>0</v>
      </c>
      <c r="FB239" s="4">
        <v>0</v>
      </c>
      <c r="FC239" s="4">
        <v>0</v>
      </c>
      <c r="FD239" s="4">
        <v>0</v>
      </c>
      <c r="FE239" s="4">
        <v>0</v>
      </c>
      <c r="FF239" s="4">
        <v>0</v>
      </c>
      <c r="FG239" s="4">
        <v>22155.5</v>
      </c>
      <c r="FH239" s="4">
        <v>0</v>
      </c>
      <c r="FI239" s="93">
        <v>0</v>
      </c>
      <c r="FJ239" s="4">
        <v>0</v>
      </c>
      <c r="FK239" s="4">
        <v>0</v>
      </c>
      <c r="FL239" s="4">
        <v>0</v>
      </c>
      <c r="FM239" s="4">
        <v>0</v>
      </c>
      <c r="FN239" s="4">
        <v>0</v>
      </c>
      <c r="FO239" s="4">
        <v>0</v>
      </c>
      <c r="FQ239" s="4">
        <v>0</v>
      </c>
      <c r="FS239" s="4">
        <v>3881.3407807601579</v>
      </c>
      <c r="FU239" s="93">
        <v>0</v>
      </c>
      <c r="FV239" s="4">
        <v>0</v>
      </c>
      <c r="FW239" s="4">
        <v>0</v>
      </c>
      <c r="FX239" s="4">
        <v>0</v>
      </c>
      <c r="FY239" s="4">
        <v>0</v>
      </c>
      <c r="FZ239" s="4">
        <v>0</v>
      </c>
      <c r="GA239" s="4">
        <v>0</v>
      </c>
      <c r="GB239" s="4">
        <v>0</v>
      </c>
      <c r="GC239" s="4">
        <v>0</v>
      </c>
      <c r="GE239" s="4">
        <v>3948.3915228673063</v>
      </c>
      <c r="GG239" s="93">
        <v>0</v>
      </c>
      <c r="GH239" s="4">
        <v>0</v>
      </c>
      <c r="GI239" s="4">
        <v>0</v>
      </c>
      <c r="GJ239" s="4">
        <v>0</v>
      </c>
      <c r="GK239" s="4">
        <v>0</v>
      </c>
      <c r="GL239" s="4">
        <v>0</v>
      </c>
      <c r="GM239" s="4">
        <v>0</v>
      </c>
      <c r="GN239" s="4">
        <v>0</v>
      </c>
      <c r="GO239" s="4">
        <v>0</v>
      </c>
      <c r="GP239" s="4">
        <v>0</v>
      </c>
      <c r="GQ239" s="4">
        <v>0</v>
      </c>
      <c r="GR239" s="4">
        <v>0</v>
      </c>
      <c r="GS239" s="93">
        <v>0</v>
      </c>
      <c r="GT239" s="4">
        <v>0</v>
      </c>
      <c r="GU239" s="4">
        <v>0</v>
      </c>
      <c r="GV239" s="4">
        <v>0</v>
      </c>
      <c r="GW239" s="4">
        <v>0</v>
      </c>
      <c r="GX239" s="4">
        <v>0</v>
      </c>
      <c r="GY239" s="4">
        <v>0</v>
      </c>
      <c r="GZ239" s="4">
        <v>0</v>
      </c>
      <c r="HA239" s="160">
        <v>0</v>
      </c>
      <c r="HB239" s="160">
        <v>0</v>
      </c>
      <c r="HC239" s="160">
        <v>0</v>
      </c>
      <c r="HD239" s="4">
        <v>0</v>
      </c>
      <c r="HE239" s="93">
        <v>3</v>
      </c>
      <c r="HF239" s="4">
        <v>0</v>
      </c>
      <c r="HG239" s="4">
        <v>0</v>
      </c>
      <c r="HH239" s="4">
        <v>64678</v>
      </c>
      <c r="HI239" s="4">
        <v>0</v>
      </c>
      <c r="HJ239" s="4">
        <v>2676</v>
      </c>
      <c r="HK239" s="4">
        <v>0</v>
      </c>
      <c r="HL239" s="4">
        <v>0</v>
      </c>
      <c r="HM239" s="4">
        <v>0</v>
      </c>
      <c r="HN239" s="4">
        <v>2676</v>
      </c>
      <c r="HO239" s="4">
        <v>0</v>
      </c>
      <c r="HP239" s="4">
        <v>56772</v>
      </c>
      <c r="HQ239" s="4">
        <v>-986.36134605581174</v>
      </c>
      <c r="HR239" s="93">
        <v>4</v>
      </c>
      <c r="HS239" s="4">
        <v>0</v>
      </c>
      <c r="HT239" s="4">
        <v>0</v>
      </c>
      <c r="HU239" s="4">
        <v>87272</v>
      </c>
      <c r="HV239" s="4">
        <v>-17018</v>
      </c>
      <c r="HW239" s="4">
        <v>0</v>
      </c>
      <c r="HX239" s="176">
        <v>0</v>
      </c>
      <c r="HY239" s="4">
        <v>3573</v>
      </c>
      <c r="HZ239" s="176">
        <v>-696</v>
      </c>
      <c r="IA239" s="4">
        <v>0</v>
      </c>
      <c r="IB239" s="176">
        <v>0</v>
      </c>
      <c r="IC239" s="4">
        <v>3573</v>
      </c>
      <c r="ID239" s="176">
        <v>-696</v>
      </c>
      <c r="IE239" s="4">
        <v>14239.482673640083</v>
      </c>
      <c r="IF239" s="4">
        <v>-11198.585927314023</v>
      </c>
      <c r="IG239" s="5">
        <v>1.5</v>
      </c>
      <c r="IH239" s="3">
        <v>0</v>
      </c>
      <c r="II239" s="3">
        <v>0</v>
      </c>
      <c r="IJ239" s="3">
        <v>26202</v>
      </c>
      <c r="IK239" s="3">
        <v>0</v>
      </c>
      <c r="IL239" s="3">
        <v>0</v>
      </c>
      <c r="IM239" s="3">
        <v>0</v>
      </c>
      <c r="IN239" s="3">
        <v>1341</v>
      </c>
      <c r="IO239" s="3">
        <v>0</v>
      </c>
      <c r="IP239" s="3">
        <v>0</v>
      </c>
      <c r="IQ239" s="3"/>
      <c r="IR239" s="3">
        <v>645</v>
      </c>
      <c r="IS239" s="3"/>
      <c r="IT239" s="3">
        <v>-9187.4850010417867</v>
      </c>
      <c r="IU239" s="3"/>
      <c r="IV239" s="93">
        <v>0</v>
      </c>
      <c r="IW239" s="4">
        <v>0</v>
      </c>
      <c r="IX239" s="4">
        <v>0</v>
      </c>
      <c r="IY239" s="4">
        <v>0</v>
      </c>
      <c r="IZ239" s="4">
        <v>0</v>
      </c>
      <c r="JA239" s="4">
        <v>0</v>
      </c>
      <c r="JB239" s="4">
        <v>0</v>
      </c>
      <c r="JC239" s="4">
        <v>0</v>
      </c>
      <c r="JD239" s="4">
        <v>0</v>
      </c>
      <c r="JE239" s="4">
        <v>0</v>
      </c>
      <c r="JG239" s="4">
        <v>0</v>
      </c>
      <c r="JI239" s="4">
        <v>-1102.6226994592544</v>
      </c>
      <c r="JK239" s="93">
        <v>0</v>
      </c>
      <c r="JL239" s="4">
        <v>0</v>
      </c>
      <c r="JM239" s="4">
        <v>0</v>
      </c>
      <c r="JN239" s="4">
        <v>0</v>
      </c>
      <c r="JO239" s="4">
        <v>0</v>
      </c>
      <c r="JP239" s="4">
        <v>0</v>
      </c>
      <c r="JQ239" s="4">
        <v>0</v>
      </c>
      <c r="JR239" s="4">
        <v>0</v>
      </c>
      <c r="JS239" s="4">
        <v>0</v>
      </c>
      <c r="JT239" s="4">
        <v>0</v>
      </c>
      <c r="JV239" s="4">
        <v>0</v>
      </c>
      <c r="JW239" s="4">
        <v>0</v>
      </c>
      <c r="JX239" s="4">
        <v>0</v>
      </c>
      <c r="JY239" s="4">
        <v>0</v>
      </c>
      <c r="JZ239" s="93">
        <v>0</v>
      </c>
      <c r="KA239" s="4">
        <v>0</v>
      </c>
      <c r="KB239" s="4">
        <v>0</v>
      </c>
      <c r="KC239" s="4">
        <v>0</v>
      </c>
      <c r="KD239" s="4">
        <v>0</v>
      </c>
      <c r="KE239" s="4">
        <v>0</v>
      </c>
      <c r="KF239" s="4">
        <v>0</v>
      </c>
      <c r="KG239" s="4">
        <v>0</v>
      </c>
      <c r="KH239" s="4">
        <v>0</v>
      </c>
      <c r="KI239" s="4">
        <v>0</v>
      </c>
      <c r="KJ239" s="4">
        <v>0</v>
      </c>
      <c r="KK239" s="4">
        <v>0</v>
      </c>
      <c r="KM239" s="4">
        <v>0</v>
      </c>
      <c r="KN239" s="4">
        <v>0</v>
      </c>
      <c r="KO239" s="4">
        <v>0</v>
      </c>
      <c r="KP239" s="4">
        <v>0</v>
      </c>
      <c r="KQ239" s="4">
        <v>0</v>
      </c>
      <c r="KR239" s="4">
        <v>0</v>
      </c>
      <c r="KS239" s="4">
        <v>0</v>
      </c>
      <c r="KT239" s="4">
        <v>0</v>
      </c>
      <c r="KU239" s="4">
        <v>0</v>
      </c>
      <c r="KV239" s="4">
        <v>0</v>
      </c>
      <c r="KW239" s="4">
        <v>0</v>
      </c>
      <c r="KX239" s="4">
        <v>0</v>
      </c>
      <c r="KY239" s="4">
        <v>0</v>
      </c>
      <c r="KZ239" s="4">
        <v>0</v>
      </c>
      <c r="LA239" s="4">
        <v>0</v>
      </c>
      <c r="LB239" s="4">
        <v>0</v>
      </c>
      <c r="LC239" s="4">
        <v>0</v>
      </c>
      <c r="LD239" s="4">
        <v>1</v>
      </c>
      <c r="LE239" s="4">
        <v>0</v>
      </c>
      <c r="LF239" s="4">
        <v>0</v>
      </c>
      <c r="LG239" s="4">
        <v>38880</v>
      </c>
      <c r="LH239" s="4">
        <v>0</v>
      </c>
      <c r="LI239" s="4">
        <v>0</v>
      </c>
      <c r="LJ239" s="4">
        <v>0</v>
      </c>
      <c r="LK239" s="4">
        <v>1188</v>
      </c>
      <c r="LL239" s="4">
        <v>0</v>
      </c>
      <c r="LM239" s="4">
        <v>0</v>
      </c>
      <c r="LO239" s="4">
        <v>1188</v>
      </c>
      <c r="LQ239" s="4">
        <v>38880</v>
      </c>
      <c r="MI239" s="115">
        <f t="shared" si="3"/>
        <v>-230</v>
      </c>
      <c r="MJ239" s="3"/>
      <c r="MK239" s="3"/>
      <c r="ML239" s="176"/>
      <c r="MM239" s="176"/>
      <c r="MN239" s="176"/>
      <c r="MO239" s="176"/>
      <c r="MP239" s="176"/>
      <c r="MQ239" s="176"/>
      <c r="MR239" s="176"/>
      <c r="MS239" s="176"/>
      <c r="MT239" s="176"/>
    </row>
    <row r="240" spans="1:358" s="4" customFormat="1">
      <c r="A240" s="1">
        <v>231</v>
      </c>
      <c r="B240" t="s">
        <v>271</v>
      </c>
      <c r="C240" s="93"/>
      <c r="E240" s="4">
        <v>0</v>
      </c>
      <c r="F240" s="4">
        <v>0</v>
      </c>
      <c r="I240" s="93"/>
      <c r="J240" s="4">
        <v>0</v>
      </c>
      <c r="K240" s="4">
        <v>0</v>
      </c>
      <c r="L240" s="4">
        <v>5589</v>
      </c>
      <c r="O240" s="93">
        <v>1</v>
      </c>
      <c r="P240" s="4">
        <v>0</v>
      </c>
      <c r="Q240" s="4">
        <v>5108</v>
      </c>
      <c r="R240" s="4">
        <v>0</v>
      </c>
      <c r="S240" s="4">
        <v>0</v>
      </c>
      <c r="U240" s="4">
        <v>0</v>
      </c>
      <c r="V240" s="4">
        <v>0</v>
      </c>
      <c r="W240" s="93">
        <v>1</v>
      </c>
      <c r="X240" s="4">
        <v>0</v>
      </c>
      <c r="Y240" s="4">
        <v>4733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2</v>
      </c>
      <c r="AG240" s="4">
        <v>0</v>
      </c>
      <c r="AH240" s="4">
        <v>10424</v>
      </c>
      <c r="AJ240" s="4">
        <v>0</v>
      </c>
      <c r="AL240" s="4">
        <v>5691</v>
      </c>
      <c r="AN240" s="4">
        <v>0</v>
      </c>
      <c r="AO240" s="93">
        <v>2.89</v>
      </c>
      <c r="AP240" s="4">
        <v>0</v>
      </c>
      <c r="AQ240" s="4">
        <v>16161</v>
      </c>
      <c r="AR240" s="4">
        <v>0</v>
      </c>
      <c r="AS240" s="4">
        <v>0</v>
      </c>
      <c r="AT240" s="4">
        <v>0</v>
      </c>
      <c r="AU240" s="4">
        <v>9152</v>
      </c>
      <c r="AW240" s="93">
        <v>6.91</v>
      </c>
      <c r="AY240" s="4">
        <v>42482</v>
      </c>
      <c r="AZ240" s="4">
        <v>0</v>
      </c>
      <c r="BA240" s="4">
        <v>0</v>
      </c>
      <c r="BB240" s="4">
        <v>0</v>
      </c>
      <c r="BC240" s="4">
        <v>28522</v>
      </c>
      <c r="BD240" s="4">
        <v>42</v>
      </c>
      <c r="BE240" s="4">
        <v>3</v>
      </c>
      <c r="BF240" s="4">
        <v>0</v>
      </c>
      <c r="BG240" s="4">
        <v>20604</v>
      </c>
      <c r="BH240" s="4">
        <v>0</v>
      </c>
      <c r="BI240" s="4">
        <v>6.74</v>
      </c>
      <c r="BJ240" s="4">
        <v>0</v>
      </c>
      <c r="BK240" s="4">
        <v>40096</v>
      </c>
      <c r="BL240" s="4">
        <v>0</v>
      </c>
      <c r="BM240" s="4">
        <v>0</v>
      </c>
      <c r="BN240" s="4">
        <v>0</v>
      </c>
      <c r="BO240" s="4">
        <v>9182.3547335942549</v>
      </c>
      <c r="BP240" s="4">
        <v>5.9805688728902169</v>
      </c>
      <c r="BQ240" s="93">
        <v>10.201413427561837</v>
      </c>
      <c r="BR240" s="4">
        <v>0</v>
      </c>
      <c r="BS240" s="4">
        <v>73428.882745701703</v>
      </c>
      <c r="BT240" s="4">
        <v>0</v>
      </c>
      <c r="BU240" s="4">
        <v>7622.1351487993861</v>
      </c>
      <c r="BW240" s="4">
        <v>0</v>
      </c>
      <c r="BY240" s="4">
        <v>7622.1351487993861</v>
      </c>
      <c r="CA240" s="4">
        <v>45028.0827457017</v>
      </c>
      <c r="CC240" s="93">
        <v>9.6851211072664363</v>
      </c>
      <c r="CD240" s="4">
        <v>0</v>
      </c>
      <c r="CE240" s="4">
        <v>71621.470588235301</v>
      </c>
      <c r="CF240" s="4">
        <v>0</v>
      </c>
      <c r="CG240" s="4">
        <v>7515.6539792387539</v>
      </c>
      <c r="CH240" s="4">
        <v>0</v>
      </c>
      <c r="CI240" s="4">
        <v>0</v>
      </c>
      <c r="CJ240" s="4">
        <v>0</v>
      </c>
      <c r="CK240" s="4">
        <v>7515.6539792387539</v>
      </c>
      <c r="CL240" s="4">
        <v>0</v>
      </c>
      <c r="CM240" s="4">
        <v>27797</v>
      </c>
      <c r="CN240" s="4">
        <v>0</v>
      </c>
      <c r="CO240" s="93">
        <v>16.989619377162629</v>
      </c>
      <c r="CP240" s="4">
        <v>0</v>
      </c>
      <c r="CQ240" s="4">
        <v>122111.60899653978</v>
      </c>
      <c r="CS240" s="4">
        <v>12591.546712802769</v>
      </c>
      <c r="CU240" s="4">
        <v>13006.110165199587</v>
      </c>
      <c r="CW240" s="4">
        <v>12591.546712802769</v>
      </c>
      <c r="CY240" s="4">
        <v>63823.138408304483</v>
      </c>
      <c r="DA240" s="93">
        <v>17.611486486486488</v>
      </c>
      <c r="DB240" s="4">
        <v>0</v>
      </c>
      <c r="DC240" s="4">
        <v>146817</v>
      </c>
      <c r="DD240" s="4">
        <v>0</v>
      </c>
      <c r="DE240" s="4">
        <v>14929</v>
      </c>
      <c r="DF240" s="4">
        <v>0</v>
      </c>
      <c r="DG240" s="4">
        <v>0</v>
      </c>
      <c r="DH240" s="4">
        <v>0</v>
      </c>
      <c r="DI240" s="4">
        <v>14929</v>
      </c>
      <c r="DJ240" s="4">
        <v>0</v>
      </c>
      <c r="DK240" s="4">
        <v>54999</v>
      </c>
      <c r="DL240" s="4">
        <v>0</v>
      </c>
      <c r="DM240" s="93">
        <v>11.135593220338983</v>
      </c>
      <c r="DN240" s="4">
        <v>0</v>
      </c>
      <c r="DO240" s="4">
        <v>92162</v>
      </c>
      <c r="DQ240" s="4">
        <v>9945</v>
      </c>
      <c r="DS240" s="4">
        <v>0</v>
      </c>
      <c r="DU240" s="4">
        <v>9945</v>
      </c>
      <c r="DW240" s="4">
        <v>35019.289965397926</v>
      </c>
      <c r="DY240" s="93">
        <v>13.563573883161512</v>
      </c>
      <c r="DZ240" s="4">
        <v>0</v>
      </c>
      <c r="EA240" s="4">
        <v>109225</v>
      </c>
      <c r="EC240" s="4">
        <v>12112</v>
      </c>
      <c r="EE240" s="4">
        <v>0</v>
      </c>
      <c r="EG240" s="4">
        <v>12112</v>
      </c>
      <c r="EI240" s="4">
        <v>26945.156401384087</v>
      </c>
      <c r="EK240" s="93">
        <v>15</v>
      </c>
      <c r="EL240" s="4">
        <v>0</v>
      </c>
      <c r="EM240" s="4">
        <v>123165</v>
      </c>
      <c r="EN240" s="4">
        <v>0</v>
      </c>
      <c r="EO240" s="4">
        <v>13395</v>
      </c>
      <c r="EP240" s="4">
        <v>0</v>
      </c>
      <c r="EQ240" s="4">
        <v>0</v>
      </c>
      <c r="ER240" s="4">
        <v>0</v>
      </c>
      <c r="ES240" s="4">
        <v>13395</v>
      </c>
      <c r="ET240" s="4">
        <v>0</v>
      </c>
      <c r="EU240" s="4">
        <v>24177.8</v>
      </c>
      <c r="EV240" s="4">
        <v>0</v>
      </c>
      <c r="EW240" s="93">
        <v>16.300035795251162</v>
      </c>
      <c r="EX240" s="4">
        <v>0</v>
      </c>
      <c r="EY240" s="4">
        <v>124093</v>
      </c>
      <c r="EZ240" s="4">
        <v>0</v>
      </c>
      <c r="FA240" s="4">
        <v>13663</v>
      </c>
      <c r="FB240" s="4">
        <v>0</v>
      </c>
      <c r="FC240" s="4">
        <v>9959</v>
      </c>
      <c r="FD240" s="4">
        <v>0</v>
      </c>
      <c r="FE240" s="4">
        <v>13663</v>
      </c>
      <c r="FF240" s="4">
        <v>0</v>
      </c>
      <c r="FG240" s="4">
        <v>11238.2</v>
      </c>
      <c r="FH240" s="4">
        <v>0</v>
      </c>
      <c r="FI240" s="93">
        <v>27.282312925170068</v>
      </c>
      <c r="FJ240" s="4">
        <v>0</v>
      </c>
      <c r="FK240" s="4">
        <v>193758</v>
      </c>
      <c r="FL240" s="4">
        <v>0</v>
      </c>
      <c r="FM240" s="4">
        <v>19878</v>
      </c>
      <c r="FN240" s="4">
        <v>0</v>
      </c>
      <c r="FO240" s="4">
        <v>52098</v>
      </c>
      <c r="FQ240" s="4">
        <v>19878</v>
      </c>
      <c r="FS240" s="4">
        <v>70230.686517998256</v>
      </c>
      <c r="FU240" s="93">
        <v>30.525423728813557</v>
      </c>
      <c r="FV240" s="4">
        <v>0</v>
      </c>
      <c r="FW240" s="4">
        <v>282842</v>
      </c>
      <c r="FX240" s="4">
        <v>0</v>
      </c>
      <c r="FY240" s="4">
        <v>26366</v>
      </c>
      <c r="FZ240" s="4">
        <v>0</v>
      </c>
      <c r="GA240" s="4">
        <v>10824</v>
      </c>
      <c r="GB240" s="4">
        <v>0</v>
      </c>
      <c r="GC240" s="4">
        <v>26366</v>
      </c>
      <c r="GE240" s="4">
        <v>107306.3384474779</v>
      </c>
      <c r="GG240" s="93">
        <v>28.347749239305529</v>
      </c>
      <c r="GH240" s="4">
        <v>0</v>
      </c>
      <c r="GI240" s="4">
        <v>288476</v>
      </c>
      <c r="GJ240" s="4">
        <v>0</v>
      </c>
      <c r="GK240" s="4">
        <v>25315</v>
      </c>
      <c r="GL240" s="4">
        <v>0</v>
      </c>
      <c r="GM240" s="4">
        <v>0</v>
      </c>
      <c r="GN240" s="4">
        <v>0</v>
      </c>
      <c r="GO240" s="4">
        <v>25315</v>
      </c>
      <c r="GP240" s="4">
        <v>0</v>
      </c>
      <c r="GQ240" s="4">
        <v>5420.384000393572</v>
      </c>
      <c r="GR240" s="4">
        <v>-4.7380977628636174</v>
      </c>
      <c r="GS240" s="93">
        <v>26</v>
      </c>
      <c r="GT240" s="4">
        <v>0</v>
      </c>
      <c r="GU240" s="4">
        <v>278378</v>
      </c>
      <c r="GV240" s="4">
        <v>0</v>
      </c>
      <c r="GW240" s="4">
        <v>23218</v>
      </c>
      <c r="GX240" s="4">
        <v>0</v>
      </c>
      <c r="GY240" s="4">
        <v>0</v>
      </c>
      <c r="GZ240" s="4">
        <v>0</v>
      </c>
      <c r="HA240" s="160">
        <v>23218</v>
      </c>
      <c r="HB240" s="160">
        <v>0</v>
      </c>
      <c r="HC240" s="160">
        <v>-4.7380977628636174</v>
      </c>
      <c r="HD240" s="4">
        <v>0</v>
      </c>
      <c r="HE240" s="93">
        <v>36</v>
      </c>
      <c r="HF240" s="4">
        <v>0</v>
      </c>
      <c r="HG240" s="4">
        <v>0</v>
      </c>
      <c r="HH240" s="4">
        <v>395950</v>
      </c>
      <c r="HI240" s="4">
        <v>0</v>
      </c>
      <c r="HJ240" s="4">
        <v>31915</v>
      </c>
      <c r="HK240" s="4">
        <v>0</v>
      </c>
      <c r="HL240" s="4">
        <v>0</v>
      </c>
      <c r="HM240" s="4">
        <v>0</v>
      </c>
      <c r="HN240" s="4">
        <v>31915</v>
      </c>
      <c r="HO240" s="4">
        <v>0</v>
      </c>
      <c r="HP240" s="4">
        <v>103201</v>
      </c>
      <c r="HQ240" s="4">
        <v>-1793.0127118722594</v>
      </c>
      <c r="HR240" s="93">
        <v>32.950000000000003</v>
      </c>
      <c r="HS240" s="4">
        <v>0</v>
      </c>
      <c r="HT240" s="4">
        <v>0</v>
      </c>
      <c r="HU240" s="4">
        <v>348332</v>
      </c>
      <c r="HV240" s="4">
        <v>0</v>
      </c>
      <c r="HW240" s="4">
        <v>0</v>
      </c>
      <c r="HX240" s="176">
        <v>0</v>
      </c>
      <c r="HY240" s="4">
        <v>27639</v>
      </c>
      <c r="HZ240" s="176">
        <v>0</v>
      </c>
      <c r="IA240" s="4">
        <v>23909</v>
      </c>
      <c r="IB240" s="176">
        <v>0</v>
      </c>
      <c r="IC240" s="4">
        <v>27639</v>
      </c>
      <c r="ID240" s="176">
        <v>0</v>
      </c>
      <c r="IE240" s="4">
        <v>-1181.5994266296657</v>
      </c>
      <c r="IF240" s="4">
        <v>-6.3735125837577016</v>
      </c>
      <c r="IG240" s="5">
        <v>48.170000000000016</v>
      </c>
      <c r="IH240" s="3">
        <v>0</v>
      </c>
      <c r="II240" s="3">
        <v>0</v>
      </c>
      <c r="IJ240" s="3">
        <v>585507</v>
      </c>
      <c r="IK240" s="3">
        <v>0</v>
      </c>
      <c r="IL240" s="3">
        <v>0</v>
      </c>
      <c r="IM240" s="3">
        <v>0</v>
      </c>
      <c r="IN240" s="3">
        <v>41338</v>
      </c>
      <c r="IO240" s="3">
        <v>0</v>
      </c>
      <c r="IP240" s="3">
        <v>24999</v>
      </c>
      <c r="IQ240" s="3"/>
      <c r="IR240" s="3">
        <v>43017</v>
      </c>
      <c r="IS240" s="3"/>
      <c r="IT240" s="3">
        <v>194576.63786426352</v>
      </c>
      <c r="IU240" s="3"/>
      <c r="IV240" s="93">
        <v>49.61</v>
      </c>
      <c r="IW240" s="4">
        <v>0</v>
      </c>
      <c r="IX240" s="4">
        <v>0</v>
      </c>
      <c r="IY240" s="4">
        <v>692451</v>
      </c>
      <c r="IZ240" s="4">
        <v>0</v>
      </c>
      <c r="JA240" s="4">
        <v>0</v>
      </c>
      <c r="JB240" s="4">
        <v>0</v>
      </c>
      <c r="JC240" s="4">
        <v>46397</v>
      </c>
      <c r="JD240" s="4">
        <v>0</v>
      </c>
      <c r="JE240" s="4">
        <v>0</v>
      </c>
      <c r="JG240" s="4">
        <v>46397</v>
      </c>
      <c r="JI240" s="4">
        <v>112131.48060340018</v>
      </c>
      <c r="JK240" s="93">
        <v>53.57</v>
      </c>
      <c r="JL240" s="4">
        <v>0</v>
      </c>
      <c r="JM240" s="4">
        <v>0</v>
      </c>
      <c r="JN240" s="4">
        <v>776645</v>
      </c>
      <c r="JO240" s="4">
        <v>0</v>
      </c>
      <c r="JP240" s="4">
        <v>0</v>
      </c>
      <c r="JQ240" s="4">
        <v>0</v>
      </c>
      <c r="JR240" s="4">
        <v>48876</v>
      </c>
      <c r="JS240" s="4">
        <v>0</v>
      </c>
      <c r="JT240" s="4">
        <v>14495</v>
      </c>
      <c r="JV240" s="4">
        <v>48876</v>
      </c>
      <c r="JW240" s="4">
        <v>0</v>
      </c>
      <c r="JX240" s="4">
        <v>100677.56601300873</v>
      </c>
      <c r="JY240" s="4">
        <v>-20.965113325961283</v>
      </c>
      <c r="JZ240" s="93">
        <v>59.910000000000011</v>
      </c>
      <c r="KA240" s="4">
        <v>0</v>
      </c>
      <c r="KB240" s="4">
        <v>0</v>
      </c>
      <c r="KC240" s="4">
        <v>958005</v>
      </c>
      <c r="KD240" s="4">
        <v>0</v>
      </c>
      <c r="KE240" s="4">
        <v>0</v>
      </c>
      <c r="KF240" s="4">
        <v>0</v>
      </c>
      <c r="KG240" s="4">
        <v>54539</v>
      </c>
      <c r="KH240" s="4">
        <v>0</v>
      </c>
      <c r="KI240" s="4">
        <v>25415</v>
      </c>
      <c r="KJ240" s="4">
        <v>0</v>
      </c>
      <c r="KK240" s="4">
        <v>54539</v>
      </c>
      <c r="KM240" s="4">
        <v>246085.09208976873</v>
      </c>
      <c r="KN240" s="4">
        <v>-114.51343946193811</v>
      </c>
      <c r="KO240" s="4">
        <v>52.420000000000009</v>
      </c>
      <c r="KP240" s="4">
        <v>0</v>
      </c>
      <c r="KQ240" s="4">
        <v>0</v>
      </c>
      <c r="KR240" s="4">
        <v>878170</v>
      </c>
      <c r="KS240" s="4">
        <v>0</v>
      </c>
      <c r="KT240" s="4">
        <v>0</v>
      </c>
      <c r="KU240" s="4">
        <v>0</v>
      </c>
      <c r="KV240" s="4">
        <v>56982</v>
      </c>
      <c r="KW240" s="4">
        <v>0</v>
      </c>
      <c r="KX240" s="4">
        <v>0</v>
      </c>
      <c r="KY240" s="4">
        <v>0</v>
      </c>
      <c r="KZ240" s="4">
        <v>56982</v>
      </c>
      <c r="LA240" s="4">
        <v>0</v>
      </c>
      <c r="LB240" s="4">
        <v>141031.98256053808</v>
      </c>
      <c r="LC240" s="4">
        <v>0</v>
      </c>
      <c r="LD240" s="4">
        <v>41</v>
      </c>
      <c r="LE240" s="4">
        <v>0</v>
      </c>
      <c r="LF240" s="4">
        <v>0</v>
      </c>
      <c r="LG240" s="4">
        <v>705955</v>
      </c>
      <c r="LH240" s="4">
        <v>0</v>
      </c>
      <c r="LI240" s="4">
        <v>0</v>
      </c>
      <c r="LJ240" s="4">
        <v>0</v>
      </c>
      <c r="LK240" s="4">
        <v>48618</v>
      </c>
      <c r="LL240" s="4">
        <v>0</v>
      </c>
      <c r="LM240" s="4">
        <v>0</v>
      </c>
      <c r="LO240" s="4">
        <v>48618</v>
      </c>
      <c r="LQ240" s="4">
        <v>72544</v>
      </c>
      <c r="MI240" s="115">
        <f t="shared" si="3"/>
        <v>-231</v>
      </c>
      <c r="MJ240" s="3"/>
      <c r="MK240" s="3"/>
      <c r="ML240" s="176"/>
      <c r="MM240" s="176"/>
      <c r="MN240" s="176"/>
      <c r="MO240" s="176"/>
      <c r="MP240" s="176"/>
      <c r="MQ240" s="176"/>
      <c r="MR240" s="176"/>
      <c r="MS240" s="176"/>
      <c r="MT240" s="176"/>
    </row>
    <row r="241" spans="1:358" s="4" customFormat="1">
      <c r="A241" s="1">
        <v>232</v>
      </c>
      <c r="B241" t="s">
        <v>272</v>
      </c>
      <c r="C241" s="93"/>
      <c r="E241" s="4">
        <v>0</v>
      </c>
      <c r="F241" s="4">
        <v>0</v>
      </c>
      <c r="I241" s="93"/>
      <c r="J241" s="4">
        <v>0</v>
      </c>
      <c r="K241" s="4">
        <v>0</v>
      </c>
      <c r="L241" s="4">
        <v>0</v>
      </c>
      <c r="O241" s="93"/>
      <c r="Q241" s="4">
        <v>0</v>
      </c>
      <c r="R241" s="4">
        <v>0</v>
      </c>
      <c r="S241" s="4">
        <v>0</v>
      </c>
      <c r="U241" s="4">
        <v>0</v>
      </c>
      <c r="V241" s="4">
        <v>0</v>
      </c>
      <c r="W241" s="93"/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L241" s="4">
        <v>0</v>
      </c>
      <c r="AO241" s="93"/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W241" s="93"/>
      <c r="AZ241" s="4">
        <v>0</v>
      </c>
      <c r="BB241" s="4">
        <v>0</v>
      </c>
      <c r="BC241" s="4">
        <v>0</v>
      </c>
      <c r="BD241" s="4">
        <v>0</v>
      </c>
      <c r="BH241" s="4">
        <v>0</v>
      </c>
      <c r="BL241" s="4">
        <v>0</v>
      </c>
      <c r="BN241" s="4">
        <v>0</v>
      </c>
      <c r="BO241" s="4">
        <v>0</v>
      </c>
      <c r="BP241" s="4">
        <v>0</v>
      </c>
      <c r="BQ241" s="93">
        <v>0</v>
      </c>
      <c r="BR241" s="4">
        <v>0</v>
      </c>
      <c r="BS241" s="4">
        <v>0</v>
      </c>
      <c r="BT241" s="4">
        <v>0</v>
      </c>
      <c r="BU241" s="4">
        <v>0</v>
      </c>
      <c r="BW241" s="4">
        <v>0</v>
      </c>
      <c r="BY241" s="4">
        <v>0</v>
      </c>
      <c r="CA241" s="4">
        <v>0</v>
      </c>
      <c r="CC241" s="93"/>
      <c r="CE241" s="4">
        <v>0</v>
      </c>
      <c r="CF241" s="4">
        <v>0</v>
      </c>
      <c r="CH241" s="4">
        <v>0</v>
      </c>
      <c r="CJ241" s="4">
        <v>0</v>
      </c>
      <c r="CK241" s="4">
        <v>0</v>
      </c>
      <c r="CL241" s="4">
        <v>0</v>
      </c>
      <c r="CM241" s="4">
        <v>0</v>
      </c>
      <c r="CN241" s="4">
        <v>0</v>
      </c>
      <c r="CO241" s="93"/>
      <c r="CS241" s="4">
        <v>0</v>
      </c>
      <c r="CW241" s="4">
        <v>0</v>
      </c>
      <c r="CY241" s="4">
        <v>0</v>
      </c>
      <c r="DA241" s="93"/>
      <c r="DD241" s="4">
        <v>0</v>
      </c>
      <c r="DF241" s="4">
        <v>0</v>
      </c>
      <c r="DH241" s="4">
        <v>0</v>
      </c>
      <c r="DI241" s="4">
        <v>0</v>
      </c>
      <c r="DJ241" s="4">
        <v>0</v>
      </c>
      <c r="DK241" s="4">
        <v>0</v>
      </c>
      <c r="DL241" s="4">
        <v>0</v>
      </c>
      <c r="DM241" s="93"/>
      <c r="DU241" s="4">
        <v>0</v>
      </c>
      <c r="DW241" s="4">
        <v>0</v>
      </c>
      <c r="DY241" s="93"/>
      <c r="EG241" s="4">
        <v>0</v>
      </c>
      <c r="EI241" s="4">
        <v>0</v>
      </c>
      <c r="EK241" s="93">
        <v>0</v>
      </c>
      <c r="EM241" s="4">
        <v>0</v>
      </c>
      <c r="EN241" s="4">
        <v>0</v>
      </c>
      <c r="EO241" s="4">
        <v>0</v>
      </c>
      <c r="EP241" s="4">
        <v>0</v>
      </c>
      <c r="EQ241" s="4">
        <v>0</v>
      </c>
      <c r="ER241" s="4">
        <v>0</v>
      </c>
      <c r="ES241" s="4">
        <v>0</v>
      </c>
      <c r="ET241" s="4">
        <v>0</v>
      </c>
      <c r="EU241" s="4">
        <v>0</v>
      </c>
      <c r="EV241" s="4">
        <v>0</v>
      </c>
      <c r="EW241" s="93">
        <v>0</v>
      </c>
      <c r="EX241" s="4">
        <v>0</v>
      </c>
      <c r="EY241" s="4">
        <v>0</v>
      </c>
      <c r="EZ241" s="4">
        <v>0</v>
      </c>
      <c r="FA241" s="4">
        <v>0</v>
      </c>
      <c r="FB241" s="4">
        <v>0</v>
      </c>
      <c r="FC241" s="4">
        <v>0</v>
      </c>
      <c r="FD241" s="4">
        <v>0</v>
      </c>
      <c r="FE241" s="4">
        <v>0</v>
      </c>
      <c r="FF241" s="4">
        <v>0</v>
      </c>
      <c r="FG241" s="4">
        <v>0</v>
      </c>
      <c r="FH241" s="4">
        <v>0</v>
      </c>
      <c r="FI241" s="93">
        <v>0</v>
      </c>
      <c r="FJ241" s="4">
        <v>0</v>
      </c>
      <c r="FK241" s="4">
        <v>0</v>
      </c>
      <c r="FL241" s="4">
        <v>0</v>
      </c>
      <c r="FM241" s="4">
        <v>0</v>
      </c>
      <c r="FN241" s="4">
        <v>0</v>
      </c>
      <c r="FO241" s="4">
        <v>0</v>
      </c>
      <c r="FQ241" s="4">
        <v>0</v>
      </c>
      <c r="FS241" s="4">
        <v>0</v>
      </c>
      <c r="FU241" s="93">
        <v>0</v>
      </c>
      <c r="FV241" s="4">
        <v>0</v>
      </c>
      <c r="FW241" s="4">
        <v>0</v>
      </c>
      <c r="FX241" s="4">
        <v>0</v>
      </c>
      <c r="FY241" s="4">
        <v>0</v>
      </c>
      <c r="FZ241" s="4">
        <v>0</v>
      </c>
      <c r="GA241" s="4">
        <v>0</v>
      </c>
      <c r="GB241" s="4">
        <v>0</v>
      </c>
      <c r="GC241" s="4">
        <v>0</v>
      </c>
      <c r="GE241" s="4">
        <v>0</v>
      </c>
      <c r="GG241" s="93">
        <v>0</v>
      </c>
      <c r="GH241" s="4">
        <v>0</v>
      </c>
      <c r="GI241" s="4">
        <v>0</v>
      </c>
      <c r="GJ241" s="4">
        <v>0</v>
      </c>
      <c r="GK241" s="4">
        <v>0</v>
      </c>
      <c r="GL241" s="4">
        <v>0</v>
      </c>
      <c r="GM241" s="4">
        <v>0</v>
      </c>
      <c r="GN241" s="4">
        <v>0</v>
      </c>
      <c r="GO241" s="4">
        <v>0</v>
      </c>
      <c r="GP241" s="4">
        <v>0</v>
      </c>
      <c r="GQ241" s="4">
        <v>0</v>
      </c>
      <c r="GR241" s="4">
        <v>0</v>
      </c>
      <c r="GS241" s="93">
        <v>0</v>
      </c>
      <c r="GT241" s="4">
        <v>0</v>
      </c>
      <c r="GU241" s="4">
        <v>0</v>
      </c>
      <c r="GV241" s="4">
        <v>0</v>
      </c>
      <c r="GW241" s="4">
        <v>0</v>
      </c>
      <c r="GX241" s="4">
        <v>0</v>
      </c>
      <c r="GY241" s="4">
        <v>0</v>
      </c>
      <c r="GZ241" s="4">
        <v>0</v>
      </c>
      <c r="HA241" s="160">
        <v>0</v>
      </c>
      <c r="HB241" s="160">
        <v>0</v>
      </c>
      <c r="HC241" s="160">
        <v>0</v>
      </c>
      <c r="HD241" s="4">
        <v>0</v>
      </c>
      <c r="HE241" s="93">
        <v>0</v>
      </c>
      <c r="HF241" s="4">
        <v>0</v>
      </c>
      <c r="HG241" s="4">
        <v>0</v>
      </c>
      <c r="HH241" s="4">
        <v>0</v>
      </c>
      <c r="HI241" s="4">
        <v>0</v>
      </c>
      <c r="HJ241" s="4">
        <v>0</v>
      </c>
      <c r="HK241" s="4">
        <v>0</v>
      </c>
      <c r="HL241" s="4">
        <v>0</v>
      </c>
      <c r="HM241" s="4">
        <v>0</v>
      </c>
      <c r="HN241" s="4">
        <v>0</v>
      </c>
      <c r="HO241" s="4">
        <v>0</v>
      </c>
      <c r="HP241" s="4">
        <v>0</v>
      </c>
      <c r="HQ241" s="4">
        <v>0</v>
      </c>
      <c r="HR241" s="93">
        <v>0</v>
      </c>
      <c r="HS241" s="4">
        <v>0</v>
      </c>
      <c r="HT241" s="4">
        <v>0</v>
      </c>
      <c r="HU241" s="4">
        <v>0</v>
      </c>
      <c r="HV241" s="4">
        <v>0</v>
      </c>
      <c r="HW241" s="4">
        <v>0</v>
      </c>
      <c r="HX241" s="176">
        <v>0</v>
      </c>
      <c r="HY241" s="4">
        <v>0</v>
      </c>
      <c r="HZ241" s="176">
        <v>0</v>
      </c>
      <c r="IA241" s="4">
        <v>0</v>
      </c>
      <c r="IB241" s="176">
        <v>0</v>
      </c>
      <c r="IC241" s="4">
        <v>0</v>
      </c>
      <c r="ID241" s="176">
        <v>0</v>
      </c>
      <c r="IE241" s="4">
        <v>0</v>
      </c>
      <c r="IF241" s="4">
        <v>0</v>
      </c>
      <c r="IG241" s="5">
        <v>0</v>
      </c>
      <c r="IH241" s="3">
        <v>0</v>
      </c>
      <c r="II241" s="3">
        <v>0</v>
      </c>
      <c r="IJ241" s="3">
        <v>0</v>
      </c>
      <c r="IK241" s="3">
        <v>0</v>
      </c>
      <c r="IL241" s="3">
        <v>0</v>
      </c>
      <c r="IM241" s="3">
        <v>0</v>
      </c>
      <c r="IN241" s="3">
        <v>0</v>
      </c>
      <c r="IO241" s="3">
        <v>0</v>
      </c>
      <c r="IP241" s="3">
        <v>0</v>
      </c>
      <c r="IQ241" s="3"/>
      <c r="IR241" s="3">
        <v>0</v>
      </c>
      <c r="IS241" s="3"/>
      <c r="IT241" s="3">
        <v>0</v>
      </c>
      <c r="IU241" s="3"/>
      <c r="IV241" s="93">
        <v>0</v>
      </c>
      <c r="IW241" s="4">
        <v>0</v>
      </c>
      <c r="IX241" s="4">
        <v>0</v>
      </c>
      <c r="IY241" s="4">
        <v>0</v>
      </c>
      <c r="IZ241" s="4">
        <v>0</v>
      </c>
      <c r="JA241" s="4">
        <v>0</v>
      </c>
      <c r="JB241" s="4">
        <v>0</v>
      </c>
      <c r="JC241" s="4">
        <v>0</v>
      </c>
      <c r="JD241" s="4">
        <v>0</v>
      </c>
      <c r="JE241" s="4">
        <v>0</v>
      </c>
      <c r="JG241" s="4">
        <v>0</v>
      </c>
      <c r="JI241" s="4">
        <v>0</v>
      </c>
      <c r="JK241" s="93">
        <v>0</v>
      </c>
      <c r="JL241" s="4">
        <v>0</v>
      </c>
      <c r="JM241" s="4">
        <v>0</v>
      </c>
      <c r="JN241" s="4">
        <v>0</v>
      </c>
      <c r="JO241" s="4">
        <v>0</v>
      </c>
      <c r="JP241" s="4">
        <v>0</v>
      </c>
      <c r="JQ241" s="4">
        <v>0</v>
      </c>
      <c r="JR241" s="4">
        <v>0</v>
      </c>
      <c r="JS241" s="4">
        <v>0</v>
      </c>
      <c r="JT241" s="4">
        <v>0</v>
      </c>
      <c r="JV241" s="4">
        <v>0</v>
      </c>
      <c r="JW241" s="4">
        <v>0</v>
      </c>
      <c r="JX241" s="4">
        <v>0</v>
      </c>
      <c r="JY241" s="4">
        <v>0</v>
      </c>
      <c r="JZ241" s="93">
        <v>0</v>
      </c>
      <c r="KA241" s="4">
        <v>0</v>
      </c>
      <c r="KB241" s="4">
        <v>0</v>
      </c>
      <c r="KC241" s="4">
        <v>0</v>
      </c>
      <c r="KD241" s="4">
        <v>0</v>
      </c>
      <c r="KE241" s="4">
        <v>0</v>
      </c>
      <c r="KF241" s="4">
        <v>0</v>
      </c>
      <c r="KG241" s="4">
        <v>0</v>
      </c>
      <c r="KH241" s="4">
        <v>0</v>
      </c>
      <c r="KI241" s="4">
        <v>0</v>
      </c>
      <c r="KJ241" s="4">
        <v>0</v>
      </c>
      <c r="KK241" s="4">
        <v>0</v>
      </c>
      <c r="KM241" s="4">
        <v>0</v>
      </c>
      <c r="KN241" s="4">
        <v>0</v>
      </c>
      <c r="KO241" s="4">
        <v>0</v>
      </c>
      <c r="KP241" s="4">
        <v>0</v>
      </c>
      <c r="KQ241" s="4">
        <v>0</v>
      </c>
      <c r="KR241" s="4">
        <v>0</v>
      </c>
      <c r="KS241" s="4">
        <v>0</v>
      </c>
      <c r="KT241" s="4">
        <v>0</v>
      </c>
      <c r="KU241" s="4">
        <v>0</v>
      </c>
      <c r="KV241" s="4">
        <v>0</v>
      </c>
      <c r="KW241" s="4">
        <v>0</v>
      </c>
      <c r="KX241" s="4">
        <v>0</v>
      </c>
      <c r="KY241" s="4">
        <v>0</v>
      </c>
      <c r="KZ241" s="4">
        <v>0</v>
      </c>
      <c r="LA241" s="4">
        <v>0</v>
      </c>
      <c r="LB241" s="4">
        <v>0</v>
      </c>
      <c r="LC241" s="4">
        <v>0</v>
      </c>
      <c r="LD241" s="4">
        <v>0</v>
      </c>
      <c r="LE241" s="4">
        <v>0</v>
      </c>
      <c r="LF241" s="4">
        <v>0</v>
      </c>
      <c r="LG241" s="4">
        <v>0</v>
      </c>
      <c r="LH241" s="4">
        <v>0</v>
      </c>
      <c r="LI241" s="4">
        <v>0</v>
      </c>
      <c r="LJ241" s="4">
        <v>0</v>
      </c>
      <c r="LK241" s="4">
        <v>0</v>
      </c>
      <c r="LL241" s="4">
        <v>0</v>
      </c>
      <c r="LM241" s="4">
        <v>0</v>
      </c>
      <c r="LO241" s="4">
        <v>0</v>
      </c>
      <c r="LQ241" s="4">
        <v>0</v>
      </c>
      <c r="MI241" s="115">
        <f t="shared" si="3"/>
        <v>-232</v>
      </c>
      <c r="MJ241" s="3"/>
      <c r="MK241" s="3"/>
      <c r="ML241" s="176"/>
      <c r="MM241" s="176"/>
      <c r="MN241" s="176"/>
      <c r="MO241" s="176"/>
      <c r="MP241" s="176"/>
      <c r="MQ241" s="176"/>
      <c r="MR241" s="176"/>
      <c r="MS241" s="176"/>
      <c r="MT241" s="176"/>
    </row>
    <row r="242" spans="1:358" s="4" customFormat="1">
      <c r="A242" s="1">
        <v>233</v>
      </c>
      <c r="B242" t="s">
        <v>273</v>
      </c>
      <c r="C242" s="93"/>
      <c r="E242" s="4">
        <v>0</v>
      </c>
      <c r="F242" s="4">
        <v>0</v>
      </c>
      <c r="I242" s="93"/>
      <c r="J242" s="4">
        <v>0</v>
      </c>
      <c r="K242" s="4">
        <v>0</v>
      </c>
      <c r="L242" s="4">
        <v>0</v>
      </c>
      <c r="O242" s="93"/>
      <c r="Q242" s="4">
        <v>0</v>
      </c>
      <c r="R242" s="4">
        <v>0</v>
      </c>
      <c r="S242" s="4">
        <v>0</v>
      </c>
      <c r="U242" s="4">
        <v>0</v>
      </c>
      <c r="V242" s="4">
        <v>0</v>
      </c>
      <c r="W242" s="93"/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L242" s="4">
        <v>0</v>
      </c>
      <c r="AO242" s="93"/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W242" s="93"/>
      <c r="AZ242" s="4">
        <v>0</v>
      </c>
      <c r="BB242" s="4">
        <v>0</v>
      </c>
      <c r="BC242" s="4">
        <v>0</v>
      </c>
      <c r="BD242" s="4">
        <v>0</v>
      </c>
      <c r="BH242" s="4">
        <v>0</v>
      </c>
      <c r="BL242" s="4">
        <v>0</v>
      </c>
      <c r="BN242" s="4">
        <v>0</v>
      </c>
      <c r="BO242" s="4">
        <v>0</v>
      </c>
      <c r="BP242" s="4">
        <v>0</v>
      </c>
      <c r="BQ242" s="93">
        <v>0</v>
      </c>
      <c r="BR242" s="4">
        <v>0</v>
      </c>
      <c r="BS242" s="4">
        <v>0</v>
      </c>
      <c r="BT242" s="4">
        <v>0</v>
      </c>
      <c r="BU242" s="4">
        <v>0</v>
      </c>
      <c r="BW242" s="4">
        <v>0</v>
      </c>
      <c r="BY242" s="4">
        <v>0</v>
      </c>
      <c r="CA242" s="4">
        <v>0</v>
      </c>
      <c r="CC242" s="93"/>
      <c r="CE242" s="4">
        <v>0</v>
      </c>
      <c r="CF242" s="4">
        <v>0</v>
      </c>
      <c r="CH242" s="4">
        <v>0</v>
      </c>
      <c r="CJ242" s="4">
        <v>0</v>
      </c>
      <c r="CK242" s="4">
        <v>0</v>
      </c>
      <c r="CL242" s="4">
        <v>0</v>
      </c>
      <c r="CM242" s="4">
        <v>0</v>
      </c>
      <c r="CN242" s="4">
        <v>0</v>
      </c>
      <c r="CO242" s="93"/>
      <c r="CS242" s="4">
        <v>0</v>
      </c>
      <c r="CW242" s="4">
        <v>0</v>
      </c>
      <c r="CY242" s="4">
        <v>0</v>
      </c>
      <c r="DA242" s="93"/>
      <c r="DD242" s="4">
        <v>0</v>
      </c>
      <c r="DF242" s="4">
        <v>0</v>
      </c>
      <c r="DH242" s="4">
        <v>0</v>
      </c>
      <c r="DI242" s="4">
        <v>0</v>
      </c>
      <c r="DJ242" s="4">
        <v>0</v>
      </c>
      <c r="DK242" s="4">
        <v>0</v>
      </c>
      <c r="DL242" s="4">
        <v>0</v>
      </c>
      <c r="DM242" s="93"/>
      <c r="DU242" s="4">
        <v>0</v>
      </c>
      <c r="DW242" s="4">
        <v>0</v>
      </c>
      <c r="DY242" s="93"/>
      <c r="EG242" s="4">
        <v>0</v>
      </c>
      <c r="EI242" s="4">
        <v>0</v>
      </c>
      <c r="EK242" s="93">
        <v>0</v>
      </c>
      <c r="EM242" s="4">
        <v>0</v>
      </c>
      <c r="EN242" s="4">
        <v>0</v>
      </c>
      <c r="EO242" s="4">
        <v>0</v>
      </c>
      <c r="EP242" s="4">
        <v>0</v>
      </c>
      <c r="EQ242" s="4">
        <v>0</v>
      </c>
      <c r="ER242" s="4">
        <v>0</v>
      </c>
      <c r="ES242" s="4">
        <v>0</v>
      </c>
      <c r="ET242" s="4">
        <v>0</v>
      </c>
      <c r="EU242" s="4">
        <v>0</v>
      </c>
      <c r="EV242" s="4">
        <v>0</v>
      </c>
      <c r="EW242" s="93">
        <v>0</v>
      </c>
      <c r="EX242" s="4">
        <v>0</v>
      </c>
      <c r="EY242" s="4">
        <v>0</v>
      </c>
      <c r="EZ242" s="4">
        <v>0</v>
      </c>
      <c r="FA242" s="4">
        <v>0</v>
      </c>
      <c r="FB242" s="4">
        <v>0</v>
      </c>
      <c r="FC242" s="4">
        <v>0</v>
      </c>
      <c r="FD242" s="4">
        <v>0</v>
      </c>
      <c r="FE242" s="4">
        <v>0</v>
      </c>
      <c r="FF242" s="4">
        <v>0</v>
      </c>
      <c r="FG242" s="4">
        <v>0</v>
      </c>
      <c r="FH242" s="4">
        <v>0</v>
      </c>
      <c r="FI242" s="93">
        <v>0</v>
      </c>
      <c r="FJ242" s="4">
        <v>0</v>
      </c>
      <c r="FK242" s="4">
        <v>0</v>
      </c>
      <c r="FL242" s="4">
        <v>0</v>
      </c>
      <c r="FM242" s="4">
        <v>0</v>
      </c>
      <c r="FN242" s="4">
        <v>0</v>
      </c>
      <c r="FO242" s="4">
        <v>0</v>
      </c>
      <c r="FQ242" s="4">
        <v>0</v>
      </c>
      <c r="FS242" s="4">
        <v>0</v>
      </c>
      <c r="FU242" s="93">
        <v>0</v>
      </c>
      <c r="FV242" s="4">
        <v>0</v>
      </c>
      <c r="FW242" s="4">
        <v>0</v>
      </c>
      <c r="FX242" s="4">
        <v>0</v>
      </c>
      <c r="FY242" s="4">
        <v>0</v>
      </c>
      <c r="FZ242" s="4">
        <v>0</v>
      </c>
      <c r="GA242" s="4">
        <v>0</v>
      </c>
      <c r="GB242" s="4">
        <v>0</v>
      </c>
      <c r="GC242" s="4">
        <v>0</v>
      </c>
      <c r="GE242" s="4">
        <v>0</v>
      </c>
      <c r="GG242" s="93">
        <v>0</v>
      </c>
      <c r="GH242" s="4">
        <v>0</v>
      </c>
      <c r="GI242" s="4">
        <v>0</v>
      </c>
      <c r="GJ242" s="4">
        <v>0</v>
      </c>
      <c r="GK242" s="4">
        <v>0</v>
      </c>
      <c r="GL242" s="4">
        <v>0</v>
      </c>
      <c r="GM242" s="4">
        <v>0</v>
      </c>
      <c r="GN242" s="4">
        <v>0</v>
      </c>
      <c r="GO242" s="4">
        <v>0</v>
      </c>
      <c r="GP242" s="4">
        <v>0</v>
      </c>
      <c r="GQ242" s="4">
        <v>0</v>
      </c>
      <c r="GR242" s="4">
        <v>0</v>
      </c>
      <c r="GS242" s="93">
        <v>0</v>
      </c>
      <c r="GT242" s="4">
        <v>0</v>
      </c>
      <c r="GU242" s="4">
        <v>0</v>
      </c>
      <c r="GV242" s="4">
        <v>0</v>
      </c>
      <c r="GW242" s="4">
        <v>0</v>
      </c>
      <c r="GX242" s="4">
        <v>0</v>
      </c>
      <c r="GY242" s="4">
        <v>0</v>
      </c>
      <c r="GZ242" s="4">
        <v>0</v>
      </c>
      <c r="HA242" s="160">
        <v>0</v>
      </c>
      <c r="HB242" s="160">
        <v>0</v>
      </c>
      <c r="HC242" s="160">
        <v>0</v>
      </c>
      <c r="HD242" s="4">
        <v>0</v>
      </c>
      <c r="HE242" s="93">
        <v>0</v>
      </c>
      <c r="HF242" s="4">
        <v>0</v>
      </c>
      <c r="HG242" s="4">
        <v>0</v>
      </c>
      <c r="HH242" s="4">
        <v>0</v>
      </c>
      <c r="HI242" s="4">
        <v>0</v>
      </c>
      <c r="HJ242" s="4">
        <v>0</v>
      </c>
      <c r="HK242" s="4">
        <v>0</v>
      </c>
      <c r="HL242" s="4">
        <v>0</v>
      </c>
      <c r="HM242" s="4">
        <v>0</v>
      </c>
      <c r="HN242" s="4">
        <v>0</v>
      </c>
      <c r="HO242" s="4">
        <v>0</v>
      </c>
      <c r="HP242" s="4">
        <v>0</v>
      </c>
      <c r="HQ242" s="4">
        <v>0</v>
      </c>
      <c r="HR242" s="93">
        <v>0</v>
      </c>
      <c r="HS242" s="4">
        <v>0</v>
      </c>
      <c r="HT242" s="4">
        <v>0</v>
      </c>
      <c r="HU242" s="4">
        <v>0</v>
      </c>
      <c r="HV242" s="4">
        <v>0</v>
      </c>
      <c r="HW242" s="4">
        <v>0</v>
      </c>
      <c r="HX242" s="176">
        <v>0</v>
      </c>
      <c r="HY242" s="4">
        <v>0</v>
      </c>
      <c r="HZ242" s="176">
        <v>0</v>
      </c>
      <c r="IA242" s="4">
        <v>0</v>
      </c>
      <c r="IB242" s="176">
        <v>0</v>
      </c>
      <c r="IC242" s="4">
        <v>0</v>
      </c>
      <c r="ID242" s="176">
        <v>0</v>
      </c>
      <c r="IE242" s="4">
        <v>0</v>
      </c>
      <c r="IF242" s="4">
        <v>0</v>
      </c>
      <c r="IG242" s="5">
        <v>0</v>
      </c>
      <c r="IH242" s="3">
        <v>0</v>
      </c>
      <c r="II242" s="3">
        <v>0</v>
      </c>
      <c r="IJ242" s="3">
        <v>0</v>
      </c>
      <c r="IK242" s="3">
        <v>0</v>
      </c>
      <c r="IL242" s="3">
        <v>0</v>
      </c>
      <c r="IM242" s="3">
        <v>0</v>
      </c>
      <c r="IN242" s="3">
        <v>0</v>
      </c>
      <c r="IO242" s="3">
        <v>0</v>
      </c>
      <c r="IP242" s="3">
        <v>0</v>
      </c>
      <c r="IQ242" s="3"/>
      <c r="IR242" s="3">
        <v>0</v>
      </c>
      <c r="IS242" s="3"/>
      <c r="IT242" s="3">
        <v>0</v>
      </c>
      <c r="IU242" s="3"/>
      <c r="IV242" s="93">
        <v>0</v>
      </c>
      <c r="IW242" s="4">
        <v>0</v>
      </c>
      <c r="IX242" s="4">
        <v>0</v>
      </c>
      <c r="IY242" s="4">
        <v>0</v>
      </c>
      <c r="IZ242" s="4">
        <v>0</v>
      </c>
      <c r="JA242" s="4">
        <v>0</v>
      </c>
      <c r="JB242" s="4">
        <v>0</v>
      </c>
      <c r="JC242" s="4">
        <v>0</v>
      </c>
      <c r="JD242" s="4">
        <v>0</v>
      </c>
      <c r="JE242" s="4">
        <v>0</v>
      </c>
      <c r="JG242" s="4">
        <v>0</v>
      </c>
      <c r="JI242" s="4">
        <v>0</v>
      </c>
      <c r="JK242" s="93">
        <v>0</v>
      </c>
      <c r="JL242" s="4">
        <v>0</v>
      </c>
      <c r="JM242" s="4">
        <v>0</v>
      </c>
      <c r="JN242" s="4">
        <v>0</v>
      </c>
      <c r="JO242" s="4">
        <v>0</v>
      </c>
      <c r="JP242" s="4">
        <v>0</v>
      </c>
      <c r="JQ242" s="4">
        <v>0</v>
      </c>
      <c r="JR242" s="4">
        <v>0</v>
      </c>
      <c r="JS242" s="4">
        <v>0</v>
      </c>
      <c r="JT242" s="4">
        <v>0</v>
      </c>
      <c r="JV242" s="4">
        <v>0</v>
      </c>
      <c r="JW242" s="4">
        <v>0</v>
      </c>
      <c r="JX242" s="4">
        <v>0</v>
      </c>
      <c r="JY242" s="4">
        <v>0</v>
      </c>
      <c r="JZ242" s="93">
        <v>0</v>
      </c>
      <c r="KA242" s="4">
        <v>0</v>
      </c>
      <c r="KB242" s="4">
        <v>0</v>
      </c>
      <c r="KC242" s="4">
        <v>0</v>
      </c>
      <c r="KD242" s="4">
        <v>0</v>
      </c>
      <c r="KE242" s="4">
        <v>0</v>
      </c>
      <c r="KF242" s="4">
        <v>0</v>
      </c>
      <c r="KG242" s="4">
        <v>0</v>
      </c>
      <c r="KH242" s="4">
        <v>0</v>
      </c>
      <c r="KI242" s="4">
        <v>0</v>
      </c>
      <c r="KJ242" s="4">
        <v>0</v>
      </c>
      <c r="KK242" s="4">
        <v>0</v>
      </c>
      <c r="KM242" s="4">
        <v>0</v>
      </c>
      <c r="KN242" s="4">
        <v>0</v>
      </c>
      <c r="KO242" s="4">
        <v>0</v>
      </c>
      <c r="KP242" s="4">
        <v>0</v>
      </c>
      <c r="KQ242" s="4">
        <v>0</v>
      </c>
      <c r="KR242" s="4">
        <v>0</v>
      </c>
      <c r="KS242" s="4">
        <v>0</v>
      </c>
      <c r="KT242" s="4">
        <v>0</v>
      </c>
      <c r="KU242" s="4">
        <v>0</v>
      </c>
      <c r="KV242" s="4">
        <v>0</v>
      </c>
      <c r="KW242" s="4">
        <v>0</v>
      </c>
      <c r="KX242" s="4">
        <v>0</v>
      </c>
      <c r="KY242" s="4">
        <v>0</v>
      </c>
      <c r="KZ242" s="4">
        <v>0</v>
      </c>
      <c r="LA242" s="4">
        <v>0</v>
      </c>
      <c r="LB242" s="4">
        <v>0</v>
      </c>
      <c r="LC242" s="4">
        <v>0</v>
      </c>
      <c r="LD242" s="4">
        <v>0</v>
      </c>
      <c r="LE242" s="4">
        <v>0</v>
      </c>
      <c r="LF242" s="4">
        <v>0</v>
      </c>
      <c r="LG242" s="4">
        <v>0</v>
      </c>
      <c r="LH242" s="4">
        <v>0</v>
      </c>
      <c r="LI242" s="4">
        <v>0</v>
      </c>
      <c r="LJ242" s="4">
        <v>0</v>
      </c>
      <c r="LK242" s="4">
        <v>0</v>
      </c>
      <c r="LL242" s="4">
        <v>0</v>
      </c>
      <c r="LM242" s="4">
        <v>0</v>
      </c>
      <c r="LO242" s="4">
        <v>0</v>
      </c>
      <c r="LQ242" s="4">
        <v>0</v>
      </c>
      <c r="MI242" s="115">
        <f t="shared" si="3"/>
        <v>-233</v>
      </c>
      <c r="MJ242" s="3"/>
      <c r="MK242" s="3"/>
      <c r="ML242" s="176"/>
      <c r="MM242" s="176"/>
      <c r="MN242" s="176"/>
      <c r="MO242" s="176"/>
      <c r="MP242" s="176"/>
      <c r="MQ242" s="176"/>
      <c r="MR242" s="176"/>
      <c r="MS242" s="176"/>
      <c r="MT242" s="176"/>
    </row>
    <row r="243" spans="1:358" s="4" customFormat="1">
      <c r="A243" s="1">
        <v>234</v>
      </c>
      <c r="B243" t="s">
        <v>274</v>
      </c>
      <c r="C243" s="93"/>
      <c r="E243" s="4">
        <v>0</v>
      </c>
      <c r="F243" s="4">
        <v>0</v>
      </c>
      <c r="I243" s="93"/>
      <c r="J243" s="4">
        <v>0</v>
      </c>
      <c r="K243" s="4">
        <v>0</v>
      </c>
      <c r="L243" s="4">
        <v>0</v>
      </c>
      <c r="O243" s="93"/>
      <c r="Q243" s="4">
        <v>0</v>
      </c>
      <c r="R243" s="4">
        <v>0</v>
      </c>
      <c r="S243" s="4">
        <v>0</v>
      </c>
      <c r="U243" s="4">
        <v>0</v>
      </c>
      <c r="V243" s="4">
        <v>0</v>
      </c>
      <c r="W243" s="93"/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L243" s="4">
        <v>0</v>
      </c>
      <c r="AO243" s="93"/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W243" s="93"/>
      <c r="AZ243" s="4">
        <v>0</v>
      </c>
      <c r="BB243" s="4">
        <v>0</v>
      </c>
      <c r="BC243" s="4">
        <v>0</v>
      </c>
      <c r="BD243" s="4">
        <v>0</v>
      </c>
      <c r="BH243" s="4">
        <v>0</v>
      </c>
      <c r="BL243" s="4">
        <v>0</v>
      </c>
      <c r="BN243" s="4">
        <v>0</v>
      </c>
      <c r="BO243" s="4">
        <v>0</v>
      </c>
      <c r="BP243" s="4">
        <v>0</v>
      </c>
      <c r="BQ243" s="93">
        <v>0</v>
      </c>
      <c r="BR243" s="4">
        <v>0</v>
      </c>
      <c r="BS243" s="4">
        <v>0</v>
      </c>
      <c r="BT243" s="4">
        <v>0</v>
      </c>
      <c r="BU243" s="4">
        <v>0</v>
      </c>
      <c r="BW243" s="4">
        <v>0</v>
      </c>
      <c r="BY243" s="4">
        <v>0</v>
      </c>
      <c r="CA243" s="4">
        <v>0</v>
      </c>
      <c r="CC243" s="93"/>
      <c r="CE243" s="4">
        <v>0</v>
      </c>
      <c r="CF243" s="4">
        <v>0</v>
      </c>
      <c r="CH243" s="4">
        <v>0</v>
      </c>
      <c r="CJ243" s="4">
        <v>0</v>
      </c>
      <c r="CK243" s="4">
        <v>0</v>
      </c>
      <c r="CL243" s="4">
        <v>0</v>
      </c>
      <c r="CM243" s="4">
        <v>0</v>
      </c>
      <c r="CN243" s="4">
        <v>0</v>
      </c>
      <c r="CO243" s="93"/>
      <c r="CS243" s="4">
        <v>0</v>
      </c>
      <c r="CW243" s="4">
        <v>0</v>
      </c>
      <c r="CY243" s="4">
        <v>0</v>
      </c>
      <c r="DA243" s="93"/>
      <c r="DD243" s="4">
        <v>0</v>
      </c>
      <c r="DF243" s="4">
        <v>0</v>
      </c>
      <c r="DH243" s="4">
        <v>0</v>
      </c>
      <c r="DI243" s="4">
        <v>0</v>
      </c>
      <c r="DJ243" s="4">
        <v>0</v>
      </c>
      <c r="DK243" s="4">
        <v>0</v>
      </c>
      <c r="DL243" s="4">
        <v>0</v>
      </c>
      <c r="DM243" s="93"/>
      <c r="DU243" s="4">
        <v>0</v>
      </c>
      <c r="DW243" s="4">
        <v>0</v>
      </c>
      <c r="DY243" s="93"/>
      <c r="EG243" s="4">
        <v>0</v>
      </c>
      <c r="EI243" s="4">
        <v>0</v>
      </c>
      <c r="EK243" s="93">
        <v>0</v>
      </c>
      <c r="EM243" s="4">
        <v>0</v>
      </c>
      <c r="EN243" s="4">
        <v>0</v>
      </c>
      <c r="EO243" s="4">
        <v>0</v>
      </c>
      <c r="EP243" s="4">
        <v>0</v>
      </c>
      <c r="EQ243" s="4">
        <v>0</v>
      </c>
      <c r="ER243" s="4">
        <v>0</v>
      </c>
      <c r="ES243" s="4">
        <v>0</v>
      </c>
      <c r="ET243" s="4">
        <v>0</v>
      </c>
      <c r="EU243" s="4">
        <v>0</v>
      </c>
      <c r="EV243" s="4">
        <v>0</v>
      </c>
      <c r="EW243" s="93">
        <v>0</v>
      </c>
      <c r="EX243" s="4">
        <v>0</v>
      </c>
      <c r="EY243" s="4">
        <v>0</v>
      </c>
      <c r="EZ243" s="4">
        <v>0</v>
      </c>
      <c r="FA243" s="4">
        <v>0</v>
      </c>
      <c r="FB243" s="4">
        <v>0</v>
      </c>
      <c r="FC243" s="4">
        <v>0</v>
      </c>
      <c r="FD243" s="4">
        <v>0</v>
      </c>
      <c r="FE243" s="4">
        <v>0</v>
      </c>
      <c r="FF243" s="4">
        <v>0</v>
      </c>
      <c r="FG243" s="4">
        <v>0</v>
      </c>
      <c r="FH243" s="4">
        <v>0</v>
      </c>
      <c r="FI243" s="93">
        <v>0</v>
      </c>
      <c r="FJ243" s="4">
        <v>0</v>
      </c>
      <c r="FK243" s="4">
        <v>0</v>
      </c>
      <c r="FL243" s="4">
        <v>0</v>
      </c>
      <c r="FM243" s="4">
        <v>0</v>
      </c>
      <c r="FN243" s="4">
        <v>0</v>
      </c>
      <c r="FO243" s="4">
        <v>0</v>
      </c>
      <c r="FQ243" s="4">
        <v>0</v>
      </c>
      <c r="FS243" s="4">
        <v>0</v>
      </c>
      <c r="FU243" s="93">
        <v>0</v>
      </c>
      <c r="FV243" s="4">
        <v>0</v>
      </c>
      <c r="FW243" s="4">
        <v>0</v>
      </c>
      <c r="FX243" s="4">
        <v>0</v>
      </c>
      <c r="FY243" s="4">
        <v>0</v>
      </c>
      <c r="FZ243" s="4">
        <v>0</v>
      </c>
      <c r="GA243" s="4">
        <v>0</v>
      </c>
      <c r="GB243" s="4">
        <v>0</v>
      </c>
      <c r="GC243" s="4">
        <v>0</v>
      </c>
      <c r="GE243" s="4">
        <v>0</v>
      </c>
      <c r="GG243" s="93">
        <v>0</v>
      </c>
      <c r="GH243" s="4">
        <v>0</v>
      </c>
      <c r="GI243" s="4">
        <v>0</v>
      </c>
      <c r="GJ243" s="4">
        <v>0</v>
      </c>
      <c r="GK243" s="4">
        <v>0</v>
      </c>
      <c r="GL243" s="4">
        <v>0</v>
      </c>
      <c r="GM243" s="4">
        <v>0</v>
      </c>
      <c r="GN243" s="4">
        <v>0</v>
      </c>
      <c r="GO243" s="4">
        <v>0</v>
      </c>
      <c r="GP243" s="4">
        <v>0</v>
      </c>
      <c r="GQ243" s="4">
        <v>0</v>
      </c>
      <c r="GR243" s="4">
        <v>0</v>
      </c>
      <c r="GS243" s="93">
        <v>0</v>
      </c>
      <c r="GT243" s="4">
        <v>0</v>
      </c>
      <c r="GU243" s="4">
        <v>0</v>
      </c>
      <c r="GV243" s="4">
        <v>0</v>
      </c>
      <c r="GW243" s="4">
        <v>0</v>
      </c>
      <c r="GX243" s="4">
        <v>0</v>
      </c>
      <c r="GY243" s="4">
        <v>0</v>
      </c>
      <c r="GZ243" s="4">
        <v>0</v>
      </c>
      <c r="HA243" s="160">
        <v>0</v>
      </c>
      <c r="HB243" s="160">
        <v>0</v>
      </c>
      <c r="HC243" s="160">
        <v>0</v>
      </c>
      <c r="HD243" s="4">
        <v>0</v>
      </c>
      <c r="HE243" s="93">
        <v>0</v>
      </c>
      <c r="HF243" s="4">
        <v>0</v>
      </c>
      <c r="HG243" s="4">
        <v>0</v>
      </c>
      <c r="HH243" s="4">
        <v>0</v>
      </c>
      <c r="HI243" s="4">
        <v>0</v>
      </c>
      <c r="HJ243" s="4">
        <v>0</v>
      </c>
      <c r="HK243" s="4">
        <v>0</v>
      </c>
      <c r="HL243" s="4">
        <v>0</v>
      </c>
      <c r="HM243" s="4">
        <v>0</v>
      </c>
      <c r="HN243" s="4">
        <v>0</v>
      </c>
      <c r="HO243" s="4">
        <v>0</v>
      </c>
      <c r="HP243" s="4">
        <v>0</v>
      </c>
      <c r="HQ243" s="4">
        <v>0</v>
      </c>
      <c r="HR243" s="93">
        <v>0</v>
      </c>
      <c r="HS243" s="4">
        <v>0</v>
      </c>
      <c r="HT243" s="4">
        <v>0</v>
      </c>
      <c r="HU243" s="4">
        <v>0</v>
      </c>
      <c r="HV243" s="4">
        <v>0</v>
      </c>
      <c r="HW243" s="4">
        <v>0</v>
      </c>
      <c r="HX243" s="176">
        <v>0</v>
      </c>
      <c r="HY243" s="4">
        <v>0</v>
      </c>
      <c r="HZ243" s="176">
        <v>0</v>
      </c>
      <c r="IA243" s="4">
        <v>0</v>
      </c>
      <c r="IB243" s="176">
        <v>0</v>
      </c>
      <c r="IC243" s="4">
        <v>0</v>
      </c>
      <c r="ID243" s="176">
        <v>0</v>
      </c>
      <c r="IE243" s="4">
        <v>0</v>
      </c>
      <c r="IF243" s="4">
        <v>0</v>
      </c>
      <c r="IG243" s="5">
        <v>0</v>
      </c>
      <c r="IH243" s="3">
        <v>0</v>
      </c>
      <c r="II243" s="3">
        <v>0</v>
      </c>
      <c r="IJ243" s="3">
        <v>0</v>
      </c>
      <c r="IK243" s="3">
        <v>0</v>
      </c>
      <c r="IL243" s="3">
        <v>0</v>
      </c>
      <c r="IM243" s="3">
        <v>0</v>
      </c>
      <c r="IN243" s="3">
        <v>0</v>
      </c>
      <c r="IO243" s="3">
        <v>0</v>
      </c>
      <c r="IP243" s="3">
        <v>0</v>
      </c>
      <c r="IQ243" s="3"/>
      <c r="IR243" s="3">
        <v>0</v>
      </c>
      <c r="IS243" s="3"/>
      <c r="IT243" s="3">
        <v>0</v>
      </c>
      <c r="IU243" s="3"/>
      <c r="IV243" s="93">
        <v>0</v>
      </c>
      <c r="IW243" s="4">
        <v>0</v>
      </c>
      <c r="IX243" s="4">
        <v>0</v>
      </c>
      <c r="IY243" s="4">
        <v>0</v>
      </c>
      <c r="IZ243" s="4">
        <v>0</v>
      </c>
      <c r="JA243" s="4">
        <v>0</v>
      </c>
      <c r="JB243" s="4">
        <v>0</v>
      </c>
      <c r="JC243" s="4">
        <v>0</v>
      </c>
      <c r="JD243" s="4">
        <v>0</v>
      </c>
      <c r="JE243" s="4">
        <v>0</v>
      </c>
      <c r="JG243" s="4">
        <v>0</v>
      </c>
      <c r="JI243" s="4">
        <v>0</v>
      </c>
      <c r="JK243" s="93">
        <v>0</v>
      </c>
      <c r="JL243" s="4">
        <v>0</v>
      </c>
      <c r="JM243" s="4">
        <v>0</v>
      </c>
      <c r="JN243" s="4">
        <v>0</v>
      </c>
      <c r="JO243" s="4">
        <v>0</v>
      </c>
      <c r="JP243" s="4">
        <v>0</v>
      </c>
      <c r="JQ243" s="4">
        <v>0</v>
      </c>
      <c r="JR243" s="4">
        <v>0</v>
      </c>
      <c r="JS243" s="4">
        <v>0</v>
      </c>
      <c r="JT243" s="4">
        <v>0</v>
      </c>
      <c r="JV243" s="4">
        <v>0</v>
      </c>
      <c r="JW243" s="4">
        <v>0</v>
      </c>
      <c r="JX243" s="4">
        <v>0</v>
      </c>
      <c r="JY243" s="4">
        <v>0</v>
      </c>
      <c r="JZ243" s="93">
        <v>0</v>
      </c>
      <c r="KA243" s="4">
        <v>0</v>
      </c>
      <c r="KB243" s="4">
        <v>0</v>
      </c>
      <c r="KC243" s="4">
        <v>0</v>
      </c>
      <c r="KD243" s="4">
        <v>0</v>
      </c>
      <c r="KE243" s="4">
        <v>0</v>
      </c>
      <c r="KF243" s="4">
        <v>0</v>
      </c>
      <c r="KG243" s="4">
        <v>0</v>
      </c>
      <c r="KH243" s="4">
        <v>0</v>
      </c>
      <c r="KI243" s="4">
        <v>0</v>
      </c>
      <c r="KJ243" s="4">
        <v>0</v>
      </c>
      <c r="KK243" s="4">
        <v>0</v>
      </c>
      <c r="KM243" s="4">
        <v>0</v>
      </c>
      <c r="KN243" s="4">
        <v>0</v>
      </c>
      <c r="KO243" s="4">
        <v>0</v>
      </c>
      <c r="KP243" s="4">
        <v>0</v>
      </c>
      <c r="KQ243" s="4">
        <v>0</v>
      </c>
      <c r="KR243" s="4">
        <v>0</v>
      </c>
      <c r="KS243" s="4">
        <v>0</v>
      </c>
      <c r="KT243" s="4">
        <v>0</v>
      </c>
      <c r="KU243" s="4">
        <v>0</v>
      </c>
      <c r="KV243" s="4">
        <v>0</v>
      </c>
      <c r="KW243" s="4">
        <v>0</v>
      </c>
      <c r="KX243" s="4">
        <v>0</v>
      </c>
      <c r="KY243" s="4">
        <v>0</v>
      </c>
      <c r="KZ243" s="4">
        <v>0</v>
      </c>
      <c r="LA243" s="4">
        <v>0</v>
      </c>
      <c r="LB243" s="4">
        <v>0</v>
      </c>
      <c r="LC243" s="4">
        <v>0</v>
      </c>
      <c r="LD243" s="4">
        <v>0</v>
      </c>
      <c r="LE243" s="4">
        <v>0</v>
      </c>
      <c r="LF243" s="4">
        <v>0</v>
      </c>
      <c r="LG243" s="4">
        <v>0</v>
      </c>
      <c r="LH243" s="4">
        <v>0</v>
      </c>
      <c r="LI243" s="4">
        <v>0</v>
      </c>
      <c r="LJ243" s="4">
        <v>0</v>
      </c>
      <c r="LK243" s="4">
        <v>0</v>
      </c>
      <c r="LL243" s="4">
        <v>0</v>
      </c>
      <c r="LM243" s="4">
        <v>0</v>
      </c>
      <c r="LO243" s="4">
        <v>0</v>
      </c>
      <c r="LQ243" s="4">
        <v>0</v>
      </c>
      <c r="MI243" s="115">
        <f t="shared" si="3"/>
        <v>-234</v>
      </c>
      <c r="MJ243" s="3"/>
      <c r="MK243" s="3"/>
      <c r="ML243" s="176"/>
      <c r="MM243" s="176"/>
      <c r="MN243" s="176"/>
      <c r="MO243" s="176"/>
      <c r="MP243" s="176"/>
      <c r="MQ243" s="176"/>
      <c r="MR243" s="176"/>
      <c r="MS243" s="176"/>
      <c r="MT243" s="176"/>
    </row>
    <row r="244" spans="1:358" s="4" customFormat="1">
      <c r="A244" s="1">
        <v>235</v>
      </c>
      <c r="B244" t="s">
        <v>275</v>
      </c>
      <c r="C244" s="93"/>
      <c r="E244" s="4">
        <v>0</v>
      </c>
      <c r="F244" s="4">
        <v>0</v>
      </c>
      <c r="I244" s="93"/>
      <c r="J244" s="4">
        <v>0</v>
      </c>
      <c r="K244" s="4">
        <v>0</v>
      </c>
      <c r="L244" s="4">
        <v>0</v>
      </c>
      <c r="O244" s="93"/>
      <c r="Q244" s="4">
        <v>0</v>
      </c>
      <c r="R244" s="4">
        <v>0</v>
      </c>
      <c r="S244" s="4">
        <v>0</v>
      </c>
      <c r="U244" s="4">
        <v>0</v>
      </c>
      <c r="V244" s="4">
        <v>0</v>
      </c>
      <c r="W244" s="93"/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L244" s="4">
        <v>0</v>
      </c>
      <c r="AO244" s="93"/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W244" s="93"/>
      <c r="AZ244" s="4">
        <v>0</v>
      </c>
      <c r="BB244" s="4">
        <v>0</v>
      </c>
      <c r="BC244" s="4">
        <v>0</v>
      </c>
      <c r="BD244" s="4">
        <v>0</v>
      </c>
      <c r="BH244" s="4">
        <v>0</v>
      </c>
      <c r="BL244" s="4">
        <v>0</v>
      </c>
      <c r="BN244" s="4">
        <v>0</v>
      </c>
      <c r="BO244" s="4">
        <v>0</v>
      </c>
      <c r="BP244" s="4">
        <v>0</v>
      </c>
      <c r="BQ244" s="93">
        <v>0</v>
      </c>
      <c r="BR244" s="4">
        <v>0</v>
      </c>
      <c r="BS244" s="4">
        <v>0</v>
      </c>
      <c r="BT244" s="4">
        <v>0</v>
      </c>
      <c r="BU244" s="4">
        <v>0</v>
      </c>
      <c r="BW244" s="4">
        <v>0</v>
      </c>
      <c r="BY244" s="4">
        <v>0</v>
      </c>
      <c r="CA244" s="4">
        <v>0</v>
      </c>
      <c r="CC244" s="93"/>
      <c r="CE244" s="4">
        <v>0</v>
      </c>
      <c r="CF244" s="4">
        <v>0</v>
      </c>
      <c r="CH244" s="4">
        <v>0</v>
      </c>
      <c r="CJ244" s="4">
        <v>0</v>
      </c>
      <c r="CK244" s="4">
        <v>0</v>
      </c>
      <c r="CL244" s="4">
        <v>0</v>
      </c>
      <c r="CM244" s="4">
        <v>0</v>
      </c>
      <c r="CN244" s="4">
        <v>0</v>
      </c>
      <c r="CO244" s="93"/>
      <c r="CS244" s="4">
        <v>0</v>
      </c>
      <c r="CW244" s="4">
        <v>0</v>
      </c>
      <c r="CY244" s="4">
        <v>0</v>
      </c>
      <c r="DA244" s="93"/>
      <c r="DD244" s="4">
        <v>0</v>
      </c>
      <c r="DF244" s="4">
        <v>0</v>
      </c>
      <c r="DH244" s="4">
        <v>0</v>
      </c>
      <c r="DI244" s="4">
        <v>0</v>
      </c>
      <c r="DJ244" s="4">
        <v>0</v>
      </c>
      <c r="DK244" s="4">
        <v>0</v>
      </c>
      <c r="DL244" s="4">
        <v>0</v>
      </c>
      <c r="DM244" s="93"/>
      <c r="DU244" s="4">
        <v>0</v>
      </c>
      <c r="DW244" s="4">
        <v>0</v>
      </c>
      <c r="DY244" s="93"/>
      <c r="EG244" s="4">
        <v>0</v>
      </c>
      <c r="EI244" s="4">
        <v>0</v>
      </c>
      <c r="EK244" s="93">
        <v>0</v>
      </c>
      <c r="EM244" s="4">
        <v>0</v>
      </c>
      <c r="EN244" s="4">
        <v>0</v>
      </c>
      <c r="EO244" s="4">
        <v>0</v>
      </c>
      <c r="EP244" s="4">
        <v>0</v>
      </c>
      <c r="EQ244" s="4">
        <v>0</v>
      </c>
      <c r="ER244" s="4">
        <v>0</v>
      </c>
      <c r="ES244" s="4">
        <v>0</v>
      </c>
      <c r="ET244" s="4">
        <v>0</v>
      </c>
      <c r="EU244" s="4">
        <v>0</v>
      </c>
      <c r="EV244" s="4">
        <v>0</v>
      </c>
      <c r="EW244" s="93">
        <v>0</v>
      </c>
      <c r="EX244" s="4">
        <v>0</v>
      </c>
      <c r="EY244" s="4">
        <v>0</v>
      </c>
      <c r="EZ244" s="4">
        <v>0</v>
      </c>
      <c r="FA244" s="4">
        <v>0</v>
      </c>
      <c r="FB244" s="4">
        <v>0</v>
      </c>
      <c r="FC244" s="4">
        <v>0</v>
      </c>
      <c r="FD244" s="4">
        <v>0</v>
      </c>
      <c r="FE244" s="4">
        <v>0</v>
      </c>
      <c r="FF244" s="4">
        <v>0</v>
      </c>
      <c r="FG244" s="4">
        <v>0</v>
      </c>
      <c r="FH244" s="4">
        <v>0</v>
      </c>
      <c r="FI244" s="93">
        <v>0</v>
      </c>
      <c r="FJ244" s="4">
        <v>0</v>
      </c>
      <c r="FK244" s="4">
        <v>0</v>
      </c>
      <c r="FL244" s="4">
        <v>0</v>
      </c>
      <c r="FM244" s="4">
        <v>0</v>
      </c>
      <c r="FN244" s="4">
        <v>0</v>
      </c>
      <c r="FO244" s="4">
        <v>0</v>
      </c>
      <c r="FQ244" s="4">
        <v>0</v>
      </c>
      <c r="FS244" s="4">
        <v>0</v>
      </c>
      <c r="FU244" s="93">
        <v>0</v>
      </c>
      <c r="FV244" s="4">
        <v>0</v>
      </c>
      <c r="FW244" s="4">
        <v>0</v>
      </c>
      <c r="FX244" s="4">
        <v>0</v>
      </c>
      <c r="FY244" s="4">
        <v>0</v>
      </c>
      <c r="FZ244" s="4">
        <v>0</v>
      </c>
      <c r="GA244" s="4">
        <v>0</v>
      </c>
      <c r="GB244" s="4">
        <v>0</v>
      </c>
      <c r="GC244" s="4">
        <v>0</v>
      </c>
      <c r="GE244" s="4">
        <v>0</v>
      </c>
      <c r="GG244" s="93">
        <v>0</v>
      </c>
      <c r="GH244" s="4">
        <v>0</v>
      </c>
      <c r="GI244" s="4">
        <v>0</v>
      </c>
      <c r="GJ244" s="4">
        <v>0</v>
      </c>
      <c r="GK244" s="4">
        <v>0</v>
      </c>
      <c r="GL244" s="4">
        <v>0</v>
      </c>
      <c r="GM244" s="4">
        <v>0</v>
      </c>
      <c r="GN244" s="4">
        <v>0</v>
      </c>
      <c r="GO244" s="4">
        <v>0</v>
      </c>
      <c r="GP244" s="4">
        <v>0</v>
      </c>
      <c r="GQ244" s="4">
        <v>0</v>
      </c>
      <c r="GR244" s="4">
        <v>0</v>
      </c>
      <c r="GS244" s="93">
        <v>0</v>
      </c>
      <c r="GT244" s="4">
        <v>0</v>
      </c>
      <c r="GU244" s="4">
        <v>0</v>
      </c>
      <c r="GV244" s="4">
        <v>0</v>
      </c>
      <c r="GW244" s="4">
        <v>0</v>
      </c>
      <c r="GX244" s="4">
        <v>0</v>
      </c>
      <c r="GY244" s="4">
        <v>0</v>
      </c>
      <c r="GZ244" s="4">
        <v>0</v>
      </c>
      <c r="HA244" s="160">
        <v>0</v>
      </c>
      <c r="HB244" s="160">
        <v>0</v>
      </c>
      <c r="HC244" s="160">
        <v>0</v>
      </c>
      <c r="HD244" s="4">
        <v>0</v>
      </c>
      <c r="HE244" s="93">
        <v>0</v>
      </c>
      <c r="HF244" s="4">
        <v>0</v>
      </c>
      <c r="HG244" s="4">
        <v>0</v>
      </c>
      <c r="HH244" s="4">
        <v>0</v>
      </c>
      <c r="HI244" s="4">
        <v>0</v>
      </c>
      <c r="HJ244" s="4">
        <v>0</v>
      </c>
      <c r="HK244" s="4">
        <v>0</v>
      </c>
      <c r="HL244" s="4">
        <v>0</v>
      </c>
      <c r="HM244" s="4">
        <v>0</v>
      </c>
      <c r="HN244" s="4">
        <v>0</v>
      </c>
      <c r="HO244" s="4">
        <v>0</v>
      </c>
      <c r="HP244" s="4">
        <v>0</v>
      </c>
      <c r="HQ244" s="4">
        <v>0</v>
      </c>
      <c r="HR244" s="93">
        <v>0</v>
      </c>
      <c r="HS244" s="4">
        <v>0</v>
      </c>
      <c r="HT244" s="4">
        <v>0</v>
      </c>
      <c r="HU244" s="4">
        <v>0</v>
      </c>
      <c r="HV244" s="4">
        <v>0</v>
      </c>
      <c r="HW244" s="4">
        <v>0</v>
      </c>
      <c r="HX244" s="176">
        <v>0</v>
      </c>
      <c r="HY244" s="4">
        <v>0</v>
      </c>
      <c r="HZ244" s="176">
        <v>0</v>
      </c>
      <c r="IA244" s="4">
        <v>0</v>
      </c>
      <c r="IB244" s="176">
        <v>0</v>
      </c>
      <c r="IC244" s="4">
        <v>0</v>
      </c>
      <c r="ID244" s="176">
        <v>0</v>
      </c>
      <c r="IE244" s="4">
        <v>0</v>
      </c>
      <c r="IF244" s="4">
        <v>0</v>
      </c>
      <c r="IG244" s="5">
        <v>0</v>
      </c>
      <c r="IH244" s="3">
        <v>0</v>
      </c>
      <c r="II244" s="3">
        <v>0</v>
      </c>
      <c r="IJ244" s="3">
        <v>0</v>
      </c>
      <c r="IK244" s="3">
        <v>0</v>
      </c>
      <c r="IL244" s="3">
        <v>0</v>
      </c>
      <c r="IM244" s="3">
        <v>0</v>
      </c>
      <c r="IN244" s="3">
        <v>0</v>
      </c>
      <c r="IO244" s="3">
        <v>0</v>
      </c>
      <c r="IP244" s="3">
        <v>0</v>
      </c>
      <c r="IQ244" s="3"/>
      <c r="IR244" s="3">
        <v>0</v>
      </c>
      <c r="IS244" s="3"/>
      <c r="IT244" s="3">
        <v>0</v>
      </c>
      <c r="IU244" s="3"/>
      <c r="IV244" s="93">
        <v>0</v>
      </c>
      <c r="IW244" s="4">
        <v>0</v>
      </c>
      <c r="IX244" s="4">
        <v>0</v>
      </c>
      <c r="IY244" s="4">
        <v>0</v>
      </c>
      <c r="IZ244" s="4">
        <v>0</v>
      </c>
      <c r="JA244" s="4">
        <v>0</v>
      </c>
      <c r="JB244" s="4">
        <v>0</v>
      </c>
      <c r="JC244" s="4">
        <v>0</v>
      </c>
      <c r="JD244" s="4">
        <v>0</v>
      </c>
      <c r="JE244" s="4">
        <v>0</v>
      </c>
      <c r="JG244" s="4">
        <v>0</v>
      </c>
      <c r="JI244" s="4">
        <v>0</v>
      </c>
      <c r="JK244" s="93">
        <v>0</v>
      </c>
      <c r="JL244" s="4">
        <v>0</v>
      </c>
      <c r="JM244" s="4">
        <v>0</v>
      </c>
      <c r="JN244" s="4">
        <v>0</v>
      </c>
      <c r="JO244" s="4">
        <v>0</v>
      </c>
      <c r="JP244" s="4">
        <v>0</v>
      </c>
      <c r="JQ244" s="4">
        <v>0</v>
      </c>
      <c r="JR244" s="4">
        <v>0</v>
      </c>
      <c r="JS244" s="4">
        <v>0</v>
      </c>
      <c r="JT244" s="4">
        <v>0</v>
      </c>
      <c r="JV244" s="4">
        <v>0</v>
      </c>
      <c r="JW244" s="4">
        <v>0</v>
      </c>
      <c r="JX244" s="4">
        <v>0</v>
      </c>
      <c r="JY244" s="4">
        <v>0</v>
      </c>
      <c r="JZ244" s="93">
        <v>0</v>
      </c>
      <c r="KA244" s="4">
        <v>0</v>
      </c>
      <c r="KB244" s="4">
        <v>0</v>
      </c>
      <c r="KC244" s="4">
        <v>0</v>
      </c>
      <c r="KD244" s="4">
        <v>0</v>
      </c>
      <c r="KE244" s="4">
        <v>0</v>
      </c>
      <c r="KF244" s="4">
        <v>0</v>
      </c>
      <c r="KG244" s="4">
        <v>0</v>
      </c>
      <c r="KH244" s="4">
        <v>0</v>
      </c>
      <c r="KI244" s="4">
        <v>0</v>
      </c>
      <c r="KJ244" s="4">
        <v>0</v>
      </c>
      <c r="KK244" s="4">
        <v>0</v>
      </c>
      <c r="KM244" s="4">
        <v>0</v>
      </c>
      <c r="KN244" s="4">
        <v>0</v>
      </c>
      <c r="KO244" s="4">
        <v>0</v>
      </c>
      <c r="KP244" s="4">
        <v>0</v>
      </c>
      <c r="KQ244" s="4">
        <v>0</v>
      </c>
      <c r="KR244" s="4">
        <v>0</v>
      </c>
      <c r="KS244" s="4">
        <v>0</v>
      </c>
      <c r="KT244" s="4">
        <v>0</v>
      </c>
      <c r="KU244" s="4">
        <v>0</v>
      </c>
      <c r="KV244" s="4">
        <v>0</v>
      </c>
      <c r="KW244" s="4">
        <v>0</v>
      </c>
      <c r="KX244" s="4">
        <v>0</v>
      </c>
      <c r="KY244" s="4">
        <v>0</v>
      </c>
      <c r="KZ244" s="4">
        <v>0</v>
      </c>
      <c r="LA244" s="4">
        <v>0</v>
      </c>
      <c r="LB244" s="4">
        <v>0</v>
      </c>
      <c r="LC244" s="4">
        <v>0</v>
      </c>
      <c r="LD244" s="4">
        <v>0</v>
      </c>
      <c r="LE244" s="4">
        <v>0</v>
      </c>
      <c r="LF244" s="4">
        <v>0</v>
      </c>
      <c r="LG244" s="4">
        <v>0</v>
      </c>
      <c r="LH244" s="4">
        <v>0</v>
      </c>
      <c r="LI244" s="4">
        <v>0</v>
      </c>
      <c r="LJ244" s="4">
        <v>0</v>
      </c>
      <c r="LK244" s="4">
        <v>0</v>
      </c>
      <c r="LL244" s="4">
        <v>0</v>
      </c>
      <c r="LM244" s="4">
        <v>0</v>
      </c>
      <c r="LO244" s="4">
        <v>0</v>
      </c>
      <c r="LQ244" s="4">
        <v>0</v>
      </c>
      <c r="MI244" s="115">
        <f t="shared" si="3"/>
        <v>-235</v>
      </c>
      <c r="MJ244" s="3"/>
      <c r="MK244" s="3"/>
      <c r="ML244" s="176"/>
      <c r="MM244" s="176"/>
      <c r="MN244" s="176"/>
      <c r="MO244" s="176"/>
      <c r="MP244" s="176"/>
      <c r="MQ244" s="176"/>
      <c r="MR244" s="176"/>
      <c r="MS244" s="176"/>
      <c r="MT244" s="176"/>
    </row>
    <row r="245" spans="1:358" s="4" customFormat="1">
      <c r="A245" s="1">
        <v>236</v>
      </c>
      <c r="B245" t="s">
        <v>276</v>
      </c>
      <c r="C245" s="93"/>
      <c r="E245" s="4">
        <v>0</v>
      </c>
      <c r="F245" s="4">
        <v>0</v>
      </c>
      <c r="I245" s="93"/>
      <c r="J245" s="4">
        <v>0</v>
      </c>
      <c r="K245" s="4">
        <v>0</v>
      </c>
      <c r="L245" s="4">
        <v>0</v>
      </c>
      <c r="O245" s="93"/>
      <c r="Q245" s="4">
        <v>0</v>
      </c>
      <c r="R245" s="4">
        <v>0</v>
      </c>
      <c r="S245" s="4">
        <v>0</v>
      </c>
      <c r="U245" s="4">
        <v>0</v>
      </c>
      <c r="V245" s="4">
        <v>0</v>
      </c>
      <c r="W245" s="93">
        <v>1</v>
      </c>
      <c r="X245" s="4">
        <v>0</v>
      </c>
      <c r="Y245" s="4">
        <v>6629</v>
      </c>
      <c r="Z245" s="4">
        <v>0</v>
      </c>
      <c r="AA245" s="4">
        <v>0</v>
      </c>
      <c r="AB245" s="4">
        <v>0</v>
      </c>
      <c r="AC245" s="4">
        <v>6629</v>
      </c>
      <c r="AD245" s="4">
        <v>0</v>
      </c>
      <c r="AE245" s="4">
        <v>0</v>
      </c>
      <c r="AF245" s="4">
        <v>1.61</v>
      </c>
      <c r="AG245" s="4">
        <v>0</v>
      </c>
      <c r="AH245" s="4">
        <v>10705</v>
      </c>
      <c r="AJ245" s="4">
        <v>0</v>
      </c>
      <c r="AL245" s="4">
        <v>8053</v>
      </c>
      <c r="AN245" s="4">
        <v>0</v>
      </c>
      <c r="AO245" s="93"/>
      <c r="AQ245" s="4">
        <v>0</v>
      </c>
      <c r="AR245" s="4">
        <v>0</v>
      </c>
      <c r="AS245" s="4">
        <v>0</v>
      </c>
      <c r="AT245" s="4">
        <v>0</v>
      </c>
      <c r="AU245" s="4">
        <v>5097</v>
      </c>
      <c r="AW245" s="93"/>
      <c r="AZ245" s="4">
        <v>0</v>
      </c>
      <c r="BB245" s="4">
        <v>0</v>
      </c>
      <c r="BC245" s="4">
        <v>1451</v>
      </c>
      <c r="BD245" s="4">
        <v>3</v>
      </c>
      <c r="BH245" s="4">
        <v>0</v>
      </c>
      <c r="BL245" s="4">
        <v>0</v>
      </c>
      <c r="BN245" s="4">
        <v>0</v>
      </c>
      <c r="BO245" s="4">
        <v>0</v>
      </c>
      <c r="BP245" s="4">
        <v>0</v>
      </c>
      <c r="BQ245" s="93">
        <v>0</v>
      </c>
      <c r="BR245" s="4">
        <v>0</v>
      </c>
      <c r="BS245" s="4">
        <v>0</v>
      </c>
      <c r="BT245" s="4">
        <v>0</v>
      </c>
      <c r="BU245" s="4">
        <v>0</v>
      </c>
      <c r="BW245" s="4">
        <v>0</v>
      </c>
      <c r="BY245" s="4">
        <v>0</v>
      </c>
      <c r="CA245" s="4">
        <v>0</v>
      </c>
      <c r="CC245" s="93">
        <v>3.0491803278688523</v>
      </c>
      <c r="CD245" s="4">
        <v>0</v>
      </c>
      <c r="CE245" s="4">
        <v>8728</v>
      </c>
      <c r="CF245" s="4">
        <v>0</v>
      </c>
      <c r="CG245" s="4">
        <v>776</v>
      </c>
      <c r="CH245" s="4">
        <v>0</v>
      </c>
      <c r="CI245" s="4">
        <v>19475.409836065573</v>
      </c>
      <c r="CJ245" s="4">
        <v>0</v>
      </c>
      <c r="CK245" s="4">
        <v>776</v>
      </c>
      <c r="CL245" s="4">
        <v>0</v>
      </c>
      <c r="CM245" s="4">
        <v>8728</v>
      </c>
      <c r="CN245" s="4">
        <v>0</v>
      </c>
      <c r="CO245" s="93">
        <v>22.232558139534884</v>
      </c>
      <c r="CP245" s="4">
        <v>0</v>
      </c>
      <c r="CQ245" s="4">
        <v>149867.72757475087</v>
      </c>
      <c r="CS245" s="4">
        <v>17650.70099667774</v>
      </c>
      <c r="CU245" s="4">
        <v>3605.5714285714284</v>
      </c>
      <c r="CW245" s="4">
        <v>17650.70099667774</v>
      </c>
      <c r="CY245" s="4">
        <v>146376.72757475087</v>
      </c>
      <c r="DA245" s="93">
        <v>43.64473684210526</v>
      </c>
      <c r="DB245" s="4">
        <v>0</v>
      </c>
      <c r="DC245" s="4">
        <v>343787</v>
      </c>
      <c r="DD245" s="4">
        <v>0</v>
      </c>
      <c r="DE245" s="4">
        <v>32210</v>
      </c>
      <c r="DF245" s="4">
        <v>0</v>
      </c>
      <c r="DG245" s="4">
        <v>56564</v>
      </c>
      <c r="DH245" s="4">
        <v>0</v>
      </c>
      <c r="DI245" s="4">
        <v>32210</v>
      </c>
      <c r="DJ245" s="4">
        <v>0</v>
      </c>
      <c r="DK245" s="4">
        <v>282094</v>
      </c>
      <c r="DL245" s="4">
        <v>0</v>
      </c>
      <c r="DM245" s="93">
        <v>61.102990033222596</v>
      </c>
      <c r="DN245" s="4">
        <v>0</v>
      </c>
      <c r="DO245" s="4">
        <v>568764</v>
      </c>
      <c r="DQ245" s="4">
        <v>52651</v>
      </c>
      <c r="DS245" s="4">
        <v>22549</v>
      </c>
      <c r="DU245" s="4">
        <v>52651</v>
      </c>
      <c r="DW245" s="4">
        <v>397784.45448504982</v>
      </c>
      <c r="DY245" s="93">
        <v>53.966777408637867</v>
      </c>
      <c r="DZ245" s="4">
        <v>0</v>
      </c>
      <c r="EA245" s="4">
        <v>558556</v>
      </c>
      <c r="EC245" s="4">
        <v>48193</v>
      </c>
      <c r="EE245" s="4">
        <v>0</v>
      </c>
      <c r="EG245" s="4">
        <v>48193</v>
      </c>
      <c r="EI245" s="4">
        <v>212553.90897009967</v>
      </c>
      <c r="EK245" s="93">
        <v>70.71710526315789</v>
      </c>
      <c r="EL245" s="4">
        <v>0</v>
      </c>
      <c r="EM245" s="4">
        <v>725088</v>
      </c>
      <c r="EN245" s="4">
        <v>0</v>
      </c>
      <c r="EO245" s="4">
        <v>60646</v>
      </c>
      <c r="EP245" s="4">
        <v>0</v>
      </c>
      <c r="EQ245" s="4">
        <v>32465</v>
      </c>
      <c r="ER245" s="4">
        <v>0</v>
      </c>
      <c r="ES245" s="4">
        <v>60646</v>
      </c>
      <c r="ET245" s="4">
        <v>0</v>
      </c>
      <c r="EU245" s="4">
        <v>256522.8</v>
      </c>
      <c r="EV245" s="4">
        <v>0</v>
      </c>
      <c r="EW245" s="93">
        <v>87.013289036544876</v>
      </c>
      <c r="EX245" s="4">
        <v>0</v>
      </c>
      <c r="EY245" s="4">
        <v>893383</v>
      </c>
      <c r="EZ245" s="4">
        <v>0</v>
      </c>
      <c r="FA245" s="4">
        <v>75375</v>
      </c>
      <c r="FB245" s="4">
        <v>0</v>
      </c>
      <c r="FC245" s="4">
        <v>29894</v>
      </c>
      <c r="FD245" s="4">
        <v>0</v>
      </c>
      <c r="FE245" s="4">
        <v>75375</v>
      </c>
      <c r="FF245" s="4">
        <v>0</v>
      </c>
      <c r="FG245" s="4">
        <v>209928</v>
      </c>
      <c r="FH245" s="4">
        <v>0</v>
      </c>
      <c r="FI245" s="93">
        <v>113.41721854304635</v>
      </c>
      <c r="FJ245" s="4">
        <v>0</v>
      </c>
      <c r="FK245" s="4">
        <v>1218659</v>
      </c>
      <c r="FL245" s="4">
        <v>0</v>
      </c>
      <c r="FM245" s="4">
        <v>101242</v>
      </c>
      <c r="FN245" s="4">
        <v>0</v>
      </c>
      <c r="FO245" s="4">
        <v>501</v>
      </c>
      <c r="FQ245" s="4">
        <v>101242</v>
      </c>
      <c r="FS245" s="4">
        <v>391419.41220624745</v>
      </c>
      <c r="FU245" s="93">
        <v>157.83277591973243</v>
      </c>
      <c r="FV245" s="4">
        <v>0</v>
      </c>
      <c r="FW245" s="4">
        <v>1644787</v>
      </c>
      <c r="FX245" s="4">
        <v>0</v>
      </c>
      <c r="FY245" s="4">
        <v>138267</v>
      </c>
      <c r="FZ245" s="4">
        <v>0</v>
      </c>
      <c r="GA245" s="4">
        <v>34548</v>
      </c>
      <c r="GB245" s="4">
        <v>0</v>
      </c>
      <c r="GC245" s="4">
        <v>138267</v>
      </c>
      <c r="GE245" s="4">
        <v>575540.98266828235</v>
      </c>
      <c r="GG245" s="93">
        <v>176.02020202020202</v>
      </c>
      <c r="GH245" s="4">
        <v>0</v>
      </c>
      <c r="GI245" s="4">
        <v>2039879</v>
      </c>
      <c r="GJ245" s="4">
        <v>0</v>
      </c>
      <c r="GK245" s="4">
        <v>155894</v>
      </c>
      <c r="GL245" s="4">
        <v>0</v>
      </c>
      <c r="GM245" s="4">
        <v>18211</v>
      </c>
      <c r="GN245" s="4">
        <v>0</v>
      </c>
      <c r="GO245" s="4">
        <v>155894</v>
      </c>
      <c r="GP245" s="4">
        <v>0</v>
      </c>
      <c r="GQ245" s="4">
        <v>380111.88418237434</v>
      </c>
      <c r="GR245" s="4">
        <v>-332.26562323840335</v>
      </c>
      <c r="GS245" s="93">
        <v>174.78859060402687</v>
      </c>
      <c r="GT245" s="4">
        <v>0</v>
      </c>
      <c r="GU245" s="4">
        <v>2015476</v>
      </c>
      <c r="GV245" s="4">
        <v>0</v>
      </c>
      <c r="GW245" s="4">
        <v>152516</v>
      </c>
      <c r="GX245" s="4">
        <v>0</v>
      </c>
      <c r="GY245" s="4">
        <v>50776</v>
      </c>
      <c r="GZ245" s="4">
        <v>0</v>
      </c>
      <c r="HA245" s="160">
        <v>152516</v>
      </c>
      <c r="HB245" s="160">
        <v>0</v>
      </c>
      <c r="HC245" s="160">
        <v>-332.26562323840335</v>
      </c>
      <c r="HD245" s="4">
        <v>0</v>
      </c>
      <c r="HE245" s="93">
        <v>172</v>
      </c>
      <c r="HF245" s="4">
        <v>0</v>
      </c>
      <c r="HG245" s="4">
        <v>0</v>
      </c>
      <c r="HH245" s="4">
        <v>2128952</v>
      </c>
      <c r="HI245" s="4">
        <v>0</v>
      </c>
      <c r="HJ245" s="4">
        <v>151683</v>
      </c>
      <c r="HK245" s="4">
        <v>0</v>
      </c>
      <c r="HL245" s="4">
        <v>32590</v>
      </c>
      <c r="HM245" s="4">
        <v>0</v>
      </c>
      <c r="HN245" s="4">
        <v>151683</v>
      </c>
      <c r="HO245" s="4">
        <v>0</v>
      </c>
      <c r="HP245" s="4">
        <v>99606</v>
      </c>
      <c r="HQ245" s="4">
        <v>-1730.5473283810425</v>
      </c>
      <c r="HR245" s="93">
        <v>155.09000000000003</v>
      </c>
      <c r="HS245" s="4">
        <v>0</v>
      </c>
      <c r="HT245" s="4">
        <v>0</v>
      </c>
      <c r="HU245" s="4">
        <v>1987568</v>
      </c>
      <c r="HV245" s="4">
        <v>-1947</v>
      </c>
      <c r="HW245" s="4">
        <v>0</v>
      </c>
      <c r="HX245" s="176">
        <v>0</v>
      </c>
      <c r="HY245" s="4">
        <v>136709</v>
      </c>
      <c r="HZ245" s="176">
        <v>-134</v>
      </c>
      <c r="IA245" s="4">
        <v>27752</v>
      </c>
      <c r="IB245" s="176">
        <v>0</v>
      </c>
      <c r="IC245" s="4">
        <v>136709</v>
      </c>
      <c r="ID245" s="176">
        <v>-134</v>
      </c>
      <c r="IE245" s="4">
        <v>-1140.4345978313509</v>
      </c>
      <c r="IF245" s="4">
        <v>0</v>
      </c>
      <c r="IG245" s="5">
        <v>169.98</v>
      </c>
      <c r="IH245" s="3">
        <v>0</v>
      </c>
      <c r="II245" s="3">
        <v>0</v>
      </c>
      <c r="IJ245" s="3">
        <v>2224725</v>
      </c>
      <c r="IK245" s="3">
        <v>0</v>
      </c>
      <c r="IL245" s="3">
        <v>0</v>
      </c>
      <c r="IM245" s="3">
        <v>0</v>
      </c>
      <c r="IN245" s="3">
        <v>147326</v>
      </c>
      <c r="IO245" s="3">
        <v>0</v>
      </c>
      <c r="IP245" s="3">
        <v>28242</v>
      </c>
      <c r="IQ245" s="3"/>
      <c r="IR245" s="3">
        <v>148946</v>
      </c>
      <c r="IS245" s="3"/>
      <c r="IT245" s="3">
        <v>192969.75181699131</v>
      </c>
      <c r="IU245" s="3"/>
      <c r="IV245" s="93">
        <v>178.23</v>
      </c>
      <c r="IW245" s="4">
        <v>0</v>
      </c>
      <c r="IX245" s="4">
        <v>0</v>
      </c>
      <c r="IY245" s="4">
        <v>2516124</v>
      </c>
      <c r="IZ245" s="4">
        <v>0</v>
      </c>
      <c r="JA245" s="4">
        <v>0</v>
      </c>
      <c r="JB245" s="4">
        <v>0</v>
      </c>
      <c r="JC245" s="4">
        <v>165537</v>
      </c>
      <c r="JD245" s="4">
        <v>0</v>
      </c>
      <c r="JE245" s="4">
        <v>15130</v>
      </c>
      <c r="JG245" s="4">
        <v>165537</v>
      </c>
      <c r="JI245" s="4">
        <v>266680.402277057</v>
      </c>
      <c r="JK245" s="93">
        <v>189.40999999999997</v>
      </c>
      <c r="JL245" s="4">
        <v>0</v>
      </c>
      <c r="JM245" s="4">
        <v>0</v>
      </c>
      <c r="JN245" s="4">
        <v>2704817</v>
      </c>
      <c r="JO245" s="4">
        <v>0</v>
      </c>
      <c r="JP245" s="4">
        <v>0</v>
      </c>
      <c r="JQ245" s="4">
        <v>0</v>
      </c>
      <c r="JR245" s="4">
        <v>172768</v>
      </c>
      <c r="JS245" s="4">
        <v>0</v>
      </c>
      <c r="JT245" s="4">
        <v>15273</v>
      </c>
      <c r="JV245" s="4">
        <v>172768</v>
      </c>
      <c r="JW245" s="4">
        <v>0</v>
      </c>
      <c r="JX245" s="4">
        <v>233907.20702098351</v>
      </c>
      <c r="JY245" s="4">
        <v>-57.507032967871055</v>
      </c>
      <c r="JZ245" s="93">
        <v>182.6</v>
      </c>
      <c r="KA245" s="4">
        <v>0</v>
      </c>
      <c r="KB245" s="4">
        <v>0</v>
      </c>
      <c r="KC245" s="4">
        <v>2801448</v>
      </c>
      <c r="KD245" s="4">
        <v>0</v>
      </c>
      <c r="KE245" s="4">
        <v>0</v>
      </c>
      <c r="KF245" s="4">
        <v>0</v>
      </c>
      <c r="KG245" s="4">
        <v>171277</v>
      </c>
      <c r="KH245" s="4">
        <v>0</v>
      </c>
      <c r="KI245" s="4">
        <v>0</v>
      </c>
      <c r="KJ245" s="4">
        <v>0</v>
      </c>
      <c r="KK245" s="4">
        <v>171277</v>
      </c>
      <c r="KM245" s="4">
        <v>248821.05745965458</v>
      </c>
      <c r="KN245" s="4">
        <v>-314.1088739191473</v>
      </c>
      <c r="KO245" s="4">
        <v>169.6</v>
      </c>
      <c r="KP245" s="4">
        <v>0</v>
      </c>
      <c r="KQ245" s="4">
        <v>0</v>
      </c>
      <c r="KR245" s="4">
        <v>2891015</v>
      </c>
      <c r="KS245" s="4">
        <v>0</v>
      </c>
      <c r="KT245" s="4">
        <v>0</v>
      </c>
      <c r="KU245" s="4">
        <v>0</v>
      </c>
      <c r="KV245" s="4">
        <v>181097</v>
      </c>
      <c r="KW245" s="4">
        <v>0</v>
      </c>
      <c r="KX245" s="4">
        <v>55320</v>
      </c>
      <c r="KY245" s="4">
        <v>0</v>
      </c>
      <c r="KZ245" s="4">
        <v>181097</v>
      </c>
      <c r="LA245" s="4">
        <v>0</v>
      </c>
      <c r="LB245" s="4">
        <v>219689.60312608085</v>
      </c>
      <c r="LC245" s="4">
        <v>0</v>
      </c>
      <c r="LD245" s="4">
        <v>169</v>
      </c>
      <c r="LE245" s="4">
        <v>0</v>
      </c>
      <c r="LF245" s="4">
        <v>0</v>
      </c>
      <c r="LG245" s="4">
        <v>3079687</v>
      </c>
      <c r="LH245" s="4">
        <v>0</v>
      </c>
      <c r="LI245" s="4">
        <v>0</v>
      </c>
      <c r="LJ245" s="4">
        <v>0</v>
      </c>
      <c r="LK245" s="4">
        <v>199589</v>
      </c>
      <c r="LL245" s="4">
        <v>0</v>
      </c>
      <c r="LM245" s="4">
        <v>0</v>
      </c>
      <c r="LO245" s="4">
        <v>199589</v>
      </c>
      <c r="LQ245" s="4">
        <v>281064.60000000003</v>
      </c>
      <c r="MI245" s="115">
        <f t="shared" si="3"/>
        <v>-236</v>
      </c>
      <c r="MJ245" s="3"/>
      <c r="MK245" s="3"/>
      <c r="ML245" s="176"/>
      <c r="MM245" s="176"/>
      <c r="MN245" s="176"/>
      <c r="MO245" s="176"/>
      <c r="MP245" s="176"/>
      <c r="MQ245" s="176"/>
      <c r="MR245" s="176"/>
      <c r="MS245" s="176"/>
      <c r="MT245" s="176"/>
    </row>
    <row r="246" spans="1:358" s="4" customFormat="1">
      <c r="A246" s="1">
        <v>237</v>
      </c>
      <c r="B246" t="s">
        <v>277</v>
      </c>
      <c r="C246" s="93"/>
      <c r="E246" s="4">
        <v>0</v>
      </c>
      <c r="F246" s="4">
        <v>0</v>
      </c>
      <c r="I246" s="93"/>
      <c r="J246" s="4">
        <v>0</v>
      </c>
      <c r="K246" s="4">
        <v>0</v>
      </c>
      <c r="L246" s="4">
        <v>0</v>
      </c>
      <c r="O246" s="93"/>
      <c r="Q246" s="4">
        <v>0</v>
      </c>
      <c r="R246" s="4">
        <v>0</v>
      </c>
      <c r="S246" s="4">
        <v>0</v>
      </c>
      <c r="U246" s="4">
        <v>0</v>
      </c>
      <c r="V246" s="4">
        <v>0</v>
      </c>
      <c r="W246" s="93"/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L246" s="4">
        <v>0</v>
      </c>
      <c r="AO246" s="93"/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W246" s="93"/>
      <c r="AZ246" s="4">
        <v>0</v>
      </c>
      <c r="BB246" s="4">
        <v>0</v>
      </c>
      <c r="BC246" s="4">
        <v>0</v>
      </c>
      <c r="BD246" s="4">
        <v>0</v>
      </c>
      <c r="BH246" s="4">
        <v>0</v>
      </c>
      <c r="BL246" s="4">
        <v>0</v>
      </c>
      <c r="BN246" s="4">
        <v>0</v>
      </c>
      <c r="BO246" s="4">
        <v>0</v>
      </c>
      <c r="BP246" s="4">
        <v>0</v>
      </c>
      <c r="BQ246" s="93">
        <v>0</v>
      </c>
      <c r="BR246" s="4">
        <v>0</v>
      </c>
      <c r="BS246" s="4">
        <v>0</v>
      </c>
      <c r="BT246" s="4">
        <v>0</v>
      </c>
      <c r="BU246" s="4">
        <v>0</v>
      </c>
      <c r="BW246" s="4">
        <v>0</v>
      </c>
      <c r="BY246" s="4">
        <v>0</v>
      </c>
      <c r="CA246" s="4">
        <v>0</v>
      </c>
      <c r="CC246" s="93"/>
      <c r="CE246" s="4">
        <v>0</v>
      </c>
      <c r="CF246" s="4">
        <v>0</v>
      </c>
      <c r="CH246" s="4">
        <v>0</v>
      </c>
      <c r="CJ246" s="4">
        <v>0</v>
      </c>
      <c r="CK246" s="4">
        <v>0</v>
      </c>
      <c r="CL246" s="4">
        <v>0</v>
      </c>
      <c r="CM246" s="4">
        <v>0</v>
      </c>
      <c r="CN246" s="4">
        <v>0</v>
      </c>
      <c r="CO246" s="93"/>
      <c r="CS246" s="4">
        <v>0</v>
      </c>
      <c r="CW246" s="4">
        <v>0</v>
      </c>
      <c r="CY246" s="4">
        <v>0</v>
      </c>
      <c r="DA246" s="93"/>
      <c r="DD246" s="4">
        <v>0</v>
      </c>
      <c r="DF246" s="4">
        <v>0</v>
      </c>
      <c r="DH246" s="4">
        <v>0</v>
      </c>
      <c r="DI246" s="4">
        <v>0</v>
      </c>
      <c r="DJ246" s="4">
        <v>0</v>
      </c>
      <c r="DK246" s="4">
        <v>0</v>
      </c>
      <c r="DL246" s="4">
        <v>0</v>
      </c>
      <c r="DM246" s="93"/>
      <c r="DU246" s="4">
        <v>0</v>
      </c>
      <c r="DW246" s="4">
        <v>0</v>
      </c>
      <c r="DY246" s="93"/>
      <c r="EG246" s="4">
        <v>0</v>
      </c>
      <c r="EI246" s="4">
        <v>0</v>
      </c>
      <c r="EK246" s="93">
        <v>0</v>
      </c>
      <c r="EM246" s="4">
        <v>0</v>
      </c>
      <c r="EN246" s="4">
        <v>0</v>
      </c>
      <c r="EO246" s="4">
        <v>0</v>
      </c>
      <c r="EP246" s="4">
        <v>0</v>
      </c>
      <c r="EQ246" s="4">
        <v>0</v>
      </c>
      <c r="ER246" s="4">
        <v>0</v>
      </c>
      <c r="ES246" s="4">
        <v>0</v>
      </c>
      <c r="ET246" s="4">
        <v>0</v>
      </c>
      <c r="EU246" s="4">
        <v>0</v>
      </c>
      <c r="EV246" s="4">
        <v>0</v>
      </c>
      <c r="EW246" s="93">
        <v>0</v>
      </c>
      <c r="EX246" s="4">
        <v>0</v>
      </c>
      <c r="EY246" s="4">
        <v>0</v>
      </c>
      <c r="EZ246" s="4">
        <v>0</v>
      </c>
      <c r="FA246" s="4">
        <v>0</v>
      </c>
      <c r="FB246" s="4">
        <v>0</v>
      </c>
      <c r="FC246" s="4">
        <v>0</v>
      </c>
      <c r="FD246" s="4">
        <v>0</v>
      </c>
      <c r="FE246" s="4">
        <v>0</v>
      </c>
      <c r="FF246" s="4">
        <v>0</v>
      </c>
      <c r="FG246" s="4">
        <v>0</v>
      </c>
      <c r="FH246" s="4">
        <v>0</v>
      </c>
      <c r="FI246" s="93">
        <v>0</v>
      </c>
      <c r="FJ246" s="4">
        <v>0</v>
      </c>
      <c r="FK246" s="4">
        <v>0</v>
      </c>
      <c r="FL246" s="4">
        <v>0</v>
      </c>
      <c r="FM246" s="4">
        <v>0</v>
      </c>
      <c r="FN246" s="4">
        <v>0</v>
      </c>
      <c r="FO246" s="4">
        <v>0</v>
      </c>
      <c r="FQ246" s="4">
        <v>0</v>
      </c>
      <c r="FS246" s="4">
        <v>0</v>
      </c>
      <c r="FU246" s="93">
        <v>0</v>
      </c>
      <c r="FV246" s="4">
        <v>0</v>
      </c>
      <c r="FW246" s="4">
        <v>0</v>
      </c>
      <c r="FX246" s="4">
        <v>0</v>
      </c>
      <c r="FY246" s="4">
        <v>0</v>
      </c>
      <c r="FZ246" s="4">
        <v>0</v>
      </c>
      <c r="GA246" s="4">
        <v>0</v>
      </c>
      <c r="GB246" s="4">
        <v>0</v>
      </c>
      <c r="GC246" s="4">
        <v>0</v>
      </c>
      <c r="GE246" s="4">
        <v>0</v>
      </c>
      <c r="GG246" s="93">
        <v>0</v>
      </c>
      <c r="GH246" s="4">
        <v>0</v>
      </c>
      <c r="GI246" s="4">
        <v>0</v>
      </c>
      <c r="GJ246" s="4">
        <v>0</v>
      </c>
      <c r="GK246" s="4">
        <v>0</v>
      </c>
      <c r="GL246" s="4">
        <v>0</v>
      </c>
      <c r="GM246" s="4">
        <v>0</v>
      </c>
      <c r="GN246" s="4">
        <v>0</v>
      </c>
      <c r="GO246" s="4">
        <v>0</v>
      </c>
      <c r="GP246" s="4">
        <v>0</v>
      </c>
      <c r="GQ246" s="4">
        <v>0</v>
      </c>
      <c r="GR246" s="4">
        <v>0</v>
      </c>
      <c r="GS246" s="93">
        <v>0</v>
      </c>
      <c r="GT246" s="4">
        <v>0</v>
      </c>
      <c r="GU246" s="4">
        <v>0</v>
      </c>
      <c r="GV246" s="4">
        <v>0</v>
      </c>
      <c r="GW246" s="4">
        <v>0</v>
      </c>
      <c r="GX246" s="4">
        <v>0</v>
      </c>
      <c r="GY246" s="4">
        <v>0</v>
      </c>
      <c r="GZ246" s="4">
        <v>0</v>
      </c>
      <c r="HA246" s="160">
        <v>0</v>
      </c>
      <c r="HB246" s="160">
        <v>0</v>
      </c>
      <c r="HC246" s="160">
        <v>0</v>
      </c>
      <c r="HD246" s="4">
        <v>0</v>
      </c>
      <c r="HE246" s="93">
        <v>0</v>
      </c>
      <c r="HF246" s="4">
        <v>0</v>
      </c>
      <c r="HG246" s="4">
        <v>0</v>
      </c>
      <c r="HH246" s="4">
        <v>0</v>
      </c>
      <c r="HI246" s="4">
        <v>0</v>
      </c>
      <c r="HJ246" s="4">
        <v>0</v>
      </c>
      <c r="HK246" s="4">
        <v>0</v>
      </c>
      <c r="HL246" s="4">
        <v>0</v>
      </c>
      <c r="HM246" s="4">
        <v>0</v>
      </c>
      <c r="HN246" s="4">
        <v>0</v>
      </c>
      <c r="HO246" s="4">
        <v>0</v>
      </c>
      <c r="HP246" s="4">
        <v>0</v>
      </c>
      <c r="HQ246" s="4">
        <v>0</v>
      </c>
      <c r="HR246" s="93">
        <v>0</v>
      </c>
      <c r="HS246" s="4">
        <v>0</v>
      </c>
      <c r="HT246" s="4">
        <v>0</v>
      </c>
      <c r="HU246" s="4">
        <v>0</v>
      </c>
      <c r="HV246" s="4">
        <v>0</v>
      </c>
      <c r="HW246" s="4">
        <v>0</v>
      </c>
      <c r="HX246" s="176">
        <v>0</v>
      </c>
      <c r="HY246" s="4">
        <v>0</v>
      </c>
      <c r="HZ246" s="176">
        <v>0</v>
      </c>
      <c r="IA246" s="4">
        <v>0</v>
      </c>
      <c r="IB246" s="176">
        <v>0</v>
      </c>
      <c r="IC246" s="4">
        <v>0</v>
      </c>
      <c r="ID246" s="176">
        <v>0</v>
      </c>
      <c r="IE246" s="4">
        <v>0</v>
      </c>
      <c r="IF246" s="4">
        <v>0</v>
      </c>
      <c r="IG246" s="5">
        <v>0</v>
      </c>
      <c r="IH246" s="3">
        <v>0</v>
      </c>
      <c r="II246" s="3">
        <v>0</v>
      </c>
      <c r="IJ246" s="3">
        <v>0</v>
      </c>
      <c r="IK246" s="3">
        <v>0</v>
      </c>
      <c r="IL246" s="3">
        <v>0</v>
      </c>
      <c r="IM246" s="3">
        <v>0</v>
      </c>
      <c r="IN246" s="3">
        <v>0</v>
      </c>
      <c r="IO246" s="3">
        <v>0</v>
      </c>
      <c r="IP246" s="3">
        <v>0</v>
      </c>
      <c r="IQ246" s="3"/>
      <c r="IR246" s="3">
        <v>0</v>
      </c>
      <c r="IS246" s="3"/>
      <c r="IT246" s="3">
        <v>0</v>
      </c>
      <c r="IU246" s="3"/>
      <c r="IV246" s="93">
        <v>0</v>
      </c>
      <c r="IW246" s="4">
        <v>0</v>
      </c>
      <c r="IX246" s="4">
        <v>0</v>
      </c>
      <c r="IY246" s="4">
        <v>0</v>
      </c>
      <c r="IZ246" s="4">
        <v>0</v>
      </c>
      <c r="JA246" s="4">
        <v>0</v>
      </c>
      <c r="JB246" s="4">
        <v>0</v>
      </c>
      <c r="JC246" s="4">
        <v>0</v>
      </c>
      <c r="JD246" s="4">
        <v>0</v>
      </c>
      <c r="JE246" s="4">
        <v>0</v>
      </c>
      <c r="JG246" s="4">
        <v>0</v>
      </c>
      <c r="JI246" s="4">
        <v>0</v>
      </c>
      <c r="JK246" s="93">
        <v>0</v>
      </c>
      <c r="JL246" s="4">
        <v>0</v>
      </c>
      <c r="JM246" s="4">
        <v>0</v>
      </c>
      <c r="JN246" s="4">
        <v>0</v>
      </c>
      <c r="JO246" s="4">
        <v>0</v>
      </c>
      <c r="JP246" s="4">
        <v>0</v>
      </c>
      <c r="JQ246" s="4">
        <v>0</v>
      </c>
      <c r="JR246" s="4">
        <v>0</v>
      </c>
      <c r="JS246" s="4">
        <v>0</v>
      </c>
      <c r="JT246" s="4">
        <v>0</v>
      </c>
      <c r="JV246" s="4">
        <v>0</v>
      </c>
      <c r="JW246" s="4">
        <v>0</v>
      </c>
      <c r="JX246" s="4">
        <v>0</v>
      </c>
      <c r="JY246" s="4">
        <v>0</v>
      </c>
      <c r="JZ246" s="93">
        <v>0</v>
      </c>
      <c r="KA246" s="4">
        <v>0</v>
      </c>
      <c r="KB246" s="4">
        <v>0</v>
      </c>
      <c r="KC246" s="4">
        <v>0</v>
      </c>
      <c r="KD246" s="4">
        <v>0</v>
      </c>
      <c r="KE246" s="4">
        <v>0</v>
      </c>
      <c r="KF246" s="4">
        <v>0</v>
      </c>
      <c r="KG246" s="4">
        <v>0</v>
      </c>
      <c r="KH246" s="4">
        <v>0</v>
      </c>
      <c r="KI246" s="4">
        <v>0</v>
      </c>
      <c r="KJ246" s="4">
        <v>0</v>
      </c>
      <c r="KK246" s="4">
        <v>0</v>
      </c>
      <c r="KM246" s="4">
        <v>0</v>
      </c>
      <c r="KN246" s="4">
        <v>0</v>
      </c>
      <c r="KO246" s="4">
        <v>0</v>
      </c>
      <c r="KP246" s="4">
        <v>0</v>
      </c>
      <c r="KQ246" s="4">
        <v>0</v>
      </c>
      <c r="KR246" s="4">
        <v>0</v>
      </c>
      <c r="KS246" s="4">
        <v>0</v>
      </c>
      <c r="KT246" s="4">
        <v>0</v>
      </c>
      <c r="KU246" s="4">
        <v>0</v>
      </c>
      <c r="KV246" s="4">
        <v>0</v>
      </c>
      <c r="KW246" s="4">
        <v>0</v>
      </c>
      <c r="KX246" s="4">
        <v>0</v>
      </c>
      <c r="KY246" s="4">
        <v>0</v>
      </c>
      <c r="KZ246" s="4">
        <v>0</v>
      </c>
      <c r="LA246" s="4">
        <v>0</v>
      </c>
      <c r="LB246" s="4">
        <v>0</v>
      </c>
      <c r="LC246" s="4">
        <v>0</v>
      </c>
      <c r="LD246" s="4">
        <v>0</v>
      </c>
      <c r="LE246" s="4">
        <v>0</v>
      </c>
      <c r="LF246" s="4">
        <v>0</v>
      </c>
      <c r="LG246" s="4">
        <v>0</v>
      </c>
      <c r="LH246" s="4">
        <v>0</v>
      </c>
      <c r="LI246" s="4">
        <v>0</v>
      </c>
      <c r="LJ246" s="4">
        <v>0</v>
      </c>
      <c r="LK246" s="4">
        <v>0</v>
      </c>
      <c r="LL246" s="4">
        <v>0</v>
      </c>
      <c r="LM246" s="4">
        <v>0</v>
      </c>
      <c r="LO246" s="4">
        <v>0</v>
      </c>
      <c r="LQ246" s="4">
        <v>0</v>
      </c>
      <c r="MI246" s="115">
        <f t="shared" si="3"/>
        <v>-237</v>
      </c>
      <c r="MJ246" s="3"/>
      <c r="MK246" s="3"/>
      <c r="ML246" s="176"/>
      <c r="MM246" s="176"/>
      <c r="MN246" s="176"/>
      <c r="MO246" s="176"/>
      <c r="MP246" s="176"/>
      <c r="MQ246" s="176"/>
      <c r="MR246" s="176"/>
      <c r="MS246" s="176"/>
      <c r="MT246" s="176"/>
    </row>
    <row r="247" spans="1:358" s="4" customFormat="1">
      <c r="A247" s="1">
        <v>238</v>
      </c>
      <c r="B247" t="s">
        <v>278</v>
      </c>
      <c r="C247" s="93">
        <v>3</v>
      </c>
      <c r="D247" s="4">
        <v>12384</v>
      </c>
      <c r="E247" s="4">
        <v>0</v>
      </c>
      <c r="F247" s="4">
        <v>9164</v>
      </c>
      <c r="G247" s="4">
        <v>0</v>
      </c>
      <c r="I247" s="93">
        <v>3</v>
      </c>
      <c r="J247" s="4">
        <v>12441</v>
      </c>
      <c r="K247" s="4">
        <v>0</v>
      </c>
      <c r="L247" s="4">
        <v>16506</v>
      </c>
      <c r="M247" s="4">
        <v>0</v>
      </c>
      <c r="O247" s="93">
        <v>7.9</v>
      </c>
      <c r="P247" s="4">
        <v>0</v>
      </c>
      <c r="Q247" s="4">
        <v>36672</v>
      </c>
      <c r="R247" s="4">
        <v>0</v>
      </c>
      <c r="S247" s="4">
        <v>0</v>
      </c>
      <c r="U247" s="4">
        <v>8294</v>
      </c>
      <c r="V247" s="4">
        <v>0</v>
      </c>
      <c r="W247" s="93">
        <v>38.53</v>
      </c>
      <c r="X247" s="4">
        <v>0</v>
      </c>
      <c r="Y247" s="4">
        <v>186074</v>
      </c>
      <c r="Z247" s="4">
        <v>0</v>
      </c>
      <c r="AA247" s="4">
        <v>4958</v>
      </c>
      <c r="AB247" s="4">
        <v>0</v>
      </c>
      <c r="AC247" s="4">
        <v>149402</v>
      </c>
      <c r="AD247" s="4">
        <v>0</v>
      </c>
      <c r="AE247" s="4">
        <v>0</v>
      </c>
      <c r="AF247" s="4">
        <v>35.85</v>
      </c>
      <c r="AG247" s="4">
        <v>0</v>
      </c>
      <c r="AH247" s="4">
        <v>193949</v>
      </c>
      <c r="AJ247" s="4">
        <v>0</v>
      </c>
      <c r="AL247" s="4">
        <v>97516</v>
      </c>
      <c r="AN247" s="4">
        <v>0</v>
      </c>
      <c r="AO247" s="93">
        <v>34.93</v>
      </c>
      <c r="AP247" s="4">
        <v>0</v>
      </c>
      <c r="AQ247" s="4">
        <v>218033</v>
      </c>
      <c r="AR247" s="4">
        <v>0</v>
      </c>
      <c r="AS247" s="4">
        <v>0</v>
      </c>
      <c r="AT247" s="4">
        <v>0</v>
      </c>
      <c r="AU247" s="4">
        <v>88570</v>
      </c>
      <c r="AW247" s="93">
        <v>29.91</v>
      </c>
      <c r="AY247" s="4">
        <v>179848</v>
      </c>
      <c r="AZ247" s="4">
        <v>0</v>
      </c>
      <c r="BA247" s="4">
        <v>0</v>
      </c>
      <c r="BB247" s="4">
        <v>0</v>
      </c>
      <c r="BC247" s="4">
        <v>15668</v>
      </c>
      <c r="BD247" s="4">
        <v>23</v>
      </c>
      <c r="BE247" s="4">
        <v>36.54</v>
      </c>
      <c r="BF247" s="4">
        <v>0</v>
      </c>
      <c r="BG247" s="4">
        <v>266173</v>
      </c>
      <c r="BH247" s="4">
        <v>0</v>
      </c>
      <c r="BI247" s="4">
        <v>27.98</v>
      </c>
      <c r="BJ247" s="4">
        <v>0</v>
      </c>
      <c r="BK247" s="4">
        <v>191192</v>
      </c>
      <c r="BL247" s="4">
        <v>0</v>
      </c>
      <c r="BM247" s="4">
        <v>0</v>
      </c>
      <c r="BN247" s="4">
        <v>0</v>
      </c>
      <c r="BO247" s="4">
        <v>15842.56250504705</v>
      </c>
      <c r="BP247" s="4">
        <v>10.318435622823017</v>
      </c>
      <c r="BQ247" s="93">
        <v>22</v>
      </c>
      <c r="BR247" s="4">
        <v>0</v>
      </c>
      <c r="BS247" s="4">
        <v>165637.7330286036</v>
      </c>
      <c r="BT247" s="4">
        <v>0</v>
      </c>
      <c r="BU247" s="4">
        <v>16456</v>
      </c>
      <c r="BW247" s="4">
        <v>0</v>
      </c>
      <c r="BY247" s="4">
        <v>16456</v>
      </c>
      <c r="CA247" s="4">
        <v>34530</v>
      </c>
      <c r="CC247" s="93">
        <v>16.552083333333336</v>
      </c>
      <c r="CD247" s="4">
        <v>0</v>
      </c>
      <c r="CE247" s="4">
        <v>140002.84375</v>
      </c>
      <c r="CF247" s="4">
        <v>0</v>
      </c>
      <c r="CG247" s="4">
        <v>12844.416666666666</v>
      </c>
      <c r="CH247" s="4">
        <v>0</v>
      </c>
      <c r="CI247" s="4">
        <v>0</v>
      </c>
      <c r="CJ247" s="4">
        <v>0</v>
      </c>
      <c r="CK247" s="4">
        <v>12844.416666666666</v>
      </c>
      <c r="CL247" s="4">
        <v>0</v>
      </c>
      <c r="CM247" s="4">
        <v>0</v>
      </c>
      <c r="CN247" s="4">
        <v>0</v>
      </c>
      <c r="CO247" s="93">
        <v>17.076923076923077</v>
      </c>
      <c r="CP247" s="4">
        <v>0</v>
      </c>
      <c r="CQ247" s="4">
        <v>142116.23076923075</v>
      </c>
      <c r="CS247" s="4">
        <v>13038.384615384615</v>
      </c>
      <c r="CU247" s="4">
        <v>9680</v>
      </c>
      <c r="CW247" s="4">
        <v>13038.384615384615</v>
      </c>
      <c r="CY247" s="4">
        <v>2113.3870192307513</v>
      </c>
      <c r="DA247" s="93">
        <v>12</v>
      </c>
      <c r="DB247" s="4">
        <v>0</v>
      </c>
      <c r="DC247" s="4">
        <v>109740</v>
      </c>
      <c r="DD247" s="4">
        <v>0</v>
      </c>
      <c r="DE247" s="4">
        <v>10188</v>
      </c>
      <c r="DF247" s="4">
        <v>0</v>
      </c>
      <c r="DG247" s="4">
        <v>0</v>
      </c>
      <c r="DH247" s="4">
        <v>0</v>
      </c>
      <c r="DI247" s="4">
        <v>10188</v>
      </c>
      <c r="DJ247" s="4">
        <v>0</v>
      </c>
      <c r="DK247" s="4">
        <v>1268</v>
      </c>
      <c r="DL247" s="4">
        <v>0</v>
      </c>
      <c r="DM247" s="93">
        <v>7</v>
      </c>
      <c r="DN247" s="4">
        <v>0</v>
      </c>
      <c r="DO247" s="4">
        <v>69370</v>
      </c>
      <c r="DQ247" s="4">
        <v>6251</v>
      </c>
      <c r="DS247" s="4">
        <v>0</v>
      </c>
      <c r="DU247" s="4">
        <v>6251</v>
      </c>
      <c r="DW247" s="4">
        <v>845.3548076923006</v>
      </c>
      <c r="DY247" s="93">
        <v>8.4513888888888893</v>
      </c>
      <c r="DZ247" s="4">
        <v>0</v>
      </c>
      <c r="EA247" s="4">
        <v>78038</v>
      </c>
      <c r="EC247" s="4">
        <v>7141</v>
      </c>
      <c r="EE247" s="4">
        <v>4845</v>
      </c>
      <c r="EG247" s="4">
        <v>7141</v>
      </c>
      <c r="EI247" s="4">
        <v>8668</v>
      </c>
      <c r="EK247" s="93">
        <v>8.1258741258741267</v>
      </c>
      <c r="EL247" s="4">
        <v>0</v>
      </c>
      <c r="EM247" s="4">
        <v>81666</v>
      </c>
      <c r="EN247" s="4">
        <v>0</v>
      </c>
      <c r="EO247" s="4">
        <v>7223</v>
      </c>
      <c r="EP247" s="4">
        <v>0</v>
      </c>
      <c r="EQ247" s="4">
        <v>0</v>
      </c>
      <c r="ER247" s="4">
        <v>0</v>
      </c>
      <c r="ES247" s="4">
        <v>7223</v>
      </c>
      <c r="ET247" s="4">
        <v>0</v>
      </c>
      <c r="EU247" s="4">
        <v>8828.7999999999993</v>
      </c>
      <c r="EV247" s="4">
        <v>0</v>
      </c>
      <c r="EW247" s="93">
        <v>9.34375</v>
      </c>
      <c r="EX247" s="4">
        <v>0</v>
      </c>
      <c r="EY247" s="4">
        <v>101100</v>
      </c>
      <c r="EZ247" s="4">
        <v>0</v>
      </c>
      <c r="FA247" s="4">
        <v>8254</v>
      </c>
      <c r="FB247" s="4">
        <v>0</v>
      </c>
      <c r="FC247" s="4">
        <v>0</v>
      </c>
      <c r="FD247" s="4">
        <v>0</v>
      </c>
      <c r="FE247" s="4">
        <v>8254</v>
      </c>
      <c r="FF247" s="4">
        <v>0</v>
      </c>
      <c r="FG247" s="4">
        <v>23808.2</v>
      </c>
      <c r="FH247" s="4">
        <v>0</v>
      </c>
      <c r="FI247" s="93">
        <v>6</v>
      </c>
      <c r="FJ247" s="4">
        <v>0</v>
      </c>
      <c r="FK247" s="4">
        <v>60120</v>
      </c>
      <c r="FL247" s="4">
        <v>0</v>
      </c>
      <c r="FM247" s="4">
        <v>5298</v>
      </c>
      <c r="FN247" s="4">
        <v>0</v>
      </c>
      <c r="FO247" s="4">
        <v>0</v>
      </c>
      <c r="FQ247" s="4">
        <v>5298</v>
      </c>
      <c r="FS247" s="4">
        <v>5517.9066136044121</v>
      </c>
      <c r="FU247" s="93">
        <v>10.979238754325259</v>
      </c>
      <c r="FV247" s="4">
        <v>0</v>
      </c>
      <c r="FW247" s="4">
        <v>118126</v>
      </c>
      <c r="FX247" s="4">
        <v>0</v>
      </c>
      <c r="FY247" s="4">
        <v>9804</v>
      </c>
      <c r="FZ247" s="4">
        <v>0</v>
      </c>
      <c r="GA247" s="4">
        <v>0</v>
      </c>
      <c r="GB247" s="4">
        <v>0</v>
      </c>
      <c r="GC247" s="4">
        <v>9804</v>
      </c>
      <c r="GE247" s="4">
        <v>62087.251880294025</v>
      </c>
      <c r="GG247" s="93">
        <v>14</v>
      </c>
      <c r="GH247" s="4">
        <v>0</v>
      </c>
      <c r="GI247" s="4">
        <v>166264</v>
      </c>
      <c r="GJ247" s="4">
        <v>0</v>
      </c>
      <c r="GK247" s="4">
        <v>12502</v>
      </c>
      <c r="GL247" s="4">
        <v>0</v>
      </c>
      <c r="GM247" s="4">
        <v>0</v>
      </c>
      <c r="GN247" s="4">
        <v>0</v>
      </c>
      <c r="GO247" s="4">
        <v>12502</v>
      </c>
      <c r="GP247" s="4">
        <v>0</v>
      </c>
      <c r="GQ247" s="4">
        <v>46312.823040636446</v>
      </c>
      <c r="GR247" s="4">
        <v>-40.48323573104426</v>
      </c>
      <c r="GS247" s="93">
        <v>14</v>
      </c>
      <c r="GT247" s="4">
        <v>0</v>
      </c>
      <c r="GU247" s="4">
        <v>179948</v>
      </c>
      <c r="GV247" s="4">
        <v>0</v>
      </c>
      <c r="GW247" s="4">
        <v>12502</v>
      </c>
      <c r="GX247" s="4">
        <v>0</v>
      </c>
      <c r="GY247" s="4">
        <v>0</v>
      </c>
      <c r="GZ247" s="4">
        <v>0</v>
      </c>
      <c r="HA247" s="160">
        <v>12502</v>
      </c>
      <c r="HB247" s="160">
        <v>0</v>
      </c>
      <c r="HC247" s="160">
        <v>12099.515807580357</v>
      </c>
      <c r="HD247" s="4">
        <v>-9</v>
      </c>
      <c r="HE247" s="93">
        <v>16</v>
      </c>
      <c r="HF247" s="4">
        <v>0</v>
      </c>
      <c r="HG247" s="4">
        <v>0</v>
      </c>
      <c r="HH247" s="4">
        <v>218819</v>
      </c>
      <c r="HI247" s="4">
        <v>0</v>
      </c>
      <c r="HJ247" s="4">
        <v>14288</v>
      </c>
      <c r="HK247" s="4">
        <v>0</v>
      </c>
      <c r="HL247" s="4">
        <v>0</v>
      </c>
      <c r="HM247" s="4">
        <v>0</v>
      </c>
      <c r="HN247" s="4">
        <v>14288</v>
      </c>
      <c r="HO247" s="4">
        <v>0</v>
      </c>
      <c r="HP247" s="4">
        <v>34120</v>
      </c>
      <c r="HQ247" s="4">
        <v>-592.79587931808783</v>
      </c>
      <c r="HR247" s="93">
        <v>25.790000000000003</v>
      </c>
      <c r="HS247" s="4">
        <v>0</v>
      </c>
      <c r="HT247" s="4">
        <v>0</v>
      </c>
      <c r="HU247" s="4">
        <v>437589</v>
      </c>
      <c r="HV247" s="4">
        <v>0</v>
      </c>
      <c r="HW247" s="4">
        <v>0</v>
      </c>
      <c r="HX247" s="176">
        <v>0</v>
      </c>
      <c r="HY247" s="4">
        <v>23030</v>
      </c>
      <c r="HZ247" s="176">
        <v>0</v>
      </c>
      <c r="IA247" s="4">
        <v>0</v>
      </c>
      <c r="IB247" s="176">
        <v>0</v>
      </c>
      <c r="IC247" s="4">
        <v>23030</v>
      </c>
      <c r="ID247" s="176">
        <v>0</v>
      </c>
      <c r="IE247" s="4">
        <v>143779.27026711887</v>
      </c>
      <c r="IF247" s="4">
        <v>775.54115860126331</v>
      </c>
      <c r="IG247" s="5">
        <v>34.39</v>
      </c>
      <c r="IH247" s="3">
        <v>0</v>
      </c>
      <c r="II247" s="3">
        <v>0</v>
      </c>
      <c r="IJ247" s="3">
        <v>579699</v>
      </c>
      <c r="IK247" s="3">
        <v>0</v>
      </c>
      <c r="IL247" s="3">
        <v>0</v>
      </c>
      <c r="IM247" s="3">
        <v>0</v>
      </c>
      <c r="IN247" s="3">
        <v>29791</v>
      </c>
      <c r="IO247" s="3">
        <v>0</v>
      </c>
      <c r="IP247" s="3">
        <v>18537</v>
      </c>
      <c r="IQ247" s="3"/>
      <c r="IR247" s="3">
        <v>30684</v>
      </c>
      <c r="IS247" s="3"/>
      <c r="IT247" s="3">
        <v>117225.40459849403</v>
      </c>
      <c r="IU247" s="3"/>
      <c r="IV247" s="93">
        <v>37.879999999999995</v>
      </c>
      <c r="IW247" s="4">
        <v>0</v>
      </c>
      <c r="IX247" s="4">
        <v>0</v>
      </c>
      <c r="IY247" s="4">
        <v>592583</v>
      </c>
      <c r="IZ247" s="4">
        <v>0</v>
      </c>
      <c r="JA247" s="4">
        <v>0</v>
      </c>
      <c r="JB247" s="4">
        <v>0</v>
      </c>
      <c r="JC247" s="4">
        <v>34578</v>
      </c>
      <c r="JD247" s="4">
        <v>0</v>
      </c>
      <c r="JE247" s="4">
        <v>16756</v>
      </c>
      <c r="JG247" s="4">
        <v>34578</v>
      </c>
      <c r="JI247" s="4">
        <v>49343.750001339205</v>
      </c>
      <c r="JK247" s="93">
        <v>51.68</v>
      </c>
      <c r="JL247" s="4">
        <v>0</v>
      </c>
      <c r="JM247" s="4">
        <v>0</v>
      </c>
      <c r="JN247" s="4">
        <v>722182</v>
      </c>
      <c r="JO247" s="4">
        <v>0</v>
      </c>
      <c r="JP247" s="4">
        <v>0</v>
      </c>
      <c r="JQ247" s="4">
        <v>0</v>
      </c>
      <c r="JR247" s="4">
        <v>48396</v>
      </c>
      <c r="JS247" s="4">
        <v>0</v>
      </c>
      <c r="JT247" s="4">
        <v>0</v>
      </c>
      <c r="JV247" s="4">
        <v>48396</v>
      </c>
      <c r="JW247" s="4">
        <v>0</v>
      </c>
      <c r="JX247" s="4">
        <v>131584.84553141461</v>
      </c>
      <c r="JY247" s="4">
        <v>-2.5257566585496534</v>
      </c>
      <c r="JZ247" s="93">
        <v>49.25</v>
      </c>
      <c r="KA247" s="4">
        <v>0</v>
      </c>
      <c r="KB247" s="4">
        <v>0</v>
      </c>
      <c r="KC247" s="4">
        <v>758378</v>
      </c>
      <c r="KD247" s="4">
        <v>0</v>
      </c>
      <c r="KE247" s="4">
        <v>0</v>
      </c>
      <c r="KF247" s="4">
        <v>0</v>
      </c>
      <c r="KG247" s="4">
        <v>46196</v>
      </c>
      <c r="KH247" s="4">
        <v>0</v>
      </c>
      <c r="KI247" s="4">
        <v>0</v>
      </c>
      <c r="KJ247" s="4">
        <v>0</v>
      </c>
      <c r="KK247" s="4">
        <v>46196</v>
      </c>
      <c r="KM247" s="4">
        <v>115667.18176320859</v>
      </c>
      <c r="KN247" s="4">
        <v>-13.795922670062282</v>
      </c>
      <c r="KO247" s="4">
        <v>41.1</v>
      </c>
      <c r="KP247" s="4">
        <v>0</v>
      </c>
      <c r="KQ247" s="4">
        <v>0</v>
      </c>
      <c r="KR247" s="4">
        <v>649527</v>
      </c>
      <c r="KS247" s="4">
        <v>0</v>
      </c>
      <c r="KT247" s="4">
        <v>0</v>
      </c>
      <c r="KU247" s="4">
        <v>0</v>
      </c>
      <c r="KV247" s="4">
        <v>44713</v>
      </c>
      <c r="KW247" s="4">
        <v>0</v>
      </c>
      <c r="KX247" s="4">
        <v>0</v>
      </c>
      <c r="KY247" s="4">
        <v>0</v>
      </c>
      <c r="KZ247" s="4">
        <v>44713</v>
      </c>
      <c r="LA247" s="4">
        <v>0</v>
      </c>
      <c r="LB247" s="4">
        <v>71469.820077329947</v>
      </c>
      <c r="LC247" s="4">
        <v>0</v>
      </c>
      <c r="LD247" s="4">
        <v>27</v>
      </c>
      <c r="LE247" s="4">
        <v>0</v>
      </c>
      <c r="LF247" s="4">
        <v>0</v>
      </c>
      <c r="LG247" s="4">
        <v>469574</v>
      </c>
      <c r="LH247" s="4">
        <v>0</v>
      </c>
      <c r="LI247" s="4">
        <v>0</v>
      </c>
      <c r="LJ247" s="4">
        <v>0</v>
      </c>
      <c r="LK247" s="4">
        <v>32076</v>
      </c>
      <c r="LL247" s="4">
        <v>0</v>
      </c>
      <c r="LM247" s="4">
        <v>0</v>
      </c>
      <c r="LO247" s="4">
        <v>32076</v>
      </c>
      <c r="LQ247" s="4">
        <v>14478.400000000001</v>
      </c>
      <c r="MI247" s="115">
        <f t="shared" si="3"/>
        <v>-238</v>
      </c>
      <c r="MJ247" s="3"/>
      <c r="MK247" s="3"/>
      <c r="ML247" s="176"/>
      <c r="MM247" s="176"/>
      <c r="MN247" s="176"/>
      <c r="MO247" s="176"/>
      <c r="MP247" s="176"/>
      <c r="MQ247" s="176"/>
      <c r="MR247" s="176"/>
      <c r="MS247" s="176"/>
      <c r="MT247" s="176"/>
    </row>
    <row r="248" spans="1:358" s="4" customFormat="1">
      <c r="A248" s="1">
        <v>239</v>
      </c>
      <c r="B248" t="s">
        <v>279</v>
      </c>
      <c r="C248" s="93"/>
      <c r="E248" s="4">
        <v>0</v>
      </c>
      <c r="F248" s="4">
        <v>0</v>
      </c>
      <c r="I248" s="93">
        <v>1.89</v>
      </c>
      <c r="J248" s="4">
        <v>11531</v>
      </c>
      <c r="K248" s="4">
        <v>0</v>
      </c>
      <c r="L248" s="4">
        <v>0</v>
      </c>
      <c r="M248" s="4">
        <v>0</v>
      </c>
      <c r="O248" s="93">
        <v>10.63</v>
      </c>
      <c r="P248" s="4">
        <v>0</v>
      </c>
      <c r="Q248" s="4">
        <v>61742</v>
      </c>
      <c r="R248" s="4">
        <v>0</v>
      </c>
      <c r="S248" s="4">
        <v>8830</v>
      </c>
      <c r="U248" s="4">
        <v>18974</v>
      </c>
      <c r="V248" s="4">
        <v>0</v>
      </c>
      <c r="W248" s="93">
        <v>154.24</v>
      </c>
      <c r="X248" s="4">
        <v>0</v>
      </c>
      <c r="Y248" s="4">
        <v>929717</v>
      </c>
      <c r="Z248" s="4">
        <v>0</v>
      </c>
      <c r="AA248" s="4">
        <v>80709</v>
      </c>
      <c r="AB248" s="4">
        <v>0</v>
      </c>
      <c r="AC248" s="4">
        <v>867975</v>
      </c>
      <c r="AD248" s="4">
        <v>0</v>
      </c>
      <c r="AE248" s="4">
        <v>0</v>
      </c>
      <c r="AF248" s="4">
        <v>194.35</v>
      </c>
      <c r="AG248" s="4">
        <v>0</v>
      </c>
      <c r="AH248" s="4">
        <v>1295905</v>
      </c>
      <c r="AJ248" s="4">
        <v>30489</v>
      </c>
      <c r="AL248" s="4">
        <v>886973</v>
      </c>
      <c r="AN248" s="4">
        <v>0</v>
      </c>
      <c r="AO248" s="93">
        <v>156.69999999999999</v>
      </c>
      <c r="AP248" s="4">
        <v>0</v>
      </c>
      <c r="AQ248" s="4">
        <v>1098994</v>
      </c>
      <c r="AR248" s="4">
        <v>0</v>
      </c>
      <c r="AS248" s="4">
        <v>11695</v>
      </c>
      <c r="AT248" s="4">
        <v>0</v>
      </c>
      <c r="AU248" s="4">
        <v>566903</v>
      </c>
      <c r="AW248" s="93">
        <v>170.42</v>
      </c>
      <c r="AY248" s="4">
        <v>1243323</v>
      </c>
      <c r="AZ248" s="4">
        <v>0</v>
      </c>
      <c r="BA248" s="4">
        <v>29884</v>
      </c>
      <c r="BB248" s="4">
        <v>0</v>
      </c>
      <c r="BC248" s="4">
        <v>258881</v>
      </c>
      <c r="BD248" s="4">
        <v>379</v>
      </c>
      <c r="BE248" s="4">
        <v>188.17</v>
      </c>
      <c r="BF248" s="4">
        <v>0</v>
      </c>
      <c r="BG248" s="4">
        <v>1398480</v>
      </c>
      <c r="BH248" s="4">
        <v>0</v>
      </c>
      <c r="BI248" s="4">
        <v>195.64</v>
      </c>
      <c r="BJ248" s="4">
        <v>0</v>
      </c>
      <c r="BK248" s="4">
        <v>1601820</v>
      </c>
      <c r="BL248" s="4">
        <v>0</v>
      </c>
      <c r="BM248" s="4">
        <v>20818</v>
      </c>
      <c r="BN248" s="4">
        <v>-4396</v>
      </c>
      <c r="BO248" s="4">
        <v>108328.87003861363</v>
      </c>
      <c r="BP248" s="4">
        <v>70.55578737531323</v>
      </c>
      <c r="BQ248" s="93">
        <v>231.18263879659639</v>
      </c>
      <c r="BR248" s="4">
        <v>0</v>
      </c>
      <c r="BS248" s="4">
        <v>1742726.3235793239</v>
      </c>
      <c r="BT248" s="4">
        <v>0</v>
      </c>
      <c r="BU248" s="4">
        <v>165268.37615430597</v>
      </c>
      <c r="BW248" s="4">
        <v>67255.048380725028</v>
      </c>
      <c r="BY248" s="4">
        <v>165268.37615430597</v>
      </c>
      <c r="CA248" s="4">
        <v>324973.12357932393</v>
      </c>
      <c r="CC248" s="93">
        <v>262.06905947457892</v>
      </c>
      <c r="CD248" s="4">
        <v>0</v>
      </c>
      <c r="CE248" s="4">
        <v>2112425.6662527276</v>
      </c>
      <c r="CF248" s="4">
        <v>0</v>
      </c>
      <c r="CG248" s="4">
        <v>198314.8305703917</v>
      </c>
      <c r="CH248" s="4">
        <v>0</v>
      </c>
      <c r="CI248" s="4">
        <v>58706.885017421606</v>
      </c>
      <c r="CJ248" s="4">
        <v>0</v>
      </c>
      <c r="CK248" s="4">
        <v>198314.8305703917</v>
      </c>
      <c r="CL248" s="4">
        <v>0</v>
      </c>
      <c r="CM248" s="4">
        <v>535579.34267340368</v>
      </c>
      <c r="CN248" s="4">
        <v>0</v>
      </c>
      <c r="CO248" s="93">
        <v>292.37746404157065</v>
      </c>
      <c r="CP248" s="4">
        <v>0</v>
      </c>
      <c r="CQ248" s="4">
        <v>2463397.6984796785</v>
      </c>
      <c r="CS248" s="4">
        <v>232167.53559673514</v>
      </c>
      <c r="CU248" s="4">
        <v>58052.019772614927</v>
      </c>
      <c r="CW248" s="4">
        <v>232167.53559673514</v>
      </c>
      <c r="CY248" s="4">
        <v>629155.03222695086</v>
      </c>
      <c r="DA248" s="93">
        <v>299.74031571714431</v>
      </c>
      <c r="DB248" s="4">
        <v>0</v>
      </c>
      <c r="DC248" s="4">
        <v>2628386</v>
      </c>
      <c r="DD248" s="4">
        <v>0</v>
      </c>
      <c r="DE248" s="4">
        <v>244546</v>
      </c>
      <c r="DF248" s="4">
        <v>0</v>
      </c>
      <c r="DG248" s="4">
        <v>93006</v>
      </c>
      <c r="DH248" s="4">
        <v>0</v>
      </c>
      <c r="DI248" s="4">
        <v>244546</v>
      </c>
      <c r="DJ248" s="4">
        <v>0</v>
      </c>
      <c r="DK248" s="4">
        <v>523451</v>
      </c>
      <c r="DL248" s="4">
        <v>0</v>
      </c>
      <c r="DM248" s="93">
        <v>310.69211189959537</v>
      </c>
      <c r="DN248" s="4">
        <v>0</v>
      </c>
      <c r="DO248" s="4">
        <v>2847384</v>
      </c>
      <c r="DQ248" s="4">
        <v>271042</v>
      </c>
      <c r="DS248" s="4">
        <v>73164</v>
      </c>
      <c r="DU248" s="4">
        <v>271042</v>
      </c>
      <c r="DW248" s="4">
        <v>458379.79380297323</v>
      </c>
      <c r="DY248" s="93">
        <v>330.50936534584184</v>
      </c>
      <c r="DZ248" s="4">
        <v>0</v>
      </c>
      <c r="EA248" s="4">
        <v>3084098</v>
      </c>
      <c r="EC248" s="4">
        <v>286804</v>
      </c>
      <c r="EE248" s="4">
        <v>98213</v>
      </c>
      <c r="EG248" s="4">
        <v>286804</v>
      </c>
      <c r="EI248" s="4">
        <v>434108.12060812861</v>
      </c>
      <c r="EK248" s="93">
        <v>344.36013986013984</v>
      </c>
      <c r="EL248" s="4">
        <v>0</v>
      </c>
      <c r="EM248" s="4">
        <v>3161209</v>
      </c>
      <c r="EN248" s="4">
        <v>0</v>
      </c>
      <c r="EO248" s="4">
        <v>301263</v>
      </c>
      <c r="EP248" s="4">
        <v>0</v>
      </c>
      <c r="EQ248" s="4">
        <v>71505</v>
      </c>
      <c r="ER248" s="4">
        <v>0</v>
      </c>
      <c r="ES248" s="4">
        <v>301263</v>
      </c>
      <c r="ET248" s="4">
        <v>0</v>
      </c>
      <c r="EU248" s="4">
        <v>306738.59999999998</v>
      </c>
      <c r="EV248" s="4">
        <v>0</v>
      </c>
      <c r="EW248" s="93">
        <v>405.527137222639</v>
      </c>
      <c r="EX248" s="4">
        <v>0</v>
      </c>
      <c r="EY248" s="4">
        <v>3759572</v>
      </c>
      <c r="EZ248" s="4">
        <v>0</v>
      </c>
      <c r="FA248" s="4">
        <v>353867</v>
      </c>
      <c r="FB248" s="4">
        <v>0</v>
      </c>
      <c r="FC248" s="4">
        <v>95425</v>
      </c>
      <c r="FD248" s="4">
        <v>0</v>
      </c>
      <c r="FE248" s="4">
        <v>353867</v>
      </c>
      <c r="FF248" s="4">
        <v>0</v>
      </c>
      <c r="FG248" s="4">
        <v>712326.35</v>
      </c>
      <c r="FH248" s="4">
        <v>0</v>
      </c>
      <c r="FI248" s="93">
        <v>467.419400524715</v>
      </c>
      <c r="FJ248" s="4">
        <v>0</v>
      </c>
      <c r="FK248" s="4">
        <v>4476173</v>
      </c>
      <c r="FL248" s="4">
        <v>0</v>
      </c>
      <c r="FM248" s="4">
        <v>399298</v>
      </c>
      <c r="FN248" s="4">
        <v>0</v>
      </c>
      <c r="FO248" s="4">
        <v>220850</v>
      </c>
      <c r="FQ248" s="4">
        <v>399298</v>
      </c>
      <c r="FS248" s="4">
        <v>847443.9355120965</v>
      </c>
      <c r="FU248" s="93">
        <v>513.74543748533893</v>
      </c>
      <c r="FV248" s="4">
        <v>0</v>
      </c>
      <c r="FW248" s="4">
        <v>5181421</v>
      </c>
      <c r="FX248" s="4">
        <v>0</v>
      </c>
      <c r="FY248" s="4">
        <v>445999</v>
      </c>
      <c r="FZ248" s="4">
        <v>0</v>
      </c>
      <c r="GA248" s="4">
        <v>158368</v>
      </c>
      <c r="GB248" s="4">
        <v>0</v>
      </c>
      <c r="GC248" s="4">
        <v>445999</v>
      </c>
      <c r="GE248" s="4">
        <v>1025449.2681587964</v>
      </c>
      <c r="GG248" s="93">
        <v>532.53306667079869</v>
      </c>
      <c r="GH248" s="4">
        <v>0</v>
      </c>
      <c r="GI248" s="4">
        <v>5789898</v>
      </c>
      <c r="GJ248" s="4">
        <v>0</v>
      </c>
      <c r="GK248" s="4">
        <v>466017</v>
      </c>
      <c r="GL248" s="4">
        <v>0</v>
      </c>
      <c r="GM248" s="4">
        <v>119712</v>
      </c>
      <c r="GN248" s="4">
        <v>0</v>
      </c>
      <c r="GO248" s="4">
        <v>466017</v>
      </c>
      <c r="GP248" s="4">
        <v>0</v>
      </c>
      <c r="GQ248" s="4">
        <v>585406.28246494127</v>
      </c>
      <c r="GR248" s="4">
        <v>-511.71876330382656</v>
      </c>
      <c r="GS248" s="93">
        <v>556.95470383275267</v>
      </c>
      <c r="GT248" s="4">
        <v>0</v>
      </c>
      <c r="GU248" s="4">
        <v>6352805</v>
      </c>
      <c r="GV248" s="4">
        <v>0</v>
      </c>
      <c r="GW248" s="4">
        <v>485219</v>
      </c>
      <c r="GX248" s="4">
        <v>0</v>
      </c>
      <c r="GY248" s="4">
        <v>161140</v>
      </c>
      <c r="GZ248" s="4">
        <v>0</v>
      </c>
      <c r="HA248" s="160">
        <v>485219</v>
      </c>
      <c r="HB248" s="160">
        <v>0</v>
      </c>
      <c r="HC248" s="160">
        <v>498881.03492518573</v>
      </c>
      <c r="HD248" s="4">
        <v>-367</v>
      </c>
      <c r="HE248" s="93">
        <v>558</v>
      </c>
      <c r="HF248" s="4">
        <v>0</v>
      </c>
      <c r="HG248" s="4">
        <v>0</v>
      </c>
      <c r="HH248" s="4">
        <v>6857606</v>
      </c>
      <c r="HI248" s="4">
        <v>0</v>
      </c>
      <c r="HJ248" s="4">
        <v>486091</v>
      </c>
      <c r="HK248" s="4">
        <v>0</v>
      </c>
      <c r="HL248" s="4">
        <v>178069</v>
      </c>
      <c r="HM248" s="4">
        <v>0</v>
      </c>
      <c r="HN248" s="4">
        <v>486091</v>
      </c>
      <c r="HO248" s="4">
        <v>0</v>
      </c>
      <c r="HP248" s="4">
        <v>443098</v>
      </c>
      <c r="HQ248" s="4">
        <v>-7698.3857548211236</v>
      </c>
      <c r="HR248" s="93">
        <v>510.08</v>
      </c>
      <c r="HS248" s="4">
        <v>0</v>
      </c>
      <c r="HT248" s="4">
        <v>0</v>
      </c>
      <c r="HU248" s="4">
        <v>6319480</v>
      </c>
      <c r="HV248" s="4">
        <v>0</v>
      </c>
      <c r="HW248" s="4">
        <v>0</v>
      </c>
      <c r="HX248" s="176">
        <v>0</v>
      </c>
      <c r="HY248" s="4">
        <v>437080</v>
      </c>
      <c r="HZ248" s="176">
        <v>0</v>
      </c>
      <c r="IA248" s="4">
        <v>285189</v>
      </c>
      <c r="IB248" s="176">
        <v>0</v>
      </c>
      <c r="IC248" s="4">
        <v>437080</v>
      </c>
      <c r="ID248" s="176">
        <v>0</v>
      </c>
      <c r="IE248" s="4">
        <v>-5073.2535991739733</v>
      </c>
      <c r="IF248" s="4">
        <v>-27.364980827012005</v>
      </c>
      <c r="IG248" s="5">
        <v>545.20000000000016</v>
      </c>
      <c r="IH248" s="3">
        <v>0</v>
      </c>
      <c r="II248" s="3">
        <v>0</v>
      </c>
      <c r="IJ248" s="3">
        <v>7370853</v>
      </c>
      <c r="IK248" s="3">
        <v>0</v>
      </c>
      <c r="IL248" s="3">
        <v>0</v>
      </c>
      <c r="IM248" s="3">
        <v>0</v>
      </c>
      <c r="IN248" s="3">
        <v>477133</v>
      </c>
      <c r="IO248" s="3">
        <v>0</v>
      </c>
      <c r="IP248" s="3">
        <v>157435</v>
      </c>
      <c r="IQ248" s="3"/>
      <c r="IR248" s="3">
        <v>486875</v>
      </c>
      <c r="IS248" s="3"/>
      <c r="IT248" s="3">
        <v>862539.45947675232</v>
      </c>
      <c r="IU248" s="3"/>
      <c r="IV248" s="93">
        <v>529.4699999999998</v>
      </c>
      <c r="IW248" s="4">
        <v>0</v>
      </c>
      <c r="IX248" s="4">
        <v>0</v>
      </c>
      <c r="IY248" s="4">
        <v>7755674</v>
      </c>
      <c r="IZ248" s="4">
        <v>0</v>
      </c>
      <c r="JA248" s="4">
        <v>0</v>
      </c>
      <c r="JB248" s="4">
        <v>0</v>
      </c>
      <c r="JC248" s="4">
        <v>482243</v>
      </c>
      <c r="JD248" s="4">
        <v>0</v>
      </c>
      <c r="JE248" s="4">
        <v>213644</v>
      </c>
      <c r="JG248" s="4">
        <v>482243</v>
      </c>
      <c r="JI248" s="4">
        <v>422975.88511832699</v>
      </c>
      <c r="JK248" s="93">
        <v>501.75999999999982</v>
      </c>
      <c r="JL248" s="4">
        <v>0</v>
      </c>
      <c r="JM248" s="4">
        <v>0</v>
      </c>
      <c r="JN248" s="4">
        <v>7559563</v>
      </c>
      <c r="JO248" s="4">
        <v>0</v>
      </c>
      <c r="JP248" s="4">
        <v>0</v>
      </c>
      <c r="JQ248" s="4">
        <v>0</v>
      </c>
      <c r="JR248" s="4">
        <v>456046</v>
      </c>
      <c r="JS248" s="4">
        <v>0</v>
      </c>
      <c r="JT248" s="4">
        <v>197707</v>
      </c>
      <c r="JV248" s="4">
        <v>456046</v>
      </c>
      <c r="JW248" s="4">
        <v>0</v>
      </c>
      <c r="JX248" s="4">
        <v>59313.494508266347</v>
      </c>
      <c r="JY248" s="4">
        <v>-75.439630790046067</v>
      </c>
      <c r="JZ248" s="93">
        <v>469.33000000000004</v>
      </c>
      <c r="KA248" s="4">
        <v>0</v>
      </c>
      <c r="KB248" s="4">
        <v>0</v>
      </c>
      <c r="KC248" s="4">
        <v>7161805</v>
      </c>
      <c r="KD248" s="4">
        <v>0</v>
      </c>
      <c r="KE248" s="4">
        <v>0</v>
      </c>
      <c r="KF248" s="4">
        <v>0</v>
      </c>
      <c r="KG248" s="4">
        <v>424467</v>
      </c>
      <c r="KH248" s="4">
        <v>0</v>
      </c>
      <c r="KI248" s="4">
        <v>247297</v>
      </c>
      <c r="KJ248" s="4">
        <v>0</v>
      </c>
      <c r="KK248" s="4">
        <v>424467</v>
      </c>
      <c r="KM248" s="4">
        <v>51127.721972966137</v>
      </c>
      <c r="KN248" s="4">
        <v>-412.05842578537704</v>
      </c>
      <c r="KO248" s="4">
        <v>454.29000000000008</v>
      </c>
      <c r="KP248" s="4">
        <v>0</v>
      </c>
      <c r="KQ248" s="4">
        <v>0</v>
      </c>
      <c r="KR248" s="4">
        <v>7526388</v>
      </c>
      <c r="KS248" s="4">
        <v>0</v>
      </c>
      <c r="KT248" s="4">
        <v>0</v>
      </c>
      <c r="KU248" s="4">
        <v>0</v>
      </c>
      <c r="KV248" s="4">
        <v>480256</v>
      </c>
      <c r="KW248" s="4">
        <v>0</v>
      </c>
      <c r="KX248" s="4">
        <v>227837</v>
      </c>
      <c r="KY248" s="4">
        <v>0</v>
      </c>
      <c r="KZ248" s="4">
        <v>480256</v>
      </c>
      <c r="LA248" s="4">
        <v>0</v>
      </c>
      <c r="LB248" s="4">
        <v>364170.94157421461</v>
      </c>
      <c r="LC248" s="4">
        <v>0</v>
      </c>
      <c r="LD248" s="4">
        <v>437</v>
      </c>
      <c r="LE248" s="4">
        <v>0</v>
      </c>
      <c r="LF248" s="4">
        <v>0</v>
      </c>
      <c r="LG248" s="4">
        <v>7768271</v>
      </c>
      <c r="LH248" s="4">
        <v>0</v>
      </c>
      <c r="LI248" s="4">
        <v>0</v>
      </c>
      <c r="LJ248" s="4">
        <v>0</v>
      </c>
      <c r="LK248" s="4">
        <v>518184</v>
      </c>
      <c r="LL248" s="4">
        <v>0</v>
      </c>
      <c r="LM248" s="4">
        <v>0</v>
      </c>
      <c r="LO248" s="4">
        <v>518184</v>
      </c>
      <c r="LQ248" s="4">
        <v>460632.8</v>
      </c>
      <c r="MI248" s="115">
        <f t="shared" si="3"/>
        <v>-239</v>
      </c>
      <c r="MJ248" s="3"/>
      <c r="MK248" s="3"/>
      <c r="ML248" s="176"/>
      <c r="MM248" s="176"/>
      <c r="MN248" s="176"/>
      <c r="MO248" s="176"/>
      <c r="MP248" s="176"/>
      <c r="MQ248" s="176"/>
      <c r="MR248" s="176"/>
      <c r="MS248" s="176"/>
      <c r="MT248" s="176"/>
    </row>
    <row r="249" spans="1:358" s="4" customFormat="1">
      <c r="A249" s="1">
        <v>240</v>
      </c>
      <c r="B249" t="s">
        <v>280</v>
      </c>
      <c r="C249" s="93"/>
      <c r="E249" s="4">
        <v>0</v>
      </c>
      <c r="F249" s="4">
        <v>0</v>
      </c>
      <c r="I249" s="93">
        <v>3</v>
      </c>
      <c r="J249" s="4">
        <v>15105</v>
      </c>
      <c r="K249" s="4">
        <v>0</v>
      </c>
      <c r="L249" s="4">
        <v>13568</v>
      </c>
      <c r="M249" s="4">
        <v>0</v>
      </c>
      <c r="O249" s="93">
        <v>3</v>
      </c>
      <c r="P249" s="4">
        <v>0</v>
      </c>
      <c r="Q249" s="4">
        <v>16737</v>
      </c>
      <c r="R249" s="4">
        <v>0</v>
      </c>
      <c r="S249" s="4">
        <v>0</v>
      </c>
      <c r="U249" s="4">
        <v>20140</v>
      </c>
      <c r="V249" s="4">
        <v>0</v>
      </c>
      <c r="W249" s="93">
        <v>3</v>
      </c>
      <c r="X249" s="4">
        <v>0</v>
      </c>
      <c r="Y249" s="4">
        <v>10712</v>
      </c>
      <c r="Z249" s="4">
        <v>0</v>
      </c>
      <c r="AA249" s="4">
        <v>5356</v>
      </c>
      <c r="AB249" s="4">
        <v>0</v>
      </c>
      <c r="AC249" s="4">
        <v>0</v>
      </c>
      <c r="AD249" s="4">
        <v>0</v>
      </c>
      <c r="AE249" s="4">
        <v>0</v>
      </c>
      <c r="AF249" s="4">
        <v>3</v>
      </c>
      <c r="AG249" s="4">
        <v>0</v>
      </c>
      <c r="AH249" s="4">
        <v>18114</v>
      </c>
      <c r="AJ249" s="4">
        <v>0</v>
      </c>
      <c r="AL249" s="4">
        <v>7402</v>
      </c>
      <c r="AN249" s="4">
        <v>0</v>
      </c>
      <c r="AO249" s="93">
        <v>4</v>
      </c>
      <c r="AP249" s="4">
        <v>0</v>
      </c>
      <c r="AQ249" s="4">
        <v>23648</v>
      </c>
      <c r="AR249" s="4">
        <v>0</v>
      </c>
      <c r="AS249" s="4">
        <v>0</v>
      </c>
      <c r="AT249" s="4">
        <v>0</v>
      </c>
      <c r="AU249" s="4">
        <v>9975</v>
      </c>
      <c r="AW249" s="93">
        <v>5</v>
      </c>
      <c r="AY249" s="4">
        <v>36065</v>
      </c>
      <c r="AZ249" s="4">
        <v>0</v>
      </c>
      <c r="BA249" s="4">
        <v>0</v>
      </c>
      <c r="BB249" s="4">
        <v>0</v>
      </c>
      <c r="BC249" s="4">
        <v>16646</v>
      </c>
      <c r="BD249" s="4">
        <v>24</v>
      </c>
      <c r="BE249" s="4">
        <v>3</v>
      </c>
      <c r="BF249" s="4">
        <v>0</v>
      </c>
      <c r="BG249" s="4">
        <v>21339</v>
      </c>
      <c r="BH249" s="4">
        <v>0</v>
      </c>
      <c r="BI249" s="4">
        <v>2</v>
      </c>
      <c r="BJ249" s="4">
        <v>0</v>
      </c>
      <c r="BK249" s="4">
        <v>16832</v>
      </c>
      <c r="BL249" s="4">
        <v>0</v>
      </c>
      <c r="BM249" s="4">
        <v>0</v>
      </c>
      <c r="BN249" s="4">
        <v>0</v>
      </c>
      <c r="BO249" s="4">
        <v>1519.1975953290412</v>
      </c>
      <c r="BP249" s="4">
        <v>0.98947014289842627</v>
      </c>
      <c r="BQ249" s="93">
        <v>1</v>
      </c>
      <c r="BR249" s="4">
        <v>0</v>
      </c>
      <c r="BS249" s="4">
        <v>7984.0161691552876</v>
      </c>
      <c r="BT249" s="4">
        <v>0</v>
      </c>
      <c r="BU249" s="4">
        <v>748</v>
      </c>
      <c r="BW249" s="4">
        <v>0</v>
      </c>
      <c r="BY249" s="4">
        <v>748</v>
      </c>
      <c r="CA249" s="4">
        <v>0</v>
      </c>
      <c r="CC249" s="93">
        <v>1</v>
      </c>
      <c r="CD249" s="4">
        <v>0</v>
      </c>
      <c r="CE249" s="4">
        <v>9228</v>
      </c>
      <c r="CF249" s="4">
        <v>0</v>
      </c>
      <c r="CG249" s="4">
        <v>776</v>
      </c>
      <c r="CH249" s="4">
        <v>0</v>
      </c>
      <c r="CI249" s="4">
        <v>0</v>
      </c>
      <c r="CJ249" s="4">
        <v>0</v>
      </c>
      <c r="CK249" s="4">
        <v>776</v>
      </c>
      <c r="CL249" s="4">
        <v>0</v>
      </c>
      <c r="CM249" s="4">
        <v>1243.9838308447124</v>
      </c>
      <c r="CN249" s="4">
        <v>0</v>
      </c>
      <c r="CO249" s="93">
        <v>2</v>
      </c>
      <c r="CP249" s="4">
        <v>0</v>
      </c>
      <c r="CQ249" s="4">
        <v>19714</v>
      </c>
      <c r="CS249" s="4">
        <v>1622</v>
      </c>
      <c r="CU249" s="4">
        <v>0</v>
      </c>
      <c r="CW249" s="4">
        <v>1622</v>
      </c>
      <c r="CY249" s="4">
        <v>11232</v>
      </c>
      <c r="DA249" s="93">
        <v>2</v>
      </c>
      <c r="DB249" s="4">
        <v>0</v>
      </c>
      <c r="DC249" s="4">
        <v>19946</v>
      </c>
      <c r="DD249" s="4">
        <v>0</v>
      </c>
      <c r="DE249" s="4">
        <v>1698</v>
      </c>
      <c r="DF249" s="4">
        <v>0</v>
      </c>
      <c r="DG249" s="4">
        <v>0</v>
      </c>
      <c r="DH249" s="4">
        <v>0</v>
      </c>
      <c r="DI249" s="4">
        <v>1698</v>
      </c>
      <c r="DJ249" s="4">
        <v>0</v>
      </c>
      <c r="DK249" s="4">
        <v>7021</v>
      </c>
      <c r="DL249" s="4">
        <v>0</v>
      </c>
      <c r="DM249" s="93">
        <v>3</v>
      </c>
      <c r="DN249" s="4">
        <v>0</v>
      </c>
      <c r="DO249" s="4">
        <v>30670</v>
      </c>
      <c r="DQ249" s="4">
        <v>2679</v>
      </c>
      <c r="DS249" s="4">
        <v>0</v>
      </c>
      <c r="DU249" s="4">
        <v>2679</v>
      </c>
      <c r="DW249" s="4">
        <v>15057.6</v>
      </c>
      <c r="DY249" s="93">
        <v>3</v>
      </c>
      <c r="DZ249" s="4">
        <v>0</v>
      </c>
      <c r="EA249" s="4">
        <v>30940</v>
      </c>
      <c r="EC249" s="4">
        <v>2679</v>
      </c>
      <c r="EE249" s="4">
        <v>0</v>
      </c>
      <c r="EG249" s="4">
        <v>2679</v>
      </c>
      <c r="EI249" s="4">
        <v>6797.2</v>
      </c>
      <c r="EK249" s="93">
        <v>2</v>
      </c>
      <c r="EL249" s="4">
        <v>0</v>
      </c>
      <c r="EM249" s="4">
        <v>20528</v>
      </c>
      <c r="EN249" s="4">
        <v>0</v>
      </c>
      <c r="EO249" s="4">
        <v>1786</v>
      </c>
      <c r="EP249" s="4">
        <v>0</v>
      </c>
      <c r="EQ249" s="4">
        <v>0</v>
      </c>
      <c r="ER249" s="4">
        <v>0</v>
      </c>
      <c r="ES249" s="4">
        <v>1786</v>
      </c>
      <c r="ET249" s="4">
        <v>0</v>
      </c>
      <c r="EU249" s="4">
        <v>4451.6000000000004</v>
      </c>
      <c r="EV249" s="4">
        <v>0</v>
      </c>
      <c r="EW249" s="93">
        <v>2</v>
      </c>
      <c r="EX249" s="4">
        <v>0</v>
      </c>
      <c r="EY249" s="4">
        <v>21926</v>
      </c>
      <c r="EZ249" s="4">
        <v>0</v>
      </c>
      <c r="FA249" s="4">
        <v>1786</v>
      </c>
      <c r="FB249" s="4">
        <v>0</v>
      </c>
      <c r="FC249" s="4">
        <v>0</v>
      </c>
      <c r="FD249" s="4">
        <v>0</v>
      </c>
      <c r="FE249" s="4">
        <v>1786</v>
      </c>
      <c r="FF249" s="4">
        <v>0</v>
      </c>
      <c r="FG249" s="4">
        <v>1506</v>
      </c>
      <c r="FH249" s="4">
        <v>0</v>
      </c>
      <c r="FI249" s="93">
        <v>1</v>
      </c>
      <c r="FJ249" s="4">
        <v>0</v>
      </c>
      <c r="FK249" s="4">
        <v>11977</v>
      </c>
      <c r="FL249" s="4">
        <v>0</v>
      </c>
      <c r="FM249" s="4">
        <v>892</v>
      </c>
      <c r="FN249" s="4">
        <v>0</v>
      </c>
      <c r="FO249" s="4">
        <v>0</v>
      </c>
      <c r="FQ249" s="4">
        <v>892</v>
      </c>
      <c r="FS249" s="4">
        <v>334.49108688834309</v>
      </c>
      <c r="FU249" s="93">
        <v>0.51724137931034486</v>
      </c>
      <c r="FV249" s="4">
        <v>0</v>
      </c>
      <c r="FW249" s="4">
        <v>6835</v>
      </c>
      <c r="FX249" s="4">
        <v>0</v>
      </c>
      <c r="FY249" s="4">
        <v>462</v>
      </c>
      <c r="FZ249" s="4">
        <v>0</v>
      </c>
      <c r="GA249" s="4">
        <v>0</v>
      </c>
      <c r="GB249" s="4">
        <v>0</v>
      </c>
      <c r="GC249" s="4">
        <v>462</v>
      </c>
      <c r="GE249" s="4">
        <v>340.26947040861143</v>
      </c>
      <c r="GG249" s="93">
        <v>1</v>
      </c>
      <c r="GH249" s="4">
        <v>0</v>
      </c>
      <c r="GI249" s="4">
        <v>0</v>
      </c>
      <c r="GJ249" s="4">
        <v>0</v>
      </c>
      <c r="GK249" s="4">
        <v>0</v>
      </c>
      <c r="GL249" s="4">
        <v>0</v>
      </c>
      <c r="GM249" s="4">
        <v>14175</v>
      </c>
      <c r="GN249" s="4">
        <v>0</v>
      </c>
      <c r="GO249" s="4">
        <v>0</v>
      </c>
      <c r="GP249" s="4">
        <v>0</v>
      </c>
      <c r="GQ249" s="4">
        <v>0</v>
      </c>
      <c r="GR249" s="4">
        <v>0</v>
      </c>
      <c r="GS249" s="93">
        <v>1</v>
      </c>
      <c r="GT249" s="4">
        <v>0</v>
      </c>
      <c r="GU249" s="4">
        <v>14435</v>
      </c>
      <c r="GV249" s="4">
        <v>0</v>
      </c>
      <c r="GW249" s="4">
        <v>893</v>
      </c>
      <c r="GX249" s="4">
        <v>0</v>
      </c>
      <c r="GY249" s="4">
        <v>0</v>
      </c>
      <c r="GZ249" s="4">
        <v>0</v>
      </c>
      <c r="HA249" s="160">
        <v>893</v>
      </c>
      <c r="HB249" s="160">
        <v>0</v>
      </c>
      <c r="HC249" s="160">
        <v>12806.261779465074</v>
      </c>
      <c r="HD249" s="4">
        <v>-9</v>
      </c>
      <c r="HE249" s="93">
        <v>2</v>
      </c>
      <c r="HF249" s="4">
        <v>0</v>
      </c>
      <c r="HG249" s="4">
        <v>0</v>
      </c>
      <c r="HH249" s="4">
        <v>12698</v>
      </c>
      <c r="HI249" s="4">
        <v>0</v>
      </c>
      <c r="HJ249" s="4">
        <v>893</v>
      </c>
      <c r="HK249" s="4">
        <v>0</v>
      </c>
      <c r="HL249" s="4">
        <v>13591</v>
      </c>
      <c r="HM249" s="4">
        <v>0</v>
      </c>
      <c r="HN249" s="4">
        <v>893</v>
      </c>
      <c r="HO249" s="4">
        <v>0</v>
      </c>
      <c r="HP249" s="4">
        <v>0</v>
      </c>
      <c r="HQ249" s="4">
        <v>0</v>
      </c>
      <c r="HR249" s="93">
        <v>2</v>
      </c>
      <c r="HS249" s="4">
        <v>0</v>
      </c>
      <c r="HT249" s="4">
        <v>0</v>
      </c>
      <c r="HU249" s="4">
        <v>27262</v>
      </c>
      <c r="HV249" s="4">
        <v>0</v>
      </c>
      <c r="HW249" s="4">
        <v>0</v>
      </c>
      <c r="HX249" s="176">
        <v>0</v>
      </c>
      <c r="HY249" s="4">
        <v>1786</v>
      </c>
      <c r="HZ249" s="176">
        <v>0</v>
      </c>
      <c r="IA249" s="4">
        <v>0</v>
      </c>
      <c r="IB249" s="176">
        <v>0</v>
      </c>
      <c r="IC249" s="4">
        <v>1786</v>
      </c>
      <c r="ID249" s="176">
        <v>0</v>
      </c>
      <c r="IE249" s="4">
        <v>9597.7088926854576</v>
      </c>
      <c r="IF249" s="4">
        <v>51.769759720733418</v>
      </c>
      <c r="IG249" s="5">
        <v>3</v>
      </c>
      <c r="IH249" s="3">
        <v>0</v>
      </c>
      <c r="II249" s="3">
        <v>0</v>
      </c>
      <c r="IJ249" s="3">
        <v>42849</v>
      </c>
      <c r="IK249" s="3">
        <v>0</v>
      </c>
      <c r="IL249" s="3">
        <v>0</v>
      </c>
      <c r="IM249" s="3">
        <v>0</v>
      </c>
      <c r="IN249" s="3">
        <v>2679</v>
      </c>
      <c r="IO249" s="3">
        <v>0</v>
      </c>
      <c r="IP249" s="3">
        <v>0</v>
      </c>
      <c r="IQ249" s="3"/>
      <c r="IR249" s="3">
        <v>2679</v>
      </c>
      <c r="IS249" s="3"/>
      <c r="IT249" s="3">
        <v>12830.277280967555</v>
      </c>
      <c r="IU249" s="3"/>
      <c r="IV249" s="93">
        <v>0</v>
      </c>
      <c r="IW249" s="4">
        <v>0</v>
      </c>
      <c r="IX249" s="4">
        <v>0</v>
      </c>
      <c r="IY249" s="4">
        <v>0</v>
      </c>
      <c r="IZ249" s="4">
        <v>0</v>
      </c>
      <c r="JA249" s="4">
        <v>0</v>
      </c>
      <c r="JB249" s="4">
        <v>0</v>
      </c>
      <c r="JC249" s="4">
        <v>0</v>
      </c>
      <c r="JD249" s="4">
        <v>0</v>
      </c>
      <c r="JE249" s="4">
        <v>0</v>
      </c>
      <c r="JG249" s="4">
        <v>0</v>
      </c>
      <c r="JI249" s="4">
        <v>1539.8071364194948</v>
      </c>
      <c r="JK249" s="93">
        <v>0</v>
      </c>
      <c r="JL249" s="4">
        <v>0</v>
      </c>
      <c r="JM249" s="4">
        <v>0</v>
      </c>
      <c r="JN249" s="4">
        <v>0</v>
      </c>
      <c r="JO249" s="4">
        <v>0</v>
      </c>
      <c r="JP249" s="4">
        <v>0</v>
      </c>
      <c r="JQ249" s="4">
        <v>0</v>
      </c>
      <c r="JR249" s="4">
        <v>0</v>
      </c>
      <c r="JS249" s="4">
        <v>0</v>
      </c>
      <c r="JT249" s="4">
        <v>0</v>
      </c>
      <c r="JV249" s="4">
        <v>0</v>
      </c>
      <c r="JW249" s="4">
        <v>0</v>
      </c>
      <c r="JX249" s="4">
        <v>0</v>
      </c>
      <c r="JY249" s="4">
        <v>0</v>
      </c>
      <c r="JZ249" s="93">
        <v>0</v>
      </c>
      <c r="KA249" s="4">
        <v>0</v>
      </c>
      <c r="KB249" s="4">
        <v>0</v>
      </c>
      <c r="KC249" s="4">
        <v>0</v>
      </c>
      <c r="KD249" s="4">
        <v>0</v>
      </c>
      <c r="KE249" s="4">
        <v>0</v>
      </c>
      <c r="KF249" s="4">
        <v>0</v>
      </c>
      <c r="KG249" s="4">
        <v>0</v>
      </c>
      <c r="KH249" s="4">
        <v>0</v>
      </c>
      <c r="KI249" s="4">
        <v>0</v>
      </c>
      <c r="KJ249" s="4">
        <v>0</v>
      </c>
      <c r="KK249" s="4">
        <v>0</v>
      </c>
      <c r="KM249" s="4">
        <v>0</v>
      </c>
      <c r="KN249" s="4">
        <v>0</v>
      </c>
      <c r="KO249" s="4">
        <v>2</v>
      </c>
      <c r="KP249" s="4">
        <v>0</v>
      </c>
      <c r="KQ249" s="4">
        <v>0</v>
      </c>
      <c r="KR249" s="4">
        <v>33758</v>
      </c>
      <c r="KS249" s="4">
        <v>0</v>
      </c>
      <c r="KT249" s="4">
        <v>0</v>
      </c>
      <c r="KU249" s="4">
        <v>0</v>
      </c>
      <c r="KV249" s="4">
        <v>2176</v>
      </c>
      <c r="KW249" s="4">
        <v>0</v>
      </c>
      <c r="KX249" s="4">
        <v>0</v>
      </c>
      <c r="KY249" s="4">
        <v>0</v>
      </c>
      <c r="KZ249" s="4">
        <v>2176</v>
      </c>
      <c r="LA249" s="4">
        <v>0</v>
      </c>
      <c r="LB249" s="4">
        <v>33758</v>
      </c>
      <c r="LC249" s="4">
        <v>0</v>
      </c>
      <c r="LD249" s="4">
        <v>3</v>
      </c>
      <c r="LE249" s="4">
        <v>0</v>
      </c>
      <c r="LF249" s="4">
        <v>0</v>
      </c>
      <c r="LG249" s="4">
        <v>47169</v>
      </c>
      <c r="LH249" s="4">
        <v>0</v>
      </c>
      <c r="LI249" s="4">
        <v>0</v>
      </c>
      <c r="LJ249" s="4">
        <v>0</v>
      </c>
      <c r="LK249" s="4">
        <v>3564</v>
      </c>
      <c r="LL249" s="4">
        <v>0</v>
      </c>
      <c r="LM249" s="4">
        <v>0</v>
      </c>
      <c r="LO249" s="4">
        <v>3564</v>
      </c>
      <c r="LQ249" s="4">
        <v>33665.800000000003</v>
      </c>
      <c r="MI249" s="115">
        <f t="shared" si="3"/>
        <v>-240</v>
      </c>
      <c r="MJ249" s="3"/>
      <c r="MK249" s="3"/>
      <c r="ML249" s="176"/>
      <c r="MM249" s="176"/>
      <c r="MN249" s="176"/>
      <c r="MO249" s="176"/>
      <c r="MP249" s="176"/>
      <c r="MQ249" s="176"/>
      <c r="MR249" s="176"/>
      <c r="MS249" s="176"/>
      <c r="MT249" s="176"/>
    </row>
    <row r="250" spans="1:358" s="4" customFormat="1">
      <c r="A250" s="1">
        <v>241</v>
      </c>
      <c r="B250" t="s">
        <v>281</v>
      </c>
      <c r="C250" s="93"/>
      <c r="E250" s="4">
        <v>0</v>
      </c>
      <c r="F250" s="4">
        <v>0</v>
      </c>
      <c r="I250" s="93"/>
      <c r="J250" s="4">
        <v>0</v>
      </c>
      <c r="K250" s="4">
        <v>0</v>
      </c>
      <c r="L250" s="4">
        <v>0</v>
      </c>
      <c r="O250" s="93"/>
      <c r="Q250" s="4">
        <v>0</v>
      </c>
      <c r="R250" s="4">
        <v>0</v>
      </c>
      <c r="S250" s="4">
        <v>0</v>
      </c>
      <c r="U250" s="4">
        <v>0</v>
      </c>
      <c r="V250" s="4">
        <v>0</v>
      </c>
      <c r="W250" s="93"/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L250" s="4">
        <v>0</v>
      </c>
      <c r="AO250" s="93"/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W250" s="93"/>
      <c r="AZ250" s="4">
        <v>0</v>
      </c>
      <c r="BB250" s="4">
        <v>0</v>
      </c>
      <c r="BC250" s="4">
        <v>0</v>
      </c>
      <c r="BD250" s="4">
        <v>0</v>
      </c>
      <c r="BH250" s="4">
        <v>0</v>
      </c>
      <c r="BL250" s="4">
        <v>0</v>
      </c>
      <c r="BN250" s="4">
        <v>0</v>
      </c>
      <c r="BO250" s="4">
        <v>0</v>
      </c>
      <c r="BP250" s="4">
        <v>0</v>
      </c>
      <c r="BQ250" s="93">
        <v>0</v>
      </c>
      <c r="BR250" s="4">
        <v>0</v>
      </c>
      <c r="BS250" s="4">
        <v>0</v>
      </c>
      <c r="BT250" s="4">
        <v>0</v>
      </c>
      <c r="BU250" s="4">
        <v>0</v>
      </c>
      <c r="BW250" s="4">
        <v>0</v>
      </c>
      <c r="BY250" s="4">
        <v>0</v>
      </c>
      <c r="CA250" s="4">
        <v>0</v>
      </c>
      <c r="CC250" s="93"/>
      <c r="CE250" s="4">
        <v>0</v>
      </c>
      <c r="CF250" s="4">
        <v>0</v>
      </c>
      <c r="CH250" s="4">
        <v>0</v>
      </c>
      <c r="CJ250" s="4">
        <v>0</v>
      </c>
      <c r="CK250" s="4">
        <v>0</v>
      </c>
      <c r="CL250" s="4">
        <v>0</v>
      </c>
      <c r="CM250" s="4">
        <v>0</v>
      </c>
      <c r="CN250" s="4">
        <v>0</v>
      </c>
      <c r="CO250" s="93"/>
      <c r="CS250" s="4">
        <v>0</v>
      </c>
      <c r="CW250" s="4">
        <v>0</v>
      </c>
      <c r="CY250" s="4">
        <v>0</v>
      </c>
      <c r="DA250" s="93"/>
      <c r="DD250" s="4">
        <v>0</v>
      </c>
      <c r="DF250" s="4">
        <v>0</v>
      </c>
      <c r="DH250" s="4">
        <v>0</v>
      </c>
      <c r="DI250" s="4">
        <v>0</v>
      </c>
      <c r="DJ250" s="4">
        <v>0</v>
      </c>
      <c r="DK250" s="4">
        <v>0</v>
      </c>
      <c r="DL250" s="4">
        <v>0</v>
      </c>
      <c r="DM250" s="93"/>
      <c r="DU250" s="4">
        <v>0</v>
      </c>
      <c r="DW250" s="4">
        <v>0</v>
      </c>
      <c r="DY250" s="93"/>
      <c r="EG250" s="4">
        <v>0</v>
      </c>
      <c r="EI250" s="4">
        <v>0</v>
      </c>
      <c r="EK250" s="93">
        <v>0</v>
      </c>
      <c r="EM250" s="4">
        <v>0</v>
      </c>
      <c r="EN250" s="4">
        <v>0</v>
      </c>
      <c r="EO250" s="4">
        <v>0</v>
      </c>
      <c r="EP250" s="4">
        <v>0</v>
      </c>
      <c r="EQ250" s="4">
        <v>0</v>
      </c>
      <c r="ER250" s="4">
        <v>0</v>
      </c>
      <c r="ES250" s="4">
        <v>0</v>
      </c>
      <c r="ET250" s="4">
        <v>0</v>
      </c>
      <c r="EU250" s="4">
        <v>0</v>
      </c>
      <c r="EV250" s="4">
        <v>0</v>
      </c>
      <c r="EW250" s="93">
        <v>0</v>
      </c>
      <c r="EX250" s="4">
        <v>0</v>
      </c>
      <c r="EY250" s="4">
        <v>0</v>
      </c>
      <c r="EZ250" s="4">
        <v>0</v>
      </c>
      <c r="FA250" s="4">
        <v>0</v>
      </c>
      <c r="FB250" s="4">
        <v>0</v>
      </c>
      <c r="FC250" s="4">
        <v>0</v>
      </c>
      <c r="FD250" s="4">
        <v>0</v>
      </c>
      <c r="FE250" s="4">
        <v>0</v>
      </c>
      <c r="FF250" s="4">
        <v>0</v>
      </c>
      <c r="FG250" s="4">
        <v>0</v>
      </c>
      <c r="FH250" s="4">
        <v>0</v>
      </c>
      <c r="FI250" s="93">
        <v>0</v>
      </c>
      <c r="FJ250" s="4">
        <v>0</v>
      </c>
      <c r="FK250" s="4">
        <v>0</v>
      </c>
      <c r="FL250" s="4">
        <v>0</v>
      </c>
      <c r="FM250" s="4">
        <v>0</v>
      </c>
      <c r="FN250" s="4">
        <v>0</v>
      </c>
      <c r="FO250" s="4">
        <v>0</v>
      </c>
      <c r="FQ250" s="4">
        <v>0</v>
      </c>
      <c r="FS250" s="4">
        <v>0</v>
      </c>
      <c r="FU250" s="93">
        <v>0</v>
      </c>
      <c r="FV250" s="4">
        <v>0</v>
      </c>
      <c r="FW250" s="4">
        <v>0</v>
      </c>
      <c r="FX250" s="4">
        <v>0</v>
      </c>
      <c r="FY250" s="4">
        <v>0</v>
      </c>
      <c r="FZ250" s="4">
        <v>0</v>
      </c>
      <c r="GA250" s="4">
        <v>0</v>
      </c>
      <c r="GB250" s="4">
        <v>0</v>
      </c>
      <c r="GC250" s="4">
        <v>0</v>
      </c>
      <c r="GE250" s="4">
        <v>0</v>
      </c>
      <c r="GG250" s="93">
        <v>0</v>
      </c>
      <c r="GH250" s="4">
        <v>0</v>
      </c>
      <c r="GI250" s="4">
        <v>0</v>
      </c>
      <c r="GJ250" s="4">
        <v>0</v>
      </c>
      <c r="GK250" s="4">
        <v>0</v>
      </c>
      <c r="GL250" s="4">
        <v>0</v>
      </c>
      <c r="GM250" s="4">
        <v>0</v>
      </c>
      <c r="GN250" s="4">
        <v>0</v>
      </c>
      <c r="GO250" s="4">
        <v>0</v>
      </c>
      <c r="GP250" s="4">
        <v>0</v>
      </c>
      <c r="GQ250" s="4">
        <v>0</v>
      </c>
      <c r="GR250" s="4">
        <v>0</v>
      </c>
      <c r="GS250" s="93">
        <v>0</v>
      </c>
      <c r="GT250" s="4">
        <v>0</v>
      </c>
      <c r="GU250" s="4">
        <v>0</v>
      </c>
      <c r="GV250" s="4">
        <v>0</v>
      </c>
      <c r="GW250" s="4">
        <v>0</v>
      </c>
      <c r="GX250" s="4">
        <v>0</v>
      </c>
      <c r="GY250" s="4">
        <v>0</v>
      </c>
      <c r="GZ250" s="4">
        <v>0</v>
      </c>
      <c r="HA250" s="160">
        <v>0</v>
      </c>
      <c r="HB250" s="160">
        <v>0</v>
      </c>
      <c r="HC250" s="160">
        <v>0</v>
      </c>
      <c r="HD250" s="4">
        <v>0</v>
      </c>
      <c r="HE250" s="93">
        <v>0</v>
      </c>
      <c r="HF250" s="4">
        <v>0</v>
      </c>
      <c r="HG250" s="4">
        <v>0</v>
      </c>
      <c r="HH250" s="4">
        <v>0</v>
      </c>
      <c r="HI250" s="4">
        <v>0</v>
      </c>
      <c r="HJ250" s="4">
        <v>0</v>
      </c>
      <c r="HK250" s="4">
        <v>0</v>
      </c>
      <c r="HL250" s="4">
        <v>0</v>
      </c>
      <c r="HM250" s="4">
        <v>0</v>
      </c>
      <c r="HN250" s="4">
        <v>0</v>
      </c>
      <c r="HO250" s="4">
        <v>0</v>
      </c>
      <c r="HP250" s="4">
        <v>0</v>
      </c>
      <c r="HQ250" s="4">
        <v>0</v>
      </c>
      <c r="HR250" s="93">
        <v>0</v>
      </c>
      <c r="HS250" s="4">
        <v>0</v>
      </c>
      <c r="HT250" s="4">
        <v>0</v>
      </c>
      <c r="HU250" s="4">
        <v>0</v>
      </c>
      <c r="HV250" s="4">
        <v>0</v>
      </c>
      <c r="HW250" s="4">
        <v>0</v>
      </c>
      <c r="HX250" s="176">
        <v>0</v>
      </c>
      <c r="HY250" s="4">
        <v>0</v>
      </c>
      <c r="HZ250" s="176">
        <v>0</v>
      </c>
      <c r="IA250" s="4">
        <v>0</v>
      </c>
      <c r="IB250" s="176">
        <v>0</v>
      </c>
      <c r="IC250" s="4">
        <v>0</v>
      </c>
      <c r="ID250" s="176">
        <v>0</v>
      </c>
      <c r="IE250" s="4">
        <v>0</v>
      </c>
      <c r="IF250" s="4">
        <v>0</v>
      </c>
      <c r="IG250" s="5">
        <v>0</v>
      </c>
      <c r="IH250" s="3">
        <v>0</v>
      </c>
      <c r="II250" s="3">
        <v>0</v>
      </c>
      <c r="IJ250" s="3">
        <v>0</v>
      </c>
      <c r="IK250" s="3">
        <v>0</v>
      </c>
      <c r="IL250" s="3">
        <v>0</v>
      </c>
      <c r="IM250" s="3">
        <v>0</v>
      </c>
      <c r="IN250" s="3">
        <v>0</v>
      </c>
      <c r="IO250" s="3">
        <v>0</v>
      </c>
      <c r="IP250" s="3">
        <v>0</v>
      </c>
      <c r="IQ250" s="3"/>
      <c r="IR250" s="3">
        <v>0</v>
      </c>
      <c r="IS250" s="3"/>
      <c r="IT250" s="3">
        <v>0</v>
      </c>
      <c r="IU250" s="3"/>
      <c r="IV250" s="93">
        <v>0</v>
      </c>
      <c r="IW250" s="4">
        <v>0</v>
      </c>
      <c r="IX250" s="4">
        <v>0</v>
      </c>
      <c r="IY250" s="4">
        <v>0</v>
      </c>
      <c r="IZ250" s="4">
        <v>0</v>
      </c>
      <c r="JA250" s="4">
        <v>0</v>
      </c>
      <c r="JB250" s="4">
        <v>0</v>
      </c>
      <c r="JC250" s="4">
        <v>0</v>
      </c>
      <c r="JD250" s="4">
        <v>0</v>
      </c>
      <c r="JE250" s="4">
        <v>0</v>
      </c>
      <c r="JG250" s="4">
        <v>0</v>
      </c>
      <c r="JI250" s="4">
        <v>0</v>
      </c>
      <c r="JK250" s="93">
        <v>0</v>
      </c>
      <c r="JL250" s="4">
        <v>0</v>
      </c>
      <c r="JM250" s="4">
        <v>0</v>
      </c>
      <c r="JN250" s="4">
        <v>0</v>
      </c>
      <c r="JO250" s="4">
        <v>0</v>
      </c>
      <c r="JP250" s="4">
        <v>0</v>
      </c>
      <c r="JQ250" s="4">
        <v>0</v>
      </c>
      <c r="JR250" s="4">
        <v>0</v>
      </c>
      <c r="JS250" s="4">
        <v>0</v>
      </c>
      <c r="JT250" s="4">
        <v>0</v>
      </c>
      <c r="JV250" s="4">
        <v>0</v>
      </c>
      <c r="JW250" s="4">
        <v>0</v>
      </c>
      <c r="JX250" s="4">
        <v>0</v>
      </c>
      <c r="JY250" s="4">
        <v>0</v>
      </c>
      <c r="JZ250" s="93">
        <v>0</v>
      </c>
      <c r="KA250" s="4">
        <v>0</v>
      </c>
      <c r="KB250" s="4">
        <v>0</v>
      </c>
      <c r="KC250" s="4">
        <v>0</v>
      </c>
      <c r="KD250" s="4">
        <v>0</v>
      </c>
      <c r="KE250" s="4">
        <v>0</v>
      </c>
      <c r="KF250" s="4">
        <v>0</v>
      </c>
      <c r="KG250" s="4">
        <v>0</v>
      </c>
      <c r="KH250" s="4">
        <v>0</v>
      </c>
      <c r="KI250" s="4">
        <v>0</v>
      </c>
      <c r="KJ250" s="4">
        <v>0</v>
      </c>
      <c r="KK250" s="4">
        <v>0</v>
      </c>
      <c r="KM250" s="4">
        <v>0</v>
      </c>
      <c r="KN250" s="4">
        <v>0</v>
      </c>
      <c r="KO250" s="4">
        <v>0</v>
      </c>
      <c r="KP250" s="4">
        <v>0</v>
      </c>
      <c r="KQ250" s="4">
        <v>0</v>
      </c>
      <c r="KR250" s="4">
        <v>0</v>
      </c>
      <c r="KS250" s="4">
        <v>0</v>
      </c>
      <c r="KT250" s="4">
        <v>0</v>
      </c>
      <c r="KU250" s="4">
        <v>0</v>
      </c>
      <c r="KV250" s="4">
        <v>0</v>
      </c>
      <c r="KW250" s="4">
        <v>0</v>
      </c>
      <c r="KX250" s="4">
        <v>0</v>
      </c>
      <c r="KY250" s="4">
        <v>0</v>
      </c>
      <c r="KZ250" s="4">
        <v>0</v>
      </c>
      <c r="LA250" s="4">
        <v>0</v>
      </c>
      <c r="LB250" s="4">
        <v>0</v>
      </c>
      <c r="LC250" s="4">
        <v>0</v>
      </c>
      <c r="LD250" s="4">
        <v>0</v>
      </c>
      <c r="LE250" s="4">
        <v>0</v>
      </c>
      <c r="LF250" s="4">
        <v>0</v>
      </c>
      <c r="LG250" s="4">
        <v>0</v>
      </c>
      <c r="LH250" s="4">
        <v>0</v>
      </c>
      <c r="LI250" s="4">
        <v>0</v>
      </c>
      <c r="LJ250" s="4">
        <v>0</v>
      </c>
      <c r="LK250" s="4">
        <v>0</v>
      </c>
      <c r="LL250" s="4">
        <v>0</v>
      </c>
      <c r="LM250" s="4">
        <v>0</v>
      </c>
      <c r="LO250" s="4">
        <v>0</v>
      </c>
      <c r="LQ250" s="4">
        <v>0</v>
      </c>
      <c r="MI250" s="115">
        <f t="shared" si="3"/>
        <v>-241</v>
      </c>
      <c r="MJ250" s="3"/>
      <c r="MK250" s="3"/>
      <c r="ML250" s="176"/>
      <c r="MM250" s="176"/>
      <c r="MN250" s="176"/>
      <c r="MO250" s="176"/>
      <c r="MP250" s="176"/>
      <c r="MQ250" s="176"/>
      <c r="MR250" s="176"/>
      <c r="MS250" s="176"/>
      <c r="MT250" s="176"/>
    </row>
    <row r="251" spans="1:358" s="4" customFormat="1">
      <c r="A251" s="1">
        <v>242</v>
      </c>
      <c r="B251" t="s">
        <v>282</v>
      </c>
      <c r="C251" s="93">
        <v>5</v>
      </c>
      <c r="D251" s="4">
        <v>32825</v>
      </c>
      <c r="E251" s="4">
        <v>0</v>
      </c>
      <c r="F251" s="4">
        <v>0</v>
      </c>
      <c r="G251" s="4">
        <v>16413</v>
      </c>
      <c r="I251" s="93">
        <v>4</v>
      </c>
      <c r="J251" s="4">
        <v>31544</v>
      </c>
      <c r="K251" s="4">
        <v>0</v>
      </c>
      <c r="L251" s="4">
        <v>0</v>
      </c>
      <c r="M251" s="4">
        <v>12616</v>
      </c>
      <c r="O251" s="93">
        <v>3</v>
      </c>
      <c r="P251" s="4">
        <v>0</v>
      </c>
      <c r="Q251" s="4">
        <v>25050</v>
      </c>
      <c r="R251" s="4">
        <v>0</v>
      </c>
      <c r="S251" s="4">
        <v>0</v>
      </c>
      <c r="U251" s="4">
        <v>0</v>
      </c>
      <c r="V251" s="4">
        <v>10020</v>
      </c>
      <c r="W251" s="93">
        <v>3</v>
      </c>
      <c r="X251" s="4">
        <v>0</v>
      </c>
      <c r="Y251" s="4">
        <v>24669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4</v>
      </c>
      <c r="AG251" s="4">
        <v>0</v>
      </c>
      <c r="AH251" s="4">
        <v>33156</v>
      </c>
      <c r="AJ251" s="4">
        <v>0</v>
      </c>
      <c r="AL251" s="4">
        <v>8487</v>
      </c>
      <c r="AN251" s="4">
        <v>0</v>
      </c>
      <c r="AO251" s="93">
        <v>5</v>
      </c>
      <c r="AP251" s="4">
        <v>0</v>
      </c>
      <c r="AQ251" s="4">
        <v>42420</v>
      </c>
      <c r="AR251" s="4">
        <v>0</v>
      </c>
      <c r="AS251" s="4">
        <v>0</v>
      </c>
      <c r="AT251" s="4">
        <v>0</v>
      </c>
      <c r="AU251" s="4">
        <v>14356</v>
      </c>
      <c r="AW251" s="93">
        <v>3</v>
      </c>
      <c r="AY251" s="4">
        <v>28037</v>
      </c>
      <c r="AZ251" s="4">
        <v>0</v>
      </c>
      <c r="BA251" s="4">
        <v>0</v>
      </c>
      <c r="BB251" s="4">
        <v>0</v>
      </c>
      <c r="BC251" s="4">
        <v>7970</v>
      </c>
      <c r="BD251" s="4">
        <v>12</v>
      </c>
      <c r="BE251" s="4">
        <v>1.2</v>
      </c>
      <c r="BF251" s="4">
        <v>0</v>
      </c>
      <c r="BG251" s="4">
        <v>10882</v>
      </c>
      <c r="BH251" s="4">
        <v>0</v>
      </c>
      <c r="BI251" s="4">
        <v>2</v>
      </c>
      <c r="BJ251" s="4">
        <v>0</v>
      </c>
      <c r="BK251" s="4">
        <v>19314</v>
      </c>
      <c r="BL251" s="4">
        <v>0</v>
      </c>
      <c r="BM251" s="4">
        <v>0</v>
      </c>
      <c r="BN251" s="4">
        <v>0</v>
      </c>
      <c r="BO251" s="4">
        <v>2579.100049088845</v>
      </c>
      <c r="BP251" s="4">
        <v>1.6797962963919417</v>
      </c>
      <c r="BQ251" s="93">
        <v>3</v>
      </c>
      <c r="BR251" s="4">
        <v>0</v>
      </c>
      <c r="BS251" s="4">
        <v>63883.524216688209</v>
      </c>
      <c r="BT251" s="4">
        <v>0</v>
      </c>
      <c r="BU251" s="4">
        <v>2244</v>
      </c>
      <c r="BW251" s="4">
        <v>0</v>
      </c>
      <c r="BY251" s="4">
        <v>2244</v>
      </c>
      <c r="CA251" s="4">
        <v>49628.724216688206</v>
      </c>
      <c r="CC251" s="93">
        <v>5</v>
      </c>
      <c r="CD251" s="4">
        <v>0</v>
      </c>
      <c r="CE251" s="4">
        <v>114095</v>
      </c>
      <c r="CF251" s="4">
        <v>0</v>
      </c>
      <c r="CG251" s="4">
        <v>3880</v>
      </c>
      <c r="CH251" s="4">
        <v>0</v>
      </c>
      <c r="CI251" s="4">
        <v>0</v>
      </c>
      <c r="CJ251" s="4">
        <v>0</v>
      </c>
      <c r="CK251" s="4">
        <v>3880</v>
      </c>
      <c r="CL251" s="4">
        <v>0</v>
      </c>
      <c r="CM251" s="4">
        <v>80326.475783311791</v>
      </c>
      <c r="CN251" s="4">
        <v>0</v>
      </c>
      <c r="CO251" s="93">
        <v>5.9964539007092199</v>
      </c>
      <c r="CP251" s="4">
        <v>0</v>
      </c>
      <c r="CQ251" s="4">
        <v>136155.48226950355</v>
      </c>
      <c r="CS251" s="4">
        <v>4863.1241134751772</v>
      </c>
      <c r="CU251" s="4">
        <v>0</v>
      </c>
      <c r="CW251" s="4">
        <v>4863.1241134751772</v>
      </c>
      <c r="CY251" s="4">
        <v>70015.482269503555</v>
      </c>
      <c r="DA251" s="93">
        <v>6</v>
      </c>
      <c r="DB251" s="4">
        <v>0</v>
      </c>
      <c r="DC251" s="4">
        <v>128754</v>
      </c>
      <c r="DD251" s="4">
        <v>0</v>
      </c>
      <c r="DE251" s="4">
        <v>5094</v>
      </c>
      <c r="DF251" s="4">
        <v>0</v>
      </c>
      <c r="DG251" s="4">
        <v>0</v>
      </c>
      <c r="DH251" s="4">
        <v>0</v>
      </c>
      <c r="DI251" s="4">
        <v>5094</v>
      </c>
      <c r="DJ251" s="4">
        <v>0</v>
      </c>
      <c r="DK251" s="4">
        <v>33321</v>
      </c>
      <c r="DL251" s="4">
        <v>0</v>
      </c>
      <c r="DM251" s="93">
        <v>7.4068965517241381</v>
      </c>
      <c r="DN251" s="4">
        <v>0</v>
      </c>
      <c r="DO251" s="4">
        <v>182254</v>
      </c>
      <c r="DQ251" s="4">
        <v>6614</v>
      </c>
      <c r="DS251" s="4">
        <v>0</v>
      </c>
      <c r="DU251" s="4">
        <v>6614</v>
      </c>
      <c r="DW251" s="4">
        <v>62324.192907801422</v>
      </c>
      <c r="DY251" s="93">
        <v>7</v>
      </c>
      <c r="DZ251" s="4">
        <v>0</v>
      </c>
      <c r="EA251" s="4">
        <v>180544</v>
      </c>
      <c r="EC251" s="4">
        <v>6251</v>
      </c>
      <c r="EE251" s="4">
        <v>0</v>
      </c>
      <c r="EG251" s="4">
        <v>6251</v>
      </c>
      <c r="EI251" s="4">
        <v>32100</v>
      </c>
      <c r="EK251" s="93">
        <v>9.7118055555555554</v>
      </c>
      <c r="EL251" s="4">
        <v>0</v>
      </c>
      <c r="EM251" s="4">
        <v>243222</v>
      </c>
      <c r="EN251" s="4">
        <v>0</v>
      </c>
      <c r="EO251" s="4">
        <v>8673</v>
      </c>
      <c r="EP251" s="4">
        <v>0</v>
      </c>
      <c r="EQ251" s="4">
        <v>0</v>
      </c>
      <c r="ER251" s="4">
        <v>0</v>
      </c>
      <c r="ES251" s="4">
        <v>8673</v>
      </c>
      <c r="ET251" s="4">
        <v>0</v>
      </c>
      <c r="EU251" s="4">
        <v>84078</v>
      </c>
      <c r="EV251" s="4">
        <v>0</v>
      </c>
      <c r="EW251" s="93">
        <v>10.062937062937063</v>
      </c>
      <c r="EX251" s="4">
        <v>0</v>
      </c>
      <c r="EY251" s="4">
        <v>248830</v>
      </c>
      <c r="EZ251" s="4">
        <v>0</v>
      </c>
      <c r="FA251" s="4">
        <v>8986</v>
      </c>
      <c r="FB251" s="4">
        <v>0</v>
      </c>
      <c r="FC251" s="4">
        <v>0</v>
      </c>
      <c r="FD251" s="4">
        <v>0</v>
      </c>
      <c r="FE251" s="4">
        <v>8986</v>
      </c>
      <c r="FF251" s="4">
        <v>0</v>
      </c>
      <c r="FG251" s="4">
        <v>21277.5</v>
      </c>
      <c r="FH251" s="4">
        <v>0</v>
      </c>
      <c r="FI251" s="93">
        <v>8</v>
      </c>
      <c r="FJ251" s="4">
        <v>0</v>
      </c>
      <c r="FK251" s="4">
        <v>245312</v>
      </c>
      <c r="FL251" s="4">
        <v>0</v>
      </c>
      <c r="FM251" s="4">
        <v>7144</v>
      </c>
      <c r="FN251" s="4">
        <v>0</v>
      </c>
      <c r="FO251" s="4">
        <v>0</v>
      </c>
      <c r="FQ251" s="4">
        <v>7144</v>
      </c>
      <c r="FS251" s="4">
        <v>16338.382231228465</v>
      </c>
      <c r="FU251" s="93">
        <v>5</v>
      </c>
      <c r="FV251" s="4">
        <v>0</v>
      </c>
      <c r="FW251" s="4">
        <v>154099</v>
      </c>
      <c r="FX251" s="4">
        <v>0</v>
      </c>
      <c r="FY251" s="4">
        <v>4457</v>
      </c>
      <c r="FZ251" s="4">
        <v>0</v>
      </c>
      <c r="GA251" s="4">
        <v>0</v>
      </c>
      <c r="GB251" s="4">
        <v>0</v>
      </c>
      <c r="GC251" s="4">
        <v>4457</v>
      </c>
      <c r="GE251" s="4">
        <v>16620.63022626784</v>
      </c>
      <c r="GG251" s="93">
        <v>3.4965986394557822</v>
      </c>
      <c r="GH251" s="4">
        <v>0</v>
      </c>
      <c r="GI251" s="4">
        <v>96819</v>
      </c>
      <c r="GJ251" s="4">
        <v>0</v>
      </c>
      <c r="GK251" s="4">
        <v>3113</v>
      </c>
      <c r="GL251" s="4">
        <v>0</v>
      </c>
      <c r="GM251" s="4">
        <v>0</v>
      </c>
      <c r="GN251" s="4">
        <v>0</v>
      </c>
      <c r="GO251" s="4">
        <v>3113</v>
      </c>
      <c r="GP251" s="4">
        <v>0</v>
      </c>
      <c r="GQ251" s="4">
        <v>0</v>
      </c>
      <c r="GR251" s="4">
        <v>0</v>
      </c>
      <c r="GS251" s="93">
        <v>3</v>
      </c>
      <c r="GT251" s="4">
        <v>0</v>
      </c>
      <c r="GU251" s="4">
        <v>104196</v>
      </c>
      <c r="GV251" s="4">
        <v>0</v>
      </c>
      <c r="GW251" s="4">
        <v>2661</v>
      </c>
      <c r="GX251" s="4">
        <v>0</v>
      </c>
      <c r="GY251" s="4">
        <v>0</v>
      </c>
      <c r="GZ251" s="4">
        <v>0</v>
      </c>
      <c r="HA251" s="160">
        <v>2661</v>
      </c>
      <c r="HB251" s="160">
        <v>0</v>
      </c>
      <c r="HC251" s="160">
        <v>6544.6340940155078</v>
      </c>
      <c r="HD251" s="4">
        <v>-5</v>
      </c>
      <c r="HE251" s="93">
        <v>3</v>
      </c>
      <c r="HF251" s="4">
        <v>0</v>
      </c>
      <c r="HG251" s="4">
        <v>0</v>
      </c>
      <c r="HH251" s="4">
        <v>130770</v>
      </c>
      <c r="HI251" s="4">
        <v>0</v>
      </c>
      <c r="HJ251" s="4">
        <v>2670</v>
      </c>
      <c r="HK251" s="4">
        <v>0</v>
      </c>
      <c r="HL251" s="4">
        <v>0</v>
      </c>
      <c r="HM251" s="4">
        <v>0</v>
      </c>
      <c r="HN251" s="4">
        <v>2670</v>
      </c>
      <c r="HO251" s="4">
        <v>0</v>
      </c>
      <c r="HP251" s="4">
        <v>23326</v>
      </c>
      <c r="HQ251" s="4">
        <v>-405.26247580455674</v>
      </c>
      <c r="HR251" s="93">
        <v>4.71</v>
      </c>
      <c r="HS251" s="4">
        <v>0</v>
      </c>
      <c r="HT251" s="4">
        <v>0</v>
      </c>
      <c r="HU251" s="4">
        <v>154299</v>
      </c>
      <c r="HV251" s="4">
        <v>0</v>
      </c>
      <c r="HW251" s="4">
        <v>0</v>
      </c>
      <c r="HX251" s="176">
        <v>0</v>
      </c>
      <c r="HY251" s="4">
        <v>3313</v>
      </c>
      <c r="HZ251" s="176">
        <v>0</v>
      </c>
      <c r="IA251" s="4">
        <v>43038</v>
      </c>
      <c r="IB251" s="176">
        <v>0</v>
      </c>
      <c r="IC251" s="4">
        <v>3313</v>
      </c>
      <c r="ID251" s="176">
        <v>0</v>
      </c>
      <c r="IE251" s="4">
        <v>15238.59525323366</v>
      </c>
      <c r="IF251" s="4">
        <v>82.196534981660079</v>
      </c>
      <c r="IG251" s="5">
        <v>8</v>
      </c>
      <c r="IH251" s="3">
        <v>0</v>
      </c>
      <c r="II251" s="3">
        <v>0</v>
      </c>
      <c r="IJ251" s="3">
        <v>370867</v>
      </c>
      <c r="IK251" s="3">
        <v>0</v>
      </c>
      <c r="IL251" s="3">
        <v>0</v>
      </c>
      <c r="IM251" s="3">
        <v>0</v>
      </c>
      <c r="IN251" s="3">
        <v>7107</v>
      </c>
      <c r="IO251" s="3">
        <v>0</v>
      </c>
      <c r="IP251" s="3">
        <v>0</v>
      </c>
      <c r="IQ251" s="3"/>
      <c r="IR251" s="3">
        <v>7107</v>
      </c>
      <c r="IS251" s="3"/>
      <c r="IT251" s="3">
        <v>177743.01541795756</v>
      </c>
      <c r="IU251" s="3"/>
      <c r="IV251" s="93">
        <v>3.05</v>
      </c>
      <c r="IW251" s="4">
        <v>0</v>
      </c>
      <c r="IX251" s="4">
        <v>0</v>
      </c>
      <c r="IY251" s="4">
        <v>207793</v>
      </c>
      <c r="IZ251" s="4">
        <v>0</v>
      </c>
      <c r="JA251" s="4">
        <v>0</v>
      </c>
      <c r="JB251" s="4">
        <v>0</v>
      </c>
      <c r="JC251" s="4">
        <v>2861</v>
      </c>
      <c r="JD251" s="4">
        <v>0</v>
      </c>
      <c r="JE251" s="4">
        <v>0</v>
      </c>
      <c r="JG251" s="4">
        <v>2861</v>
      </c>
      <c r="JI251" s="4">
        <v>21331.570440436481</v>
      </c>
      <c r="JK251" s="93">
        <v>4</v>
      </c>
      <c r="JL251" s="4">
        <v>0</v>
      </c>
      <c r="JM251" s="4">
        <v>0</v>
      </c>
      <c r="JN251" s="4">
        <v>249888</v>
      </c>
      <c r="JO251" s="4">
        <v>0</v>
      </c>
      <c r="JP251" s="4">
        <v>0</v>
      </c>
      <c r="JQ251" s="4">
        <v>0</v>
      </c>
      <c r="JR251" s="4">
        <v>3744</v>
      </c>
      <c r="JS251" s="4">
        <v>0</v>
      </c>
      <c r="JT251" s="4">
        <v>0</v>
      </c>
      <c r="JV251" s="4">
        <v>3744</v>
      </c>
      <c r="JW251" s="4">
        <v>0</v>
      </c>
      <c r="JX251" s="4">
        <v>42095</v>
      </c>
      <c r="JY251" s="4">
        <v>0</v>
      </c>
      <c r="JZ251" s="93">
        <v>1.02</v>
      </c>
      <c r="KA251" s="4">
        <v>0</v>
      </c>
      <c r="KB251" s="4">
        <v>0</v>
      </c>
      <c r="KC251" s="4">
        <v>70576</v>
      </c>
      <c r="KD251" s="4">
        <v>0</v>
      </c>
      <c r="KE251" s="4">
        <v>0</v>
      </c>
      <c r="KF251" s="4">
        <v>0</v>
      </c>
      <c r="KG251" s="4">
        <v>956</v>
      </c>
      <c r="KH251" s="4">
        <v>0</v>
      </c>
      <c r="KI251" s="4">
        <v>0</v>
      </c>
      <c r="KJ251" s="4">
        <v>0</v>
      </c>
      <c r="KK251" s="4">
        <v>956</v>
      </c>
      <c r="KM251" s="4">
        <v>25257</v>
      </c>
      <c r="KN251" s="4">
        <v>0</v>
      </c>
      <c r="KO251" s="4">
        <v>0</v>
      </c>
      <c r="KP251" s="4">
        <v>0</v>
      </c>
      <c r="KQ251" s="4">
        <v>0</v>
      </c>
      <c r="KR251" s="4">
        <v>0</v>
      </c>
      <c r="KS251" s="4">
        <v>0</v>
      </c>
      <c r="KT251" s="4">
        <v>0</v>
      </c>
      <c r="KU251" s="4">
        <v>0</v>
      </c>
      <c r="KV251" s="4">
        <v>0</v>
      </c>
      <c r="KW251" s="4">
        <v>0</v>
      </c>
      <c r="KX251" s="4">
        <v>0</v>
      </c>
      <c r="KY251" s="4">
        <v>0</v>
      </c>
      <c r="KZ251" s="4">
        <v>0</v>
      </c>
      <c r="LA251" s="4">
        <v>0</v>
      </c>
      <c r="LB251" s="4">
        <v>16164.480000000003</v>
      </c>
      <c r="LC251" s="4">
        <v>0</v>
      </c>
      <c r="LD251" s="4">
        <v>1</v>
      </c>
      <c r="LE251" s="4">
        <v>0</v>
      </c>
      <c r="LF251" s="4">
        <v>0</v>
      </c>
      <c r="LG251" s="4">
        <v>63567</v>
      </c>
      <c r="LH251" s="4">
        <v>0</v>
      </c>
      <c r="LI251" s="4">
        <v>0</v>
      </c>
      <c r="LJ251" s="4">
        <v>0</v>
      </c>
      <c r="LK251" s="4">
        <v>1174</v>
      </c>
      <c r="LL251" s="4">
        <v>0</v>
      </c>
      <c r="LM251" s="4">
        <v>0</v>
      </c>
      <c r="LO251" s="4">
        <v>1174</v>
      </c>
      <c r="LQ251" s="4">
        <v>63567</v>
      </c>
      <c r="MI251" s="115">
        <f t="shared" si="3"/>
        <v>-242</v>
      </c>
      <c r="MJ251" s="3"/>
      <c r="MK251" s="3"/>
      <c r="ML251" s="176"/>
      <c r="MM251" s="176"/>
      <c r="MN251" s="176"/>
      <c r="MO251" s="176"/>
      <c r="MP251" s="176"/>
      <c r="MQ251" s="176"/>
      <c r="MR251" s="176"/>
      <c r="MS251" s="176"/>
      <c r="MT251" s="176"/>
    </row>
    <row r="252" spans="1:358" s="4" customFormat="1">
      <c r="A252" s="1">
        <v>243</v>
      </c>
      <c r="B252" t="s">
        <v>283</v>
      </c>
      <c r="C252" s="93">
        <v>1</v>
      </c>
      <c r="D252" s="4">
        <v>5812</v>
      </c>
      <c r="E252" s="4">
        <v>0</v>
      </c>
      <c r="F252" s="4">
        <v>5721</v>
      </c>
      <c r="G252" s="4">
        <v>0</v>
      </c>
      <c r="I252" s="93">
        <v>10.130000000000001</v>
      </c>
      <c r="J252" s="4">
        <v>59573</v>
      </c>
      <c r="K252" s="4">
        <v>0</v>
      </c>
      <c r="L252" s="4">
        <v>38610</v>
      </c>
      <c r="M252" s="4">
        <v>0</v>
      </c>
      <c r="O252" s="93">
        <v>9.48</v>
      </c>
      <c r="P252" s="4">
        <v>0</v>
      </c>
      <c r="Q252" s="4">
        <v>55559</v>
      </c>
      <c r="R252" s="4">
        <v>0</v>
      </c>
      <c r="S252" s="4">
        <v>6576</v>
      </c>
      <c r="U252" s="4">
        <v>23049</v>
      </c>
      <c r="V252" s="4">
        <v>0</v>
      </c>
      <c r="W252" s="93">
        <v>6.53</v>
      </c>
      <c r="X252" s="4">
        <v>0</v>
      </c>
      <c r="Y252" s="4">
        <v>41570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9.57</v>
      </c>
      <c r="AG252" s="4">
        <v>0</v>
      </c>
      <c r="AH252" s="4">
        <v>52354</v>
      </c>
      <c r="AJ252" s="4">
        <v>6109</v>
      </c>
      <c r="AL252" s="4">
        <v>10784</v>
      </c>
      <c r="AN252" s="4">
        <v>0</v>
      </c>
      <c r="AO252" s="93">
        <v>12.26</v>
      </c>
      <c r="AP252" s="4">
        <v>0</v>
      </c>
      <c r="AQ252" s="4">
        <v>91895</v>
      </c>
      <c r="AR252" s="4">
        <v>0</v>
      </c>
      <c r="AS252" s="4">
        <v>0</v>
      </c>
      <c r="AT252" s="4">
        <v>0</v>
      </c>
      <c r="AU252" s="4">
        <v>46011</v>
      </c>
      <c r="AW252" s="93">
        <v>10.52</v>
      </c>
      <c r="AY252" s="4">
        <v>86274</v>
      </c>
      <c r="AZ252" s="4">
        <v>0</v>
      </c>
      <c r="BA252" s="4">
        <v>0</v>
      </c>
      <c r="BB252" s="4">
        <v>0</v>
      </c>
      <c r="BC252" s="4">
        <v>24960</v>
      </c>
      <c r="BD252" s="4">
        <v>37</v>
      </c>
      <c r="BE252" s="4">
        <v>6.56</v>
      </c>
      <c r="BF252" s="4">
        <v>0</v>
      </c>
      <c r="BG252" s="4">
        <v>49050</v>
      </c>
      <c r="BH252" s="4">
        <v>0</v>
      </c>
      <c r="BI252" s="4">
        <v>6.73</v>
      </c>
      <c r="BJ252" s="4">
        <v>0</v>
      </c>
      <c r="BK252" s="4">
        <v>56985</v>
      </c>
      <c r="BL252" s="4">
        <v>0</v>
      </c>
      <c r="BM252" s="4">
        <v>0</v>
      </c>
      <c r="BN252" s="4">
        <v>0</v>
      </c>
      <c r="BO252" s="4">
        <v>2427.0824109962036</v>
      </c>
      <c r="BP252" s="4">
        <v>1.580785532716618</v>
      </c>
      <c r="BQ252" s="93">
        <v>13.788584982943499</v>
      </c>
      <c r="BR252" s="4">
        <v>0</v>
      </c>
      <c r="BS252" s="4">
        <v>108847.43804989581</v>
      </c>
      <c r="BT252" s="4">
        <v>0</v>
      </c>
      <c r="BU252" s="4">
        <v>9079.5294117647063</v>
      </c>
      <c r="BW252" s="4">
        <v>13915.055197295693</v>
      </c>
      <c r="BY252" s="4">
        <v>9079.5294117647063</v>
      </c>
      <c r="CA252" s="4">
        <v>56623.438049895805</v>
      </c>
      <c r="CC252" s="93">
        <v>12.310192546093969</v>
      </c>
      <c r="CD252" s="4">
        <v>0</v>
      </c>
      <c r="CE252" s="4">
        <v>115665.08984362555</v>
      </c>
      <c r="CF252" s="4">
        <v>0</v>
      </c>
      <c r="CG252" s="4">
        <v>8787.1683774349622</v>
      </c>
      <c r="CH252" s="4">
        <v>0</v>
      </c>
      <c r="CI252" s="4">
        <v>8538.9446366782013</v>
      </c>
      <c r="CJ252" s="4">
        <v>0</v>
      </c>
      <c r="CK252" s="4">
        <v>8787.1683774349622</v>
      </c>
      <c r="CL252" s="4">
        <v>0</v>
      </c>
      <c r="CM252" s="4">
        <v>41108.651793729747</v>
      </c>
      <c r="CN252" s="4">
        <v>0</v>
      </c>
      <c r="CO252" s="93">
        <v>17.403184609210143</v>
      </c>
      <c r="CP252" s="4">
        <v>0</v>
      </c>
      <c r="CQ252" s="4">
        <v>183255.96858967491</v>
      </c>
      <c r="CS252" s="4">
        <v>14083.879030727045</v>
      </c>
      <c r="CU252" s="4">
        <v>0</v>
      </c>
      <c r="CW252" s="4">
        <v>14083.879030727045</v>
      </c>
      <c r="CY252" s="4">
        <v>92426.878746049362</v>
      </c>
      <c r="DA252" s="93">
        <v>19.993832816092176</v>
      </c>
      <c r="DB252" s="4">
        <v>0</v>
      </c>
      <c r="DC252" s="4">
        <v>203299</v>
      </c>
      <c r="DD252" s="4">
        <v>0</v>
      </c>
      <c r="DE252" s="4">
        <v>16970</v>
      </c>
      <c r="DF252" s="4">
        <v>0</v>
      </c>
      <c r="DG252" s="4">
        <v>0</v>
      </c>
      <c r="DH252" s="4">
        <v>0</v>
      </c>
      <c r="DI252" s="4">
        <v>16970</v>
      </c>
      <c r="DJ252" s="4">
        <v>0</v>
      </c>
      <c r="DK252" s="4">
        <v>63325</v>
      </c>
      <c r="DL252" s="4">
        <v>0</v>
      </c>
      <c r="DM252" s="93">
        <v>25.985718255070854</v>
      </c>
      <c r="DN252" s="4">
        <v>0</v>
      </c>
      <c r="DO252" s="4">
        <v>259772</v>
      </c>
      <c r="DQ252" s="4">
        <v>21410</v>
      </c>
      <c r="DS252" s="4">
        <v>22604</v>
      </c>
      <c r="DU252" s="4">
        <v>21410</v>
      </c>
      <c r="DW252" s="4">
        <v>95535.170344614802</v>
      </c>
      <c r="DY252" s="93">
        <v>32.446629501227562</v>
      </c>
      <c r="DZ252" s="4">
        <v>0</v>
      </c>
      <c r="EA252" s="4">
        <v>405733</v>
      </c>
      <c r="EC252" s="4">
        <v>28825</v>
      </c>
      <c r="EE252" s="4">
        <v>0</v>
      </c>
      <c r="EG252" s="4">
        <v>28825</v>
      </c>
      <c r="EI252" s="4">
        <v>187862.01256413001</v>
      </c>
      <c r="EK252" s="93">
        <v>32.825323557555549</v>
      </c>
      <c r="EL252" s="4">
        <v>0</v>
      </c>
      <c r="EM252" s="4">
        <v>384978</v>
      </c>
      <c r="EN252" s="4">
        <v>0</v>
      </c>
      <c r="EO252" s="4">
        <v>29161</v>
      </c>
      <c r="EP252" s="4">
        <v>0</v>
      </c>
      <c r="EQ252" s="4">
        <v>0</v>
      </c>
      <c r="ER252" s="4">
        <v>0</v>
      </c>
      <c r="ES252" s="4">
        <v>29161</v>
      </c>
      <c r="ET252" s="4">
        <v>0</v>
      </c>
      <c r="EU252" s="4">
        <v>110165.8</v>
      </c>
      <c r="EV252" s="4">
        <v>0</v>
      </c>
      <c r="EW252" s="93">
        <v>34.610751972674308</v>
      </c>
      <c r="EX252" s="4">
        <v>0</v>
      </c>
      <c r="EY252" s="4">
        <v>396885</v>
      </c>
      <c r="EZ252" s="4">
        <v>-13172</v>
      </c>
      <c r="FA252" s="4">
        <v>30705</v>
      </c>
      <c r="FB252" s="4">
        <v>-893</v>
      </c>
      <c r="FC252" s="4">
        <v>0</v>
      </c>
      <c r="FD252" s="4">
        <v>0</v>
      </c>
      <c r="FE252" s="4">
        <v>30705</v>
      </c>
      <c r="FF252" s="4">
        <v>-893</v>
      </c>
      <c r="FG252" s="4">
        <v>70291.399999999994</v>
      </c>
      <c r="FH252" s="4">
        <v>-11906.999999999993</v>
      </c>
      <c r="FI252" s="93">
        <v>25.480974395448079</v>
      </c>
      <c r="FJ252" s="4">
        <v>0</v>
      </c>
      <c r="FK252" s="4">
        <v>297000</v>
      </c>
      <c r="FL252" s="4">
        <v>0</v>
      </c>
      <c r="FM252" s="4">
        <v>21779</v>
      </c>
      <c r="FN252" s="4">
        <v>0</v>
      </c>
      <c r="FO252" s="4">
        <v>10876</v>
      </c>
      <c r="FQ252" s="4">
        <v>21779</v>
      </c>
      <c r="FS252" s="4">
        <v>-8546.7497244195238</v>
      </c>
      <c r="FU252" s="93">
        <v>34.201944242604334</v>
      </c>
      <c r="FV252" s="4">
        <v>0</v>
      </c>
      <c r="FW252" s="4">
        <v>416170</v>
      </c>
      <c r="FX252" s="4">
        <v>0</v>
      </c>
      <c r="FY252" s="4">
        <v>28756</v>
      </c>
      <c r="FZ252" s="4">
        <v>0</v>
      </c>
      <c r="GA252" s="4">
        <v>0</v>
      </c>
      <c r="GB252" s="4">
        <v>0</v>
      </c>
      <c r="GC252" s="4">
        <v>28756</v>
      </c>
      <c r="GE252" s="4">
        <v>131744.89098384918</v>
      </c>
      <c r="GG252" s="93">
        <v>37.413541027229158</v>
      </c>
      <c r="GH252" s="4">
        <v>0</v>
      </c>
      <c r="GI252" s="4">
        <v>468757</v>
      </c>
      <c r="GJ252" s="4">
        <v>0</v>
      </c>
      <c r="GK252" s="4">
        <v>32275</v>
      </c>
      <c r="GL252" s="4">
        <v>0</v>
      </c>
      <c r="GM252" s="4">
        <v>12082</v>
      </c>
      <c r="GN252" s="4">
        <v>0</v>
      </c>
      <c r="GO252" s="4">
        <v>32275</v>
      </c>
      <c r="GP252" s="4">
        <v>0</v>
      </c>
      <c r="GQ252" s="4">
        <v>50593.136923801343</v>
      </c>
      <c r="GR252" s="4">
        <v>-44.22476873548294</v>
      </c>
      <c r="GS252" s="93">
        <v>33.114642422267991</v>
      </c>
      <c r="GT252" s="4">
        <v>0</v>
      </c>
      <c r="GU252" s="4">
        <v>396676</v>
      </c>
      <c r="GV252" s="4">
        <v>0</v>
      </c>
      <c r="GW252" s="4">
        <v>27113</v>
      </c>
      <c r="GX252" s="4">
        <v>0</v>
      </c>
      <c r="GY252" s="4">
        <v>37308</v>
      </c>
      <c r="GZ252" s="4">
        <v>0</v>
      </c>
      <c r="HA252" s="160">
        <v>27113</v>
      </c>
      <c r="HB252" s="160">
        <v>0</v>
      </c>
      <c r="HC252" s="160">
        <v>-44.22476873548294</v>
      </c>
      <c r="HD252" s="4">
        <v>0</v>
      </c>
      <c r="HE252" s="93">
        <v>51</v>
      </c>
      <c r="HF252" s="4">
        <v>0</v>
      </c>
      <c r="HG252" s="4">
        <v>0</v>
      </c>
      <c r="HH252" s="4">
        <v>672834</v>
      </c>
      <c r="HI252" s="4">
        <v>152</v>
      </c>
      <c r="HJ252" s="4">
        <v>44427</v>
      </c>
      <c r="HK252" s="4">
        <v>8</v>
      </c>
      <c r="HL252" s="4">
        <v>13708</v>
      </c>
      <c r="HM252" s="4">
        <v>0</v>
      </c>
      <c r="HN252" s="4">
        <v>44427</v>
      </c>
      <c r="HO252" s="4">
        <v>8</v>
      </c>
      <c r="HP252" s="4">
        <v>242403</v>
      </c>
      <c r="HQ252" s="4">
        <v>-4080.4001002878358</v>
      </c>
      <c r="HR252" s="93">
        <v>58.94</v>
      </c>
      <c r="HS252" s="4">
        <v>0</v>
      </c>
      <c r="HT252" s="4">
        <v>0</v>
      </c>
      <c r="HU252" s="4">
        <v>766950</v>
      </c>
      <c r="HV252" s="4">
        <v>0</v>
      </c>
      <c r="HW252" s="4">
        <v>0</v>
      </c>
      <c r="HX252" s="176">
        <v>0</v>
      </c>
      <c r="HY252" s="4">
        <v>48163</v>
      </c>
      <c r="HZ252" s="176">
        <v>0</v>
      </c>
      <c r="IA252" s="4">
        <v>71175</v>
      </c>
      <c r="IB252" s="176">
        <v>0</v>
      </c>
      <c r="IC252" s="4">
        <v>48171</v>
      </c>
      <c r="ID252" s="176">
        <v>0</v>
      </c>
      <c r="IE252" s="4">
        <v>59433.83202193254</v>
      </c>
      <c r="IF252" s="4">
        <v>320.58434335331549</v>
      </c>
      <c r="IG252" s="5">
        <v>53.53</v>
      </c>
      <c r="IH252" s="3">
        <v>0</v>
      </c>
      <c r="II252" s="3">
        <v>0</v>
      </c>
      <c r="IJ252" s="3">
        <v>766630</v>
      </c>
      <c r="IK252" s="3">
        <v>0</v>
      </c>
      <c r="IL252" s="3">
        <v>0</v>
      </c>
      <c r="IM252" s="3">
        <v>0</v>
      </c>
      <c r="IN252" s="3">
        <v>46013</v>
      </c>
      <c r="IO252" s="3">
        <v>0</v>
      </c>
      <c r="IP252" s="3">
        <v>30452</v>
      </c>
      <c r="IQ252" s="3"/>
      <c r="IR252" s="3">
        <v>47799</v>
      </c>
      <c r="IS252" s="3"/>
      <c r="IT252" s="3">
        <v>263.01212182008595</v>
      </c>
      <c r="IU252" s="3"/>
      <c r="IV252" s="93">
        <v>53.249999999999993</v>
      </c>
      <c r="IW252" s="4">
        <v>0</v>
      </c>
      <c r="IX252" s="4">
        <v>0</v>
      </c>
      <c r="IY252" s="4">
        <v>775025</v>
      </c>
      <c r="IZ252" s="4">
        <v>0</v>
      </c>
      <c r="JA252" s="4">
        <v>0</v>
      </c>
      <c r="JB252" s="4">
        <v>0</v>
      </c>
      <c r="JC252" s="4">
        <v>49006</v>
      </c>
      <c r="JD252" s="4">
        <v>0</v>
      </c>
      <c r="JE252" s="4">
        <v>18177</v>
      </c>
      <c r="JG252" s="4">
        <v>49006</v>
      </c>
      <c r="JI252" s="4">
        <v>7000.6810005676116</v>
      </c>
      <c r="JK252" s="93">
        <v>70.499999999999986</v>
      </c>
      <c r="JL252" s="4">
        <v>0</v>
      </c>
      <c r="JM252" s="4">
        <v>0</v>
      </c>
      <c r="JN252" s="4">
        <v>1010191</v>
      </c>
      <c r="JO252" s="4">
        <v>0</v>
      </c>
      <c r="JP252" s="4">
        <v>0</v>
      </c>
      <c r="JQ252" s="4">
        <v>0</v>
      </c>
      <c r="JR252" s="4">
        <v>64665</v>
      </c>
      <c r="JS252" s="4">
        <v>0</v>
      </c>
      <c r="JT252" s="4">
        <v>19909</v>
      </c>
      <c r="JV252" s="4">
        <v>64665</v>
      </c>
      <c r="JW252" s="4">
        <v>0</v>
      </c>
      <c r="JX252" s="4">
        <v>236459.9439022218</v>
      </c>
      <c r="JY252" s="4">
        <v>-1.6457410081056878</v>
      </c>
      <c r="JZ252" s="93">
        <v>53.170000000000009</v>
      </c>
      <c r="KA252" s="4">
        <v>0</v>
      </c>
      <c r="KB252" s="4">
        <v>0</v>
      </c>
      <c r="KC252" s="4">
        <v>797188</v>
      </c>
      <c r="KD252" s="4">
        <v>0</v>
      </c>
      <c r="KE252" s="4">
        <v>0</v>
      </c>
      <c r="KF252" s="4">
        <v>0</v>
      </c>
      <c r="KG252" s="4">
        <v>48846</v>
      </c>
      <c r="KH252" s="4">
        <v>0</v>
      </c>
      <c r="KI252" s="4">
        <v>15417</v>
      </c>
      <c r="KJ252" s="4">
        <v>0</v>
      </c>
      <c r="KK252" s="4">
        <v>48846</v>
      </c>
      <c r="KM252" s="4">
        <v>142214.96851149769</v>
      </c>
      <c r="KN252" s="4">
        <v>-8.9891936366911978</v>
      </c>
      <c r="KO252" s="4">
        <v>66.73</v>
      </c>
      <c r="KP252" s="4">
        <v>0</v>
      </c>
      <c r="KQ252" s="4">
        <v>0</v>
      </c>
      <c r="KR252" s="4">
        <v>1065030</v>
      </c>
      <c r="KS252" s="4">
        <v>0</v>
      </c>
      <c r="KT252" s="4">
        <v>0</v>
      </c>
      <c r="KU252" s="4">
        <v>0</v>
      </c>
      <c r="KV252" s="4">
        <v>70403</v>
      </c>
      <c r="KW252" s="4">
        <v>0</v>
      </c>
      <c r="KX252" s="4">
        <v>29649</v>
      </c>
      <c r="KY252" s="4">
        <v>0</v>
      </c>
      <c r="KZ252" s="4">
        <v>70403</v>
      </c>
      <c r="LA252" s="4">
        <v>0</v>
      </c>
      <c r="LB252" s="4">
        <v>358136.75480636331</v>
      </c>
      <c r="LC252" s="4">
        <v>0</v>
      </c>
      <c r="LD252" s="4">
        <v>61</v>
      </c>
      <c r="LE252" s="4">
        <v>0</v>
      </c>
      <c r="LF252" s="4">
        <v>0</v>
      </c>
      <c r="LG252" s="4">
        <v>1091531</v>
      </c>
      <c r="LH252" s="4">
        <v>0</v>
      </c>
      <c r="LI252" s="4">
        <v>0</v>
      </c>
      <c r="LJ252" s="4">
        <v>0</v>
      </c>
      <c r="LK252" s="4">
        <v>72288</v>
      </c>
      <c r="LL252" s="4">
        <v>0</v>
      </c>
      <c r="LM252" s="4">
        <v>0</v>
      </c>
      <c r="LO252" s="4">
        <v>72288</v>
      </c>
      <c r="LQ252" s="4">
        <v>187206.19999999998</v>
      </c>
      <c r="MI252" s="115">
        <f t="shared" si="3"/>
        <v>-243</v>
      </c>
      <c r="MJ252" s="3"/>
      <c r="MK252" s="3"/>
      <c r="ML252" s="176"/>
      <c r="MM252" s="176"/>
      <c r="MN252" s="176"/>
      <c r="MO252" s="176"/>
      <c r="MP252" s="176"/>
      <c r="MQ252" s="176"/>
      <c r="MR252" s="176"/>
      <c r="MS252" s="176"/>
      <c r="MT252" s="176"/>
    </row>
    <row r="253" spans="1:358" s="4" customFormat="1">
      <c r="A253" s="1">
        <v>244</v>
      </c>
      <c r="B253" t="s">
        <v>284</v>
      </c>
      <c r="C253" s="93"/>
      <c r="E253" s="4">
        <v>0</v>
      </c>
      <c r="F253" s="4">
        <v>0</v>
      </c>
      <c r="I253" s="93">
        <v>1</v>
      </c>
      <c r="J253" s="4">
        <v>5946</v>
      </c>
      <c r="K253" s="4">
        <v>0</v>
      </c>
      <c r="L253" s="4">
        <v>0</v>
      </c>
      <c r="M253" s="4">
        <v>0</v>
      </c>
      <c r="O253" s="93">
        <v>2</v>
      </c>
      <c r="P253" s="4">
        <v>0</v>
      </c>
      <c r="Q253" s="4">
        <v>5426</v>
      </c>
      <c r="R253" s="4">
        <v>0</v>
      </c>
      <c r="S253" s="4">
        <v>5262</v>
      </c>
      <c r="U253" s="4">
        <v>5783</v>
      </c>
      <c r="V253" s="4">
        <v>0</v>
      </c>
      <c r="W253" s="93">
        <v>13.96</v>
      </c>
      <c r="X253" s="4">
        <v>0</v>
      </c>
      <c r="Y253" s="4">
        <v>74701</v>
      </c>
      <c r="Z253" s="4">
        <v>0</v>
      </c>
      <c r="AA253" s="4">
        <v>5764</v>
      </c>
      <c r="AB253" s="4">
        <v>0</v>
      </c>
      <c r="AC253" s="4">
        <v>69275</v>
      </c>
      <c r="AD253" s="4">
        <v>0</v>
      </c>
      <c r="AE253" s="4">
        <v>0</v>
      </c>
      <c r="AF253" s="4">
        <v>22.36</v>
      </c>
      <c r="AG253" s="4">
        <v>0</v>
      </c>
      <c r="AH253" s="4">
        <v>141629</v>
      </c>
      <c r="AJ253" s="4">
        <v>0</v>
      </c>
      <c r="AL253" s="4">
        <v>108493</v>
      </c>
      <c r="AN253" s="4">
        <v>0</v>
      </c>
      <c r="AO253" s="93">
        <v>17.989999999999998</v>
      </c>
      <c r="AP253" s="4">
        <v>0</v>
      </c>
      <c r="AQ253" s="4">
        <v>115442</v>
      </c>
      <c r="AR253" s="4">
        <v>0</v>
      </c>
      <c r="AS253" s="4">
        <v>0</v>
      </c>
      <c r="AT253" s="4">
        <v>0</v>
      </c>
      <c r="AU253" s="4">
        <v>67867</v>
      </c>
      <c r="AW253" s="93">
        <v>11.24</v>
      </c>
      <c r="AY253" s="4">
        <v>78669</v>
      </c>
      <c r="AZ253" s="4">
        <v>0</v>
      </c>
      <c r="BA253" s="4">
        <v>0</v>
      </c>
      <c r="BB253" s="4">
        <v>0</v>
      </c>
      <c r="BC253" s="4">
        <v>23832</v>
      </c>
      <c r="BD253" s="4">
        <v>35</v>
      </c>
      <c r="BE253" s="4">
        <v>25.37</v>
      </c>
      <c r="BF253" s="4">
        <v>0</v>
      </c>
      <c r="BG253" s="4">
        <v>181497</v>
      </c>
      <c r="BH253" s="4">
        <v>0</v>
      </c>
      <c r="BI253" s="4">
        <v>33.17</v>
      </c>
      <c r="BJ253" s="4">
        <v>0</v>
      </c>
      <c r="BK253" s="4">
        <v>227057</v>
      </c>
      <c r="BL253" s="4">
        <v>0</v>
      </c>
      <c r="BM253" s="4">
        <v>23742</v>
      </c>
      <c r="BN253" s="4">
        <v>0</v>
      </c>
      <c r="BO253" s="4">
        <v>32806.690956488666</v>
      </c>
      <c r="BP253" s="4">
        <v>21.367359511728864</v>
      </c>
      <c r="BQ253" s="93">
        <v>52.028240269835216</v>
      </c>
      <c r="BR253" s="4">
        <v>0</v>
      </c>
      <c r="BS253" s="4">
        <v>368410.77333484555</v>
      </c>
      <c r="BT253" s="4">
        <v>0</v>
      </c>
      <c r="BU253" s="4">
        <v>34449.477463333336</v>
      </c>
      <c r="BW253" s="4">
        <v>50436.775736822194</v>
      </c>
      <c r="BY253" s="4">
        <v>34449.477463333336</v>
      </c>
      <c r="CA253" s="4">
        <v>209820.97333484556</v>
      </c>
      <c r="CC253" s="93">
        <v>81.835273673397396</v>
      </c>
      <c r="CD253" s="4">
        <v>0</v>
      </c>
      <c r="CE253" s="4">
        <v>676975.28059331083</v>
      </c>
      <c r="CF253" s="4">
        <v>1178.027027026983</v>
      </c>
      <c r="CG253" s="4">
        <v>58949.824412919581</v>
      </c>
      <c r="CH253" s="4">
        <v>94.378378378365596</v>
      </c>
      <c r="CI253" s="4">
        <v>54162.427830121924</v>
      </c>
      <c r="CJ253" s="4">
        <v>0</v>
      </c>
      <c r="CK253" s="4">
        <v>58949.824412919581</v>
      </c>
      <c r="CL253" s="4">
        <v>94.378378378365596</v>
      </c>
      <c r="CM253" s="4">
        <v>411600.50725846528</v>
      </c>
      <c r="CN253" s="4">
        <v>0</v>
      </c>
      <c r="CO253" s="93">
        <v>94.760515412397865</v>
      </c>
      <c r="CP253" s="4">
        <v>0</v>
      </c>
      <c r="CQ253" s="4">
        <v>816632.79717043007</v>
      </c>
      <c r="CS253" s="4">
        <v>71992.526329289889</v>
      </c>
      <c r="CU253" s="4">
        <v>55599.621040955841</v>
      </c>
      <c r="CW253" s="4">
        <v>72086.904707668262</v>
      </c>
      <c r="CY253" s="4">
        <v>382516.54360414622</v>
      </c>
      <c r="DA253" s="93">
        <v>151.37062531456519</v>
      </c>
      <c r="DB253" s="4">
        <v>0</v>
      </c>
      <c r="DC253" s="4">
        <v>1327391</v>
      </c>
      <c r="DD253" s="4">
        <v>0</v>
      </c>
      <c r="DE253" s="4">
        <v>117671</v>
      </c>
      <c r="DF253" s="4">
        <v>0</v>
      </c>
      <c r="DG253" s="4">
        <v>121923</v>
      </c>
      <c r="DH253" s="4">
        <v>0</v>
      </c>
      <c r="DI253" s="4">
        <v>117671</v>
      </c>
      <c r="DJ253" s="4">
        <v>0</v>
      </c>
      <c r="DK253" s="4">
        <v>717507</v>
      </c>
      <c r="DL253" s="4">
        <v>0</v>
      </c>
      <c r="DM253" s="93">
        <v>183.66829157466657</v>
      </c>
      <c r="DN253" s="4">
        <v>0</v>
      </c>
      <c r="DO253" s="4">
        <v>2124650</v>
      </c>
      <c r="DQ253" s="4">
        <v>158648</v>
      </c>
      <c r="DS253" s="4">
        <v>75513</v>
      </c>
      <c r="DU253" s="4">
        <v>158648</v>
      </c>
      <c r="DW253" s="4">
        <v>1159341.3229231844</v>
      </c>
      <c r="DY253" s="93">
        <v>192.42388905191999</v>
      </c>
      <c r="DZ253" s="4">
        <v>0</v>
      </c>
      <c r="EA253" s="4">
        <v>2346688</v>
      </c>
      <c r="EC253" s="4">
        <v>165710</v>
      </c>
      <c r="EE253" s="4">
        <v>89155</v>
      </c>
      <c r="EG253" s="4">
        <v>165710</v>
      </c>
      <c r="EI253" s="4">
        <v>904225.4703210172</v>
      </c>
      <c r="EK253" s="93">
        <v>195.34494447691409</v>
      </c>
      <c r="EL253" s="4">
        <v>0</v>
      </c>
      <c r="EM253" s="4">
        <v>2430675</v>
      </c>
      <c r="EN253" s="4">
        <v>0</v>
      </c>
      <c r="EO253" s="4">
        <v>169993</v>
      </c>
      <c r="EP253" s="4">
        <v>0</v>
      </c>
      <c r="EQ253" s="4">
        <v>61734</v>
      </c>
      <c r="ER253" s="4">
        <v>0</v>
      </c>
      <c r="ES253" s="4">
        <v>169993</v>
      </c>
      <c r="ET253" s="4">
        <v>0</v>
      </c>
      <c r="EU253" s="4">
        <v>536113.39999999991</v>
      </c>
      <c r="EV253" s="4">
        <v>0</v>
      </c>
      <c r="EW253" s="93">
        <v>205.50621628133243</v>
      </c>
      <c r="EX253" s="4">
        <v>0</v>
      </c>
      <c r="EY253" s="4">
        <v>2623530</v>
      </c>
      <c r="EZ253" s="4">
        <v>-26990</v>
      </c>
      <c r="FA253" s="4">
        <v>180049</v>
      </c>
      <c r="FB253" s="4">
        <v>-1786</v>
      </c>
      <c r="FC253" s="4">
        <v>40481</v>
      </c>
      <c r="FD253" s="4">
        <v>0</v>
      </c>
      <c r="FE253" s="4">
        <v>180049</v>
      </c>
      <c r="FF253" s="4">
        <v>-1786</v>
      </c>
      <c r="FG253" s="4">
        <v>302666.95</v>
      </c>
      <c r="FH253" s="4">
        <v>-26990</v>
      </c>
      <c r="FI253" s="93">
        <v>192.93633112265144</v>
      </c>
      <c r="FJ253" s="4">
        <v>0</v>
      </c>
      <c r="FK253" s="4">
        <v>2482963</v>
      </c>
      <c r="FL253" s="4">
        <v>0</v>
      </c>
      <c r="FM253" s="4">
        <v>171554</v>
      </c>
      <c r="FN253" s="4">
        <v>0</v>
      </c>
      <c r="FO253" s="4">
        <v>0</v>
      </c>
      <c r="FQ253" s="4">
        <v>171554</v>
      </c>
      <c r="FS253" s="4">
        <v>40407.384646550185</v>
      </c>
      <c r="FU253" s="93">
        <v>210.987273526103</v>
      </c>
      <c r="FV253" s="4">
        <v>0</v>
      </c>
      <c r="FW253" s="4">
        <v>2728701</v>
      </c>
      <c r="FX253" s="4">
        <v>0</v>
      </c>
      <c r="FY253" s="4">
        <v>181501</v>
      </c>
      <c r="FZ253" s="4">
        <v>0</v>
      </c>
      <c r="GA253" s="4">
        <v>85979</v>
      </c>
      <c r="GB253" s="4">
        <v>0</v>
      </c>
      <c r="GC253" s="4">
        <v>181501</v>
      </c>
      <c r="GE253" s="4">
        <v>332907.67469904141</v>
      </c>
      <c r="GG253" s="93">
        <v>209.94959154754957</v>
      </c>
      <c r="GH253" s="4">
        <v>0</v>
      </c>
      <c r="GI253" s="4">
        <v>2886414</v>
      </c>
      <c r="GJ253" s="4">
        <v>0</v>
      </c>
      <c r="GK253" s="4">
        <v>182431</v>
      </c>
      <c r="GL253" s="4">
        <v>0</v>
      </c>
      <c r="GM253" s="4">
        <v>68883</v>
      </c>
      <c r="GN253" s="4">
        <v>0</v>
      </c>
      <c r="GO253" s="4">
        <v>182431</v>
      </c>
      <c r="GP253" s="4">
        <v>0</v>
      </c>
      <c r="GQ253" s="4">
        <v>151733.2307160226</v>
      </c>
      <c r="GR253" s="4">
        <v>-132.63393902636017</v>
      </c>
      <c r="GS253" s="93">
        <v>221.12880916073968</v>
      </c>
      <c r="GT253" s="4">
        <v>0</v>
      </c>
      <c r="GU253" s="4">
        <v>3040217</v>
      </c>
      <c r="GV253" s="4">
        <v>0</v>
      </c>
      <c r="GW253" s="4">
        <v>192954</v>
      </c>
      <c r="GX253" s="4">
        <v>0</v>
      </c>
      <c r="GY253" s="4">
        <v>52901</v>
      </c>
      <c r="GZ253" s="4">
        <v>0</v>
      </c>
      <c r="HA253" s="160">
        <v>192954</v>
      </c>
      <c r="HB253" s="160">
        <v>0</v>
      </c>
      <c r="HC253" s="160">
        <v>136316.37752388095</v>
      </c>
      <c r="HD253" s="4">
        <v>-100</v>
      </c>
      <c r="HE253" s="93">
        <v>287</v>
      </c>
      <c r="HF253" s="4">
        <v>0</v>
      </c>
      <c r="HG253" s="4">
        <v>0</v>
      </c>
      <c r="HH253" s="4">
        <v>4037624</v>
      </c>
      <c r="HI253" s="4">
        <v>1018</v>
      </c>
      <c r="HJ253" s="4">
        <v>241663</v>
      </c>
      <c r="HK253" s="4">
        <v>57</v>
      </c>
      <c r="HL253" s="4">
        <v>250754</v>
      </c>
      <c r="HM253" s="4">
        <v>0</v>
      </c>
      <c r="HN253" s="4">
        <v>241663</v>
      </c>
      <c r="HO253" s="4">
        <v>57</v>
      </c>
      <c r="HP253" s="4">
        <v>875492</v>
      </c>
      <c r="HQ253" s="4">
        <v>-14332.75071434956</v>
      </c>
      <c r="HR253" s="93">
        <v>343.03999999999996</v>
      </c>
      <c r="HS253" s="4">
        <v>0</v>
      </c>
      <c r="HT253" s="4">
        <v>0</v>
      </c>
      <c r="HU253" s="4">
        <v>4851510</v>
      </c>
      <c r="HV253" s="4">
        <v>0</v>
      </c>
      <c r="HW253" s="4">
        <v>0</v>
      </c>
      <c r="HX253" s="176">
        <v>0</v>
      </c>
      <c r="HY253" s="4">
        <v>289878</v>
      </c>
      <c r="HZ253" s="176">
        <v>0</v>
      </c>
      <c r="IA253" s="4">
        <v>291903</v>
      </c>
      <c r="IB253" s="176">
        <v>0</v>
      </c>
      <c r="IC253" s="4">
        <v>289935</v>
      </c>
      <c r="ID253" s="176">
        <v>0</v>
      </c>
      <c r="IE253" s="4">
        <v>527578.26136344369</v>
      </c>
      <c r="IF253" s="4">
        <v>2845.7416379322531</v>
      </c>
      <c r="IG253" s="5">
        <v>399.11000000000013</v>
      </c>
      <c r="IH253" s="3">
        <v>0</v>
      </c>
      <c r="II253" s="3">
        <v>0</v>
      </c>
      <c r="IJ253" s="3">
        <v>5903457</v>
      </c>
      <c r="IK253" s="3">
        <v>0</v>
      </c>
      <c r="IL253" s="3">
        <v>0</v>
      </c>
      <c r="IM253" s="3">
        <v>0</v>
      </c>
      <c r="IN253" s="3">
        <v>341207</v>
      </c>
      <c r="IO253" s="3">
        <v>0</v>
      </c>
      <c r="IP253" s="3">
        <v>247388</v>
      </c>
      <c r="IQ253" s="3"/>
      <c r="IR253" s="3">
        <v>354381</v>
      </c>
      <c r="IS253" s="3"/>
      <c r="IT253" s="3">
        <v>864532.33436029882</v>
      </c>
      <c r="IU253" s="3"/>
      <c r="IV253" s="93">
        <v>427.45000000000005</v>
      </c>
      <c r="IW253" s="4">
        <v>0</v>
      </c>
      <c r="IX253" s="4">
        <v>0</v>
      </c>
      <c r="IY253" s="4">
        <v>5116415</v>
      </c>
      <c r="IZ253" s="4">
        <v>0</v>
      </c>
      <c r="JA253" s="4">
        <v>0</v>
      </c>
      <c r="JB253" s="4">
        <v>0</v>
      </c>
      <c r="JC253" s="4">
        <v>295663</v>
      </c>
      <c r="JD253" s="4">
        <v>0</v>
      </c>
      <c r="JE253" s="4">
        <v>1915177</v>
      </c>
      <c r="JG253" s="4">
        <v>295663</v>
      </c>
      <c r="JI253" s="4">
        <v>230530.39537502086</v>
      </c>
      <c r="JK253" s="93">
        <v>483.71000000000009</v>
      </c>
      <c r="JL253" s="4">
        <v>0</v>
      </c>
      <c r="JM253" s="4">
        <v>0</v>
      </c>
      <c r="JN253" s="4">
        <v>5136509</v>
      </c>
      <c r="JO253" s="4">
        <v>0</v>
      </c>
      <c r="JP253" s="4">
        <v>0</v>
      </c>
      <c r="JQ253" s="4">
        <v>0</v>
      </c>
      <c r="JR253" s="4">
        <v>294036</v>
      </c>
      <c r="JS253" s="4">
        <v>0</v>
      </c>
      <c r="JT253" s="4">
        <v>2851315</v>
      </c>
      <c r="JV253" s="4">
        <v>294036</v>
      </c>
      <c r="JW253" s="4">
        <v>0</v>
      </c>
      <c r="JX253" s="4">
        <v>20094</v>
      </c>
      <c r="JY253" s="4">
        <v>0</v>
      </c>
      <c r="JZ253" s="93">
        <v>440.06</v>
      </c>
      <c r="KA253" s="4">
        <v>0</v>
      </c>
      <c r="KB253" s="4">
        <v>0</v>
      </c>
      <c r="KC253" s="4">
        <v>5293737</v>
      </c>
      <c r="KD253" s="4">
        <v>0</v>
      </c>
      <c r="KE253" s="4">
        <v>0</v>
      </c>
      <c r="KF253" s="4">
        <v>0</v>
      </c>
      <c r="KG253" s="4">
        <v>274633</v>
      </c>
      <c r="KH253" s="4">
        <v>0</v>
      </c>
      <c r="KI253" s="4">
        <v>2718617</v>
      </c>
      <c r="KJ253" s="4">
        <v>0</v>
      </c>
      <c r="KK253" s="4">
        <v>274633</v>
      </c>
      <c r="KM253" s="4">
        <v>169284.4</v>
      </c>
      <c r="KN253" s="4">
        <v>0</v>
      </c>
      <c r="KO253" s="4">
        <v>376.81999999999994</v>
      </c>
      <c r="KP253" s="4">
        <v>0</v>
      </c>
      <c r="KQ253" s="4">
        <v>0</v>
      </c>
      <c r="KR253" s="4">
        <v>5556881.8893600022</v>
      </c>
      <c r="KS253" s="4">
        <v>0</v>
      </c>
      <c r="KT253" s="4">
        <v>0</v>
      </c>
      <c r="KU253" s="4">
        <v>0</v>
      </c>
      <c r="KV253" s="4">
        <v>319543</v>
      </c>
      <c r="KW253" s="4">
        <v>0</v>
      </c>
      <c r="KX253" s="4">
        <v>1635945.1106399985</v>
      </c>
      <c r="KY253" s="4">
        <v>0</v>
      </c>
      <c r="KZ253" s="4">
        <v>319543</v>
      </c>
      <c r="LA253" s="4">
        <v>0</v>
      </c>
      <c r="LB253" s="4">
        <v>365197.78536000225</v>
      </c>
      <c r="LC253" s="4">
        <v>0</v>
      </c>
      <c r="LD253" s="4">
        <v>327</v>
      </c>
      <c r="LE253" s="4">
        <v>0</v>
      </c>
      <c r="LF253" s="4">
        <v>0</v>
      </c>
      <c r="LG253" s="4">
        <v>5949069.2780169258</v>
      </c>
      <c r="LH253" s="4">
        <v>0</v>
      </c>
      <c r="LI253" s="4">
        <v>0</v>
      </c>
      <c r="LJ253" s="4">
        <v>0</v>
      </c>
      <c r="LK253" s="4">
        <v>344869</v>
      </c>
      <c r="LL253" s="4">
        <v>0</v>
      </c>
      <c r="LM253" s="4">
        <v>789553.7219830394</v>
      </c>
      <c r="LO253" s="4">
        <v>344869</v>
      </c>
      <c r="LQ253" s="4">
        <v>612965.52227292489</v>
      </c>
      <c r="MI253" s="115">
        <f t="shared" si="3"/>
        <v>-244</v>
      </c>
      <c r="MJ253" s="3"/>
      <c r="MK253" s="3"/>
      <c r="ML253" s="176"/>
      <c r="MM253" s="176"/>
      <c r="MN253" s="176"/>
      <c r="MO253" s="176"/>
      <c r="MP253" s="176"/>
      <c r="MQ253" s="176"/>
      <c r="MR253" s="176"/>
      <c r="MS253" s="176"/>
      <c r="MT253" s="176"/>
    </row>
    <row r="254" spans="1:358" s="4" customFormat="1">
      <c r="A254" s="1">
        <v>245</v>
      </c>
      <c r="B254" t="s">
        <v>285</v>
      </c>
      <c r="C254" s="93"/>
      <c r="E254" s="4">
        <v>0</v>
      </c>
      <c r="F254" s="4">
        <v>0</v>
      </c>
      <c r="I254" s="93"/>
      <c r="J254" s="4">
        <v>0</v>
      </c>
      <c r="K254" s="4">
        <v>0</v>
      </c>
      <c r="L254" s="4">
        <v>0</v>
      </c>
      <c r="O254" s="93"/>
      <c r="Q254" s="4">
        <v>0</v>
      </c>
      <c r="R254" s="4">
        <v>0</v>
      </c>
      <c r="S254" s="4">
        <v>0</v>
      </c>
      <c r="U254" s="4">
        <v>0</v>
      </c>
      <c r="V254" s="4">
        <v>0</v>
      </c>
      <c r="W254" s="93"/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L254" s="4">
        <v>0</v>
      </c>
      <c r="AO254" s="93"/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W254" s="93"/>
      <c r="AZ254" s="4">
        <v>0</v>
      </c>
      <c r="BB254" s="4">
        <v>0</v>
      </c>
      <c r="BC254" s="4">
        <v>0</v>
      </c>
      <c r="BD254" s="4">
        <v>0</v>
      </c>
      <c r="BH254" s="4">
        <v>0</v>
      </c>
      <c r="BL254" s="4">
        <v>0</v>
      </c>
      <c r="BN254" s="4">
        <v>0</v>
      </c>
      <c r="BO254" s="4">
        <v>0</v>
      </c>
      <c r="BP254" s="4">
        <v>0</v>
      </c>
      <c r="BQ254" s="93">
        <v>0</v>
      </c>
      <c r="BR254" s="4">
        <v>0</v>
      </c>
      <c r="BS254" s="4">
        <v>0</v>
      </c>
      <c r="BT254" s="4">
        <v>0</v>
      </c>
      <c r="BU254" s="4">
        <v>0</v>
      </c>
      <c r="BW254" s="4">
        <v>0</v>
      </c>
      <c r="BY254" s="4">
        <v>0</v>
      </c>
      <c r="CA254" s="4">
        <v>0</v>
      </c>
      <c r="CC254" s="93"/>
      <c r="CE254" s="4">
        <v>0</v>
      </c>
      <c r="CF254" s="4">
        <v>0</v>
      </c>
      <c r="CH254" s="4">
        <v>0</v>
      </c>
      <c r="CJ254" s="4">
        <v>0</v>
      </c>
      <c r="CK254" s="4">
        <v>0</v>
      </c>
      <c r="CL254" s="4">
        <v>0</v>
      </c>
      <c r="CM254" s="4">
        <v>0</v>
      </c>
      <c r="CN254" s="4">
        <v>0</v>
      </c>
      <c r="CO254" s="93"/>
      <c r="CS254" s="4">
        <v>0</v>
      </c>
      <c r="CW254" s="4">
        <v>0</v>
      </c>
      <c r="CY254" s="4">
        <v>0</v>
      </c>
      <c r="DA254" s="93"/>
      <c r="DD254" s="4">
        <v>0</v>
      </c>
      <c r="DF254" s="4">
        <v>0</v>
      </c>
      <c r="DH254" s="4">
        <v>0</v>
      </c>
      <c r="DI254" s="4">
        <v>0</v>
      </c>
      <c r="DJ254" s="4">
        <v>0</v>
      </c>
      <c r="DK254" s="4">
        <v>0</v>
      </c>
      <c r="DL254" s="4">
        <v>0</v>
      </c>
      <c r="DM254" s="93"/>
      <c r="DU254" s="4">
        <v>0</v>
      </c>
      <c r="DW254" s="4">
        <v>0</v>
      </c>
      <c r="DY254" s="93"/>
      <c r="EG254" s="4">
        <v>0</v>
      </c>
      <c r="EI254" s="4">
        <v>0</v>
      </c>
      <c r="EK254" s="93">
        <v>0</v>
      </c>
      <c r="EM254" s="4">
        <v>0</v>
      </c>
      <c r="EN254" s="4">
        <v>0</v>
      </c>
      <c r="EO254" s="4">
        <v>0</v>
      </c>
      <c r="EP254" s="4">
        <v>0</v>
      </c>
      <c r="EQ254" s="4">
        <v>0</v>
      </c>
      <c r="ER254" s="4">
        <v>0</v>
      </c>
      <c r="ES254" s="4">
        <v>0</v>
      </c>
      <c r="ET254" s="4">
        <v>0</v>
      </c>
      <c r="EU254" s="4">
        <v>0</v>
      </c>
      <c r="EV254" s="4">
        <v>0</v>
      </c>
      <c r="EW254" s="93">
        <v>0</v>
      </c>
      <c r="EX254" s="4">
        <v>0</v>
      </c>
      <c r="EY254" s="4">
        <v>0</v>
      </c>
      <c r="EZ254" s="4">
        <v>0</v>
      </c>
      <c r="FA254" s="4">
        <v>0</v>
      </c>
      <c r="FB254" s="4">
        <v>0</v>
      </c>
      <c r="FC254" s="4">
        <v>0</v>
      </c>
      <c r="FD254" s="4">
        <v>0</v>
      </c>
      <c r="FE254" s="4">
        <v>0</v>
      </c>
      <c r="FF254" s="4">
        <v>0</v>
      </c>
      <c r="FG254" s="4">
        <v>0</v>
      </c>
      <c r="FH254" s="4">
        <v>0</v>
      </c>
      <c r="FI254" s="93">
        <v>0</v>
      </c>
      <c r="FJ254" s="4">
        <v>0</v>
      </c>
      <c r="FK254" s="4">
        <v>0</v>
      </c>
      <c r="FL254" s="4">
        <v>0</v>
      </c>
      <c r="FM254" s="4">
        <v>0</v>
      </c>
      <c r="FN254" s="4">
        <v>0</v>
      </c>
      <c r="FO254" s="4">
        <v>0</v>
      </c>
      <c r="FQ254" s="4">
        <v>0</v>
      </c>
      <c r="FS254" s="4">
        <v>0</v>
      </c>
      <c r="FU254" s="93">
        <v>0</v>
      </c>
      <c r="FV254" s="4">
        <v>0</v>
      </c>
      <c r="FW254" s="4">
        <v>0</v>
      </c>
      <c r="FX254" s="4">
        <v>0</v>
      </c>
      <c r="FY254" s="4">
        <v>0</v>
      </c>
      <c r="FZ254" s="4">
        <v>0</v>
      </c>
      <c r="GA254" s="4">
        <v>0</v>
      </c>
      <c r="GB254" s="4">
        <v>0</v>
      </c>
      <c r="GC254" s="4">
        <v>0</v>
      </c>
      <c r="GE254" s="4">
        <v>0</v>
      </c>
      <c r="GG254" s="93">
        <v>0</v>
      </c>
      <c r="GH254" s="4">
        <v>0</v>
      </c>
      <c r="GI254" s="4">
        <v>0</v>
      </c>
      <c r="GJ254" s="4">
        <v>0</v>
      </c>
      <c r="GK254" s="4">
        <v>0</v>
      </c>
      <c r="GL254" s="4">
        <v>0</v>
      </c>
      <c r="GM254" s="4">
        <v>0</v>
      </c>
      <c r="GN254" s="4">
        <v>0</v>
      </c>
      <c r="GO254" s="4">
        <v>0</v>
      </c>
      <c r="GP254" s="4">
        <v>0</v>
      </c>
      <c r="GQ254" s="4">
        <v>0</v>
      </c>
      <c r="GR254" s="4">
        <v>0</v>
      </c>
      <c r="GS254" s="93">
        <v>0</v>
      </c>
      <c r="GT254" s="4">
        <v>0</v>
      </c>
      <c r="GU254" s="4">
        <v>0</v>
      </c>
      <c r="GV254" s="4">
        <v>0</v>
      </c>
      <c r="GW254" s="4">
        <v>0</v>
      </c>
      <c r="GX254" s="4">
        <v>0</v>
      </c>
      <c r="GY254" s="4">
        <v>0</v>
      </c>
      <c r="GZ254" s="4">
        <v>0</v>
      </c>
      <c r="HA254" s="160">
        <v>0</v>
      </c>
      <c r="HB254" s="160">
        <v>0</v>
      </c>
      <c r="HC254" s="160">
        <v>0</v>
      </c>
      <c r="HD254" s="4">
        <v>0</v>
      </c>
      <c r="HE254" s="93">
        <v>0</v>
      </c>
      <c r="HF254" s="4">
        <v>0</v>
      </c>
      <c r="HG254" s="4">
        <v>0</v>
      </c>
      <c r="HH254" s="4">
        <v>0</v>
      </c>
      <c r="HI254" s="4">
        <v>0</v>
      </c>
      <c r="HJ254" s="4">
        <v>0</v>
      </c>
      <c r="HK254" s="4">
        <v>0</v>
      </c>
      <c r="HL254" s="4">
        <v>0</v>
      </c>
      <c r="HM254" s="4">
        <v>0</v>
      </c>
      <c r="HN254" s="4">
        <v>0</v>
      </c>
      <c r="HO254" s="4">
        <v>0</v>
      </c>
      <c r="HP254" s="4">
        <v>0</v>
      </c>
      <c r="HQ254" s="4">
        <v>0</v>
      </c>
      <c r="HR254" s="93">
        <v>0</v>
      </c>
      <c r="HS254" s="4">
        <v>0</v>
      </c>
      <c r="HT254" s="4">
        <v>0</v>
      </c>
      <c r="HU254" s="4">
        <v>0</v>
      </c>
      <c r="HV254" s="4">
        <v>0</v>
      </c>
      <c r="HW254" s="4">
        <v>0</v>
      </c>
      <c r="HX254" s="176">
        <v>0</v>
      </c>
      <c r="HY254" s="4">
        <v>0</v>
      </c>
      <c r="HZ254" s="176">
        <v>0</v>
      </c>
      <c r="IA254" s="4">
        <v>0</v>
      </c>
      <c r="IB254" s="176">
        <v>0</v>
      </c>
      <c r="IC254" s="4">
        <v>0</v>
      </c>
      <c r="ID254" s="176">
        <v>0</v>
      </c>
      <c r="IE254" s="4">
        <v>0</v>
      </c>
      <c r="IF254" s="4">
        <v>0</v>
      </c>
      <c r="IG254" s="5">
        <v>0</v>
      </c>
      <c r="IH254" s="3">
        <v>0</v>
      </c>
      <c r="II254" s="3">
        <v>0</v>
      </c>
      <c r="IJ254" s="3">
        <v>0</v>
      </c>
      <c r="IK254" s="3">
        <v>0</v>
      </c>
      <c r="IL254" s="3">
        <v>0</v>
      </c>
      <c r="IM254" s="3">
        <v>0</v>
      </c>
      <c r="IN254" s="3">
        <v>0</v>
      </c>
      <c r="IO254" s="3">
        <v>0</v>
      </c>
      <c r="IP254" s="3">
        <v>0</v>
      </c>
      <c r="IQ254" s="3"/>
      <c r="IR254" s="3">
        <v>0</v>
      </c>
      <c r="IS254" s="3"/>
      <c r="IT254" s="3">
        <v>0</v>
      </c>
      <c r="IU254" s="3"/>
      <c r="IV254" s="93">
        <v>0</v>
      </c>
      <c r="IW254" s="4">
        <v>0</v>
      </c>
      <c r="IX254" s="4">
        <v>0</v>
      </c>
      <c r="IY254" s="4">
        <v>0</v>
      </c>
      <c r="IZ254" s="4">
        <v>0</v>
      </c>
      <c r="JA254" s="4">
        <v>0</v>
      </c>
      <c r="JB254" s="4">
        <v>0</v>
      </c>
      <c r="JC254" s="4">
        <v>0</v>
      </c>
      <c r="JD254" s="4">
        <v>0</v>
      </c>
      <c r="JE254" s="4">
        <v>0</v>
      </c>
      <c r="JG254" s="4">
        <v>0</v>
      </c>
      <c r="JI254" s="4">
        <v>0</v>
      </c>
      <c r="JK254" s="93">
        <v>0</v>
      </c>
      <c r="JL254" s="4">
        <v>0</v>
      </c>
      <c r="JM254" s="4">
        <v>0</v>
      </c>
      <c r="JN254" s="4">
        <v>0</v>
      </c>
      <c r="JO254" s="4">
        <v>0</v>
      </c>
      <c r="JP254" s="4">
        <v>0</v>
      </c>
      <c r="JQ254" s="4">
        <v>0</v>
      </c>
      <c r="JR254" s="4">
        <v>0</v>
      </c>
      <c r="JS254" s="4">
        <v>0</v>
      </c>
      <c r="JT254" s="4">
        <v>0</v>
      </c>
      <c r="JV254" s="4">
        <v>0</v>
      </c>
      <c r="JW254" s="4">
        <v>0</v>
      </c>
      <c r="JX254" s="4">
        <v>0</v>
      </c>
      <c r="JY254" s="4">
        <v>0</v>
      </c>
      <c r="JZ254" s="93">
        <v>0</v>
      </c>
      <c r="KA254" s="4">
        <v>0</v>
      </c>
      <c r="KB254" s="4">
        <v>0</v>
      </c>
      <c r="KC254" s="4">
        <v>0</v>
      </c>
      <c r="KD254" s="4">
        <v>0</v>
      </c>
      <c r="KE254" s="4">
        <v>0</v>
      </c>
      <c r="KF254" s="4">
        <v>0</v>
      </c>
      <c r="KG254" s="4">
        <v>0</v>
      </c>
      <c r="KH254" s="4">
        <v>0</v>
      </c>
      <c r="KI254" s="4">
        <v>0</v>
      </c>
      <c r="KJ254" s="4">
        <v>0</v>
      </c>
      <c r="KK254" s="4">
        <v>0</v>
      </c>
      <c r="KM254" s="4">
        <v>0</v>
      </c>
      <c r="KN254" s="4">
        <v>0</v>
      </c>
      <c r="KO254" s="4">
        <v>0</v>
      </c>
      <c r="KP254" s="4">
        <v>0</v>
      </c>
      <c r="KQ254" s="4">
        <v>0</v>
      </c>
      <c r="KR254" s="4">
        <v>0</v>
      </c>
      <c r="KS254" s="4">
        <v>0</v>
      </c>
      <c r="KT254" s="4">
        <v>0</v>
      </c>
      <c r="KU254" s="4">
        <v>0</v>
      </c>
      <c r="KV254" s="4">
        <v>0</v>
      </c>
      <c r="KW254" s="4">
        <v>0</v>
      </c>
      <c r="KX254" s="4">
        <v>0</v>
      </c>
      <c r="KY254" s="4">
        <v>0</v>
      </c>
      <c r="KZ254" s="4">
        <v>0</v>
      </c>
      <c r="LA254" s="4">
        <v>0</v>
      </c>
      <c r="LB254" s="4">
        <v>0</v>
      </c>
      <c r="LC254" s="4">
        <v>0</v>
      </c>
      <c r="LD254" s="4">
        <v>0</v>
      </c>
      <c r="LE254" s="4">
        <v>0</v>
      </c>
      <c r="LF254" s="4">
        <v>0</v>
      </c>
      <c r="LG254" s="4">
        <v>0</v>
      </c>
      <c r="LH254" s="4">
        <v>0</v>
      </c>
      <c r="LI254" s="4">
        <v>0</v>
      </c>
      <c r="LJ254" s="4">
        <v>0</v>
      </c>
      <c r="LK254" s="4">
        <v>0</v>
      </c>
      <c r="LL254" s="4">
        <v>0</v>
      </c>
      <c r="LM254" s="4">
        <v>0</v>
      </c>
      <c r="LO254" s="4">
        <v>0</v>
      </c>
      <c r="LQ254" s="4">
        <v>0</v>
      </c>
      <c r="MI254" s="115">
        <f t="shared" si="3"/>
        <v>-245</v>
      </c>
      <c r="MJ254" s="3"/>
      <c r="MK254" s="3"/>
      <c r="ML254" s="176"/>
      <c r="MM254" s="176"/>
      <c r="MN254" s="176"/>
      <c r="MO254" s="176"/>
      <c r="MP254" s="176"/>
      <c r="MQ254" s="176"/>
      <c r="MR254" s="176"/>
      <c r="MS254" s="176"/>
      <c r="MT254" s="176"/>
    </row>
    <row r="255" spans="1:358" s="4" customFormat="1">
      <c r="A255" s="1">
        <v>246</v>
      </c>
      <c r="B255" t="s">
        <v>286</v>
      </c>
      <c r="C255" s="93"/>
      <c r="E255" s="4">
        <v>0</v>
      </c>
      <c r="F255" s="4">
        <v>0</v>
      </c>
      <c r="I255" s="93"/>
      <c r="J255" s="4">
        <v>0</v>
      </c>
      <c r="K255" s="4">
        <v>0</v>
      </c>
      <c r="L255" s="4">
        <v>0</v>
      </c>
      <c r="O255" s="93"/>
      <c r="Q255" s="4">
        <v>0</v>
      </c>
      <c r="R255" s="4">
        <v>0</v>
      </c>
      <c r="S255" s="4">
        <v>0</v>
      </c>
      <c r="U255" s="4">
        <v>0</v>
      </c>
      <c r="V255" s="4">
        <v>0</v>
      </c>
      <c r="W255" s="93"/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L255" s="4">
        <v>0</v>
      </c>
      <c r="AO255" s="93"/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W255" s="93">
        <v>1</v>
      </c>
      <c r="AY255" s="4">
        <v>7151</v>
      </c>
      <c r="AZ255" s="4">
        <v>0</v>
      </c>
      <c r="BA255" s="4">
        <v>0</v>
      </c>
      <c r="BB255" s="4">
        <v>0</v>
      </c>
      <c r="BC255" s="4">
        <v>6366</v>
      </c>
      <c r="BD255" s="4">
        <v>9</v>
      </c>
      <c r="BE255" s="4">
        <v>1.63</v>
      </c>
      <c r="BF255" s="4">
        <v>0</v>
      </c>
      <c r="BG255" s="4">
        <v>11982</v>
      </c>
      <c r="BH255" s="4">
        <v>0</v>
      </c>
      <c r="BI255" s="4">
        <v>2.13</v>
      </c>
      <c r="BJ255" s="4">
        <v>0</v>
      </c>
      <c r="BK255" s="4">
        <v>16258</v>
      </c>
      <c r="BL255" s="4">
        <v>0</v>
      </c>
      <c r="BM255" s="4">
        <v>0</v>
      </c>
      <c r="BN255" s="4">
        <v>0</v>
      </c>
      <c r="BO255" s="4">
        <v>3069.4104592749718</v>
      </c>
      <c r="BP255" s="4">
        <v>1.9991408721884909</v>
      </c>
      <c r="BQ255" s="93">
        <v>4</v>
      </c>
      <c r="BR255" s="4">
        <v>0</v>
      </c>
      <c r="BS255" s="4">
        <v>30331.156934116574</v>
      </c>
      <c r="BT255" s="4">
        <v>0</v>
      </c>
      <c r="BU255" s="4">
        <v>2992</v>
      </c>
      <c r="BW255" s="4">
        <v>0</v>
      </c>
      <c r="BY255" s="4">
        <v>2992</v>
      </c>
      <c r="CA255" s="4">
        <v>18571.156934116574</v>
      </c>
      <c r="CC255" s="93">
        <v>4</v>
      </c>
      <c r="CD255" s="4">
        <v>0</v>
      </c>
      <c r="CE255" s="4">
        <v>31916</v>
      </c>
      <c r="CF255" s="4">
        <v>0</v>
      </c>
      <c r="CG255" s="4">
        <v>3104</v>
      </c>
      <c r="CH255" s="4">
        <v>0</v>
      </c>
      <c r="CI255" s="4">
        <v>0</v>
      </c>
      <c r="CJ255" s="4">
        <v>0</v>
      </c>
      <c r="CK255" s="4">
        <v>3104</v>
      </c>
      <c r="CL255" s="4">
        <v>0</v>
      </c>
      <c r="CM255" s="4">
        <v>11738.843065883426</v>
      </c>
      <c r="CN255" s="4">
        <v>0</v>
      </c>
      <c r="CO255" s="93">
        <v>5</v>
      </c>
      <c r="CP255" s="4">
        <v>0</v>
      </c>
      <c r="CQ255" s="4">
        <v>47535</v>
      </c>
      <c r="CS255" s="4">
        <v>4055</v>
      </c>
      <c r="CU255" s="4">
        <v>0</v>
      </c>
      <c r="CW255" s="4">
        <v>4055</v>
      </c>
      <c r="CY255" s="4">
        <v>22199</v>
      </c>
      <c r="DA255" s="93">
        <v>6</v>
      </c>
      <c r="DB255" s="4">
        <v>0</v>
      </c>
      <c r="DC255" s="4">
        <v>51846</v>
      </c>
      <c r="DD255" s="4">
        <v>0</v>
      </c>
      <c r="DE255" s="4">
        <v>5094</v>
      </c>
      <c r="DF255" s="4">
        <v>0</v>
      </c>
      <c r="DG255" s="4">
        <v>0</v>
      </c>
      <c r="DH255" s="4">
        <v>0</v>
      </c>
      <c r="DI255" s="4">
        <v>5094</v>
      </c>
      <c r="DJ255" s="4">
        <v>0</v>
      </c>
      <c r="DK255" s="4">
        <v>14316</v>
      </c>
      <c r="DL255" s="4">
        <v>0</v>
      </c>
      <c r="DM255" s="93">
        <v>7</v>
      </c>
      <c r="DN255" s="4">
        <v>0</v>
      </c>
      <c r="DO255" s="4">
        <v>64342</v>
      </c>
      <c r="DQ255" s="4">
        <v>6251</v>
      </c>
      <c r="DS255" s="4">
        <v>0</v>
      </c>
      <c r="DU255" s="4">
        <v>6251</v>
      </c>
      <c r="DW255" s="4">
        <v>21330.2</v>
      </c>
      <c r="DY255" s="93">
        <v>7</v>
      </c>
      <c r="DZ255" s="4">
        <v>0</v>
      </c>
      <c r="EA255" s="4">
        <v>64347</v>
      </c>
      <c r="EC255" s="4">
        <v>6251</v>
      </c>
      <c r="EE255" s="4">
        <v>0</v>
      </c>
      <c r="EG255" s="4">
        <v>6251</v>
      </c>
      <c r="EI255" s="4">
        <v>9227</v>
      </c>
      <c r="EK255" s="93">
        <v>6</v>
      </c>
      <c r="EL255" s="4">
        <v>0</v>
      </c>
      <c r="EM255" s="4">
        <v>55626</v>
      </c>
      <c r="EN255" s="4">
        <v>18542</v>
      </c>
      <c r="EO255" s="4">
        <v>5358</v>
      </c>
      <c r="EP255" s="4">
        <v>1786</v>
      </c>
      <c r="EQ255" s="4">
        <v>0</v>
      </c>
      <c r="ER255" s="4">
        <v>0</v>
      </c>
      <c r="ES255" s="4">
        <v>5358</v>
      </c>
      <c r="ET255" s="4">
        <v>1786</v>
      </c>
      <c r="EU255" s="4">
        <v>5001.3999999999996</v>
      </c>
      <c r="EV255" s="4">
        <v>0</v>
      </c>
      <c r="EW255" s="93">
        <v>5.1817765567765566</v>
      </c>
      <c r="EX255" s="4">
        <v>0</v>
      </c>
      <c r="EY255" s="4">
        <v>46950</v>
      </c>
      <c r="EZ255" s="4">
        <v>0</v>
      </c>
      <c r="FA255" s="4">
        <v>4562</v>
      </c>
      <c r="FB255" s="4">
        <v>0</v>
      </c>
      <c r="FC255" s="4">
        <v>0</v>
      </c>
      <c r="FD255" s="4">
        <v>0</v>
      </c>
      <c r="FE255" s="4">
        <v>4562</v>
      </c>
      <c r="FF255" s="4">
        <v>0</v>
      </c>
      <c r="FG255" s="4">
        <v>9868</v>
      </c>
      <c r="FH255" s="4">
        <v>0</v>
      </c>
      <c r="FI255" s="93">
        <v>5</v>
      </c>
      <c r="FJ255" s="4">
        <v>0</v>
      </c>
      <c r="FK255" s="4">
        <v>47180</v>
      </c>
      <c r="FL255" s="4">
        <v>0</v>
      </c>
      <c r="FM255" s="4">
        <v>4465</v>
      </c>
      <c r="FN255" s="4">
        <v>0</v>
      </c>
      <c r="FO255" s="4">
        <v>0</v>
      </c>
      <c r="FQ255" s="4">
        <v>4465</v>
      </c>
      <c r="FS255" s="4">
        <v>2360.5787290703811</v>
      </c>
      <c r="FU255" s="93">
        <v>4</v>
      </c>
      <c r="FV255" s="4">
        <v>0</v>
      </c>
      <c r="FW255" s="4">
        <v>44844</v>
      </c>
      <c r="FX255" s="4">
        <v>0</v>
      </c>
      <c r="FY255" s="4">
        <v>3572</v>
      </c>
      <c r="FZ255" s="4">
        <v>0</v>
      </c>
      <c r="GA255" s="4">
        <v>0</v>
      </c>
      <c r="GB255" s="4">
        <v>0</v>
      </c>
      <c r="GC255" s="4">
        <v>3572</v>
      </c>
      <c r="GE255" s="4">
        <v>2401.35807943588</v>
      </c>
      <c r="GG255" s="93">
        <v>3.4983050847457626</v>
      </c>
      <c r="GH255" s="4">
        <v>0</v>
      </c>
      <c r="GI255" s="4">
        <v>37784</v>
      </c>
      <c r="GJ255" s="4">
        <v>0</v>
      </c>
      <c r="GK255" s="4">
        <v>3121</v>
      </c>
      <c r="GL255" s="4">
        <v>0</v>
      </c>
      <c r="GM255" s="4">
        <v>0</v>
      </c>
      <c r="GN255" s="4">
        <v>0</v>
      </c>
      <c r="GO255" s="4">
        <v>3121</v>
      </c>
      <c r="GP255" s="4">
        <v>0</v>
      </c>
      <c r="GQ255" s="4">
        <v>0</v>
      </c>
      <c r="GR255" s="4">
        <v>0</v>
      </c>
      <c r="GS255" s="93">
        <v>2</v>
      </c>
      <c r="GT255" s="4">
        <v>0</v>
      </c>
      <c r="GU255" s="4">
        <v>22186</v>
      </c>
      <c r="GV255" s="4">
        <v>0</v>
      </c>
      <c r="GW255" s="4">
        <v>1786</v>
      </c>
      <c r="GX255" s="4">
        <v>0</v>
      </c>
      <c r="GY255" s="4">
        <v>0</v>
      </c>
      <c r="GZ255" s="4">
        <v>0</v>
      </c>
      <c r="HA255" s="160">
        <v>1786</v>
      </c>
      <c r="HB255" s="160">
        <v>0</v>
      </c>
      <c r="HC255" s="160">
        <v>0</v>
      </c>
      <c r="HD255" s="4">
        <v>0</v>
      </c>
      <c r="HE255" s="93">
        <v>2</v>
      </c>
      <c r="HF255" s="4">
        <v>0</v>
      </c>
      <c r="HG255" s="4">
        <v>0</v>
      </c>
      <c r="HH255" s="4">
        <v>24526</v>
      </c>
      <c r="HI255" s="4">
        <v>0</v>
      </c>
      <c r="HJ255" s="4">
        <v>1786</v>
      </c>
      <c r="HK255" s="4">
        <v>0</v>
      </c>
      <c r="HL255" s="4">
        <v>0</v>
      </c>
      <c r="HM255" s="4">
        <v>0</v>
      </c>
      <c r="HN255" s="4">
        <v>1786</v>
      </c>
      <c r="HO255" s="4">
        <v>0</v>
      </c>
      <c r="HP255" s="4">
        <v>2054</v>
      </c>
      <c r="HQ255" s="4">
        <v>-35.685790373397367</v>
      </c>
      <c r="HR255" s="93">
        <v>3</v>
      </c>
      <c r="HS255" s="4">
        <v>0</v>
      </c>
      <c r="HT255" s="4">
        <v>0</v>
      </c>
      <c r="HU255" s="4">
        <v>38194</v>
      </c>
      <c r="HV255" s="4">
        <v>0</v>
      </c>
      <c r="HW255" s="4">
        <v>0</v>
      </c>
      <c r="HX255" s="176">
        <v>0</v>
      </c>
      <c r="HY255" s="4">
        <v>2679</v>
      </c>
      <c r="HZ255" s="176">
        <v>0</v>
      </c>
      <c r="IA255" s="4">
        <v>0</v>
      </c>
      <c r="IB255" s="176">
        <v>0</v>
      </c>
      <c r="IC255" s="4">
        <v>2679</v>
      </c>
      <c r="ID255" s="176">
        <v>0</v>
      </c>
      <c r="IE255" s="4">
        <v>8983.7258526239748</v>
      </c>
      <c r="IF255" s="4">
        <v>48.457953245666431</v>
      </c>
      <c r="IG255" s="5">
        <v>2</v>
      </c>
      <c r="IH255" s="3">
        <v>0</v>
      </c>
      <c r="II255" s="3">
        <v>0</v>
      </c>
      <c r="IJ255" s="3">
        <v>32542</v>
      </c>
      <c r="IK255" s="3">
        <v>0</v>
      </c>
      <c r="IL255" s="3">
        <v>0</v>
      </c>
      <c r="IM255" s="3">
        <v>0</v>
      </c>
      <c r="IN255" s="3">
        <v>1786</v>
      </c>
      <c r="IO255" s="3">
        <v>0</v>
      </c>
      <c r="IP255" s="3">
        <v>0</v>
      </c>
      <c r="IQ255" s="3"/>
      <c r="IR255" s="3">
        <v>1786</v>
      </c>
      <c r="IS255" s="3"/>
      <c r="IT255" s="3">
        <v>39.755619282239785</v>
      </c>
      <c r="IU255" s="3"/>
      <c r="IV255" s="93">
        <v>1</v>
      </c>
      <c r="IW255" s="4">
        <v>0</v>
      </c>
      <c r="IX255" s="4">
        <v>0</v>
      </c>
      <c r="IY255" s="4">
        <v>19518</v>
      </c>
      <c r="IZ255" s="4">
        <v>0</v>
      </c>
      <c r="JA255" s="4">
        <v>0</v>
      </c>
      <c r="JB255" s="4">
        <v>0</v>
      </c>
      <c r="JC255" s="4">
        <v>938</v>
      </c>
      <c r="JD255" s="4">
        <v>0</v>
      </c>
      <c r="JE255" s="4">
        <v>0</v>
      </c>
      <c r="JG255" s="4">
        <v>938</v>
      </c>
      <c r="JI255" s="4">
        <v>4.7712130410756686</v>
      </c>
      <c r="JK255" s="93">
        <v>2.83</v>
      </c>
      <c r="JL255" s="4">
        <v>0</v>
      </c>
      <c r="JM255" s="4">
        <v>0</v>
      </c>
      <c r="JN255" s="4">
        <v>40911</v>
      </c>
      <c r="JO255" s="4">
        <v>0</v>
      </c>
      <c r="JP255" s="4">
        <v>0</v>
      </c>
      <c r="JQ255" s="4">
        <v>0</v>
      </c>
      <c r="JR255" s="4">
        <v>2626</v>
      </c>
      <c r="JS255" s="4">
        <v>0</v>
      </c>
      <c r="JT255" s="4">
        <v>0</v>
      </c>
      <c r="JV255" s="4">
        <v>2626</v>
      </c>
      <c r="JW255" s="4">
        <v>0</v>
      </c>
      <c r="JX255" s="4">
        <v>21393</v>
      </c>
      <c r="JY255" s="4">
        <v>0</v>
      </c>
      <c r="JZ255" s="93">
        <v>2</v>
      </c>
      <c r="KA255" s="4">
        <v>0</v>
      </c>
      <c r="KB255" s="4">
        <v>0</v>
      </c>
      <c r="KC255" s="4">
        <v>29896</v>
      </c>
      <c r="KD255" s="4">
        <v>0</v>
      </c>
      <c r="KE255" s="4">
        <v>0</v>
      </c>
      <c r="KF255" s="4">
        <v>0</v>
      </c>
      <c r="KG255" s="4">
        <v>1864</v>
      </c>
      <c r="KH255" s="4">
        <v>0</v>
      </c>
      <c r="KI255" s="4">
        <v>0</v>
      </c>
      <c r="KJ255" s="4">
        <v>0</v>
      </c>
      <c r="KK255" s="4">
        <v>1864</v>
      </c>
      <c r="KM255" s="4">
        <v>12835.8</v>
      </c>
      <c r="KN255" s="4">
        <v>0</v>
      </c>
      <c r="KO255" s="4">
        <v>3</v>
      </c>
      <c r="KP255" s="4">
        <v>0</v>
      </c>
      <c r="KQ255" s="4">
        <v>0</v>
      </c>
      <c r="KR255" s="4">
        <v>46520</v>
      </c>
      <c r="KS255" s="4">
        <v>0</v>
      </c>
      <c r="KT255" s="4">
        <v>0</v>
      </c>
      <c r="KU255" s="4">
        <v>0</v>
      </c>
      <c r="KV255" s="4">
        <v>3246</v>
      </c>
      <c r="KW255" s="4">
        <v>0</v>
      </c>
      <c r="KX255" s="4">
        <v>0</v>
      </c>
      <c r="KY255" s="4">
        <v>0</v>
      </c>
      <c r="KZ255" s="4">
        <v>3246</v>
      </c>
      <c r="LA255" s="4">
        <v>0</v>
      </c>
      <c r="LB255" s="4">
        <v>24838.912</v>
      </c>
      <c r="LC255" s="4">
        <v>0</v>
      </c>
      <c r="LD255" s="4">
        <v>3</v>
      </c>
      <c r="LE255" s="4">
        <v>0</v>
      </c>
      <c r="LF255" s="4">
        <v>0</v>
      </c>
      <c r="LG255" s="4">
        <v>45545</v>
      </c>
      <c r="LH255" s="4">
        <v>0</v>
      </c>
      <c r="LI255" s="4">
        <v>0</v>
      </c>
      <c r="LJ255" s="4">
        <v>0</v>
      </c>
      <c r="LK255" s="4">
        <v>3543</v>
      </c>
      <c r="LL255" s="4">
        <v>0</v>
      </c>
      <c r="LM255" s="4">
        <v>0</v>
      </c>
      <c r="LO255" s="4">
        <v>3543</v>
      </c>
      <c r="LQ255" s="4">
        <v>9974.4</v>
      </c>
      <c r="MI255" s="115">
        <f t="shared" si="3"/>
        <v>-246</v>
      </c>
      <c r="MJ255" s="3"/>
      <c r="MK255" s="3"/>
      <c r="ML255" s="176"/>
      <c r="MM255" s="176"/>
      <c r="MN255" s="176"/>
      <c r="MO255" s="176"/>
      <c r="MP255" s="176"/>
      <c r="MQ255" s="176"/>
      <c r="MR255" s="176"/>
      <c r="MS255" s="176"/>
      <c r="MT255" s="176"/>
    </row>
    <row r="256" spans="1:358" s="4" customFormat="1">
      <c r="A256" s="1">
        <v>247</v>
      </c>
      <c r="B256" t="s">
        <v>287</v>
      </c>
      <c r="C256" s="93"/>
      <c r="E256" s="4">
        <v>0</v>
      </c>
      <c r="F256" s="4">
        <v>0</v>
      </c>
      <c r="I256" s="93"/>
      <c r="J256" s="4">
        <v>0</v>
      </c>
      <c r="K256" s="4">
        <v>0</v>
      </c>
      <c r="L256" s="4">
        <v>0</v>
      </c>
      <c r="O256" s="93"/>
      <c r="Q256" s="4">
        <v>0</v>
      </c>
      <c r="R256" s="4">
        <v>0</v>
      </c>
      <c r="S256" s="4">
        <v>0</v>
      </c>
      <c r="U256" s="4">
        <v>0</v>
      </c>
      <c r="V256" s="4">
        <v>0</v>
      </c>
      <c r="W256" s="93"/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L256" s="4">
        <v>0</v>
      </c>
      <c r="AO256" s="93"/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W256" s="93"/>
      <c r="AZ256" s="4">
        <v>0</v>
      </c>
      <c r="BB256" s="4">
        <v>0</v>
      </c>
      <c r="BC256" s="4">
        <v>0</v>
      </c>
      <c r="BD256" s="4">
        <v>0</v>
      </c>
      <c r="BH256" s="4">
        <v>0</v>
      </c>
      <c r="BL256" s="4">
        <v>0</v>
      </c>
      <c r="BN256" s="4">
        <v>0</v>
      </c>
      <c r="BO256" s="4">
        <v>0</v>
      </c>
      <c r="BP256" s="4">
        <v>0</v>
      </c>
      <c r="BQ256" s="93">
        <v>0</v>
      </c>
      <c r="BR256" s="4">
        <v>0</v>
      </c>
      <c r="BS256" s="4">
        <v>0</v>
      </c>
      <c r="BT256" s="4">
        <v>0</v>
      </c>
      <c r="BU256" s="4">
        <v>0</v>
      </c>
      <c r="BW256" s="4">
        <v>0</v>
      </c>
      <c r="BY256" s="4">
        <v>0</v>
      </c>
      <c r="CA256" s="4">
        <v>0</v>
      </c>
      <c r="CC256" s="93"/>
      <c r="CE256" s="4">
        <v>0</v>
      </c>
      <c r="CF256" s="4">
        <v>0</v>
      </c>
      <c r="CH256" s="4">
        <v>0</v>
      </c>
      <c r="CJ256" s="4">
        <v>0</v>
      </c>
      <c r="CK256" s="4">
        <v>0</v>
      </c>
      <c r="CL256" s="4">
        <v>0</v>
      </c>
      <c r="CM256" s="4">
        <v>0</v>
      </c>
      <c r="CN256" s="4">
        <v>0</v>
      </c>
      <c r="CO256" s="93"/>
      <c r="CS256" s="4">
        <v>0</v>
      </c>
      <c r="CW256" s="4">
        <v>0</v>
      </c>
      <c r="CY256" s="4">
        <v>0</v>
      </c>
      <c r="DA256" s="93"/>
      <c r="DD256" s="4">
        <v>0</v>
      </c>
      <c r="DF256" s="4">
        <v>0</v>
      </c>
      <c r="DH256" s="4">
        <v>0</v>
      </c>
      <c r="DI256" s="4">
        <v>0</v>
      </c>
      <c r="DJ256" s="4">
        <v>0</v>
      </c>
      <c r="DK256" s="4">
        <v>0</v>
      </c>
      <c r="DL256" s="4">
        <v>0</v>
      </c>
      <c r="DM256" s="93"/>
      <c r="DU256" s="4">
        <v>0</v>
      </c>
      <c r="DW256" s="4">
        <v>0</v>
      </c>
      <c r="DY256" s="93"/>
      <c r="EG256" s="4">
        <v>0</v>
      </c>
      <c r="EI256" s="4">
        <v>0</v>
      </c>
      <c r="EK256" s="93">
        <v>0</v>
      </c>
      <c r="EM256" s="4">
        <v>0</v>
      </c>
      <c r="EN256" s="4">
        <v>0</v>
      </c>
      <c r="EO256" s="4">
        <v>0</v>
      </c>
      <c r="EP256" s="4">
        <v>0</v>
      </c>
      <c r="EQ256" s="4">
        <v>0</v>
      </c>
      <c r="ER256" s="4">
        <v>0</v>
      </c>
      <c r="ES256" s="4">
        <v>0</v>
      </c>
      <c r="ET256" s="4">
        <v>0</v>
      </c>
      <c r="EU256" s="4">
        <v>0</v>
      </c>
      <c r="EV256" s="4">
        <v>0</v>
      </c>
      <c r="EW256" s="93">
        <v>0</v>
      </c>
      <c r="EX256" s="4">
        <v>0</v>
      </c>
      <c r="EY256" s="4">
        <v>0</v>
      </c>
      <c r="EZ256" s="4">
        <v>0</v>
      </c>
      <c r="FA256" s="4">
        <v>0</v>
      </c>
      <c r="FB256" s="4">
        <v>0</v>
      </c>
      <c r="FC256" s="4">
        <v>0</v>
      </c>
      <c r="FD256" s="4">
        <v>0</v>
      </c>
      <c r="FE256" s="4">
        <v>0</v>
      </c>
      <c r="FF256" s="4">
        <v>0</v>
      </c>
      <c r="FG256" s="4">
        <v>0</v>
      </c>
      <c r="FH256" s="4">
        <v>0</v>
      </c>
      <c r="FI256" s="93">
        <v>0</v>
      </c>
      <c r="FJ256" s="4">
        <v>0</v>
      </c>
      <c r="FK256" s="4">
        <v>0</v>
      </c>
      <c r="FL256" s="4">
        <v>0</v>
      </c>
      <c r="FM256" s="4">
        <v>0</v>
      </c>
      <c r="FN256" s="4">
        <v>0</v>
      </c>
      <c r="FO256" s="4">
        <v>0</v>
      </c>
      <c r="FQ256" s="4">
        <v>0</v>
      </c>
      <c r="FS256" s="4">
        <v>0</v>
      </c>
      <c r="FU256" s="93">
        <v>0</v>
      </c>
      <c r="FV256" s="4">
        <v>0</v>
      </c>
      <c r="FW256" s="4">
        <v>0</v>
      </c>
      <c r="FX256" s="4">
        <v>0</v>
      </c>
      <c r="FY256" s="4">
        <v>0</v>
      </c>
      <c r="FZ256" s="4">
        <v>0</v>
      </c>
      <c r="GA256" s="4">
        <v>0</v>
      </c>
      <c r="GB256" s="4">
        <v>0</v>
      </c>
      <c r="GC256" s="4">
        <v>0</v>
      </c>
      <c r="GE256" s="4">
        <v>0</v>
      </c>
      <c r="GG256" s="93">
        <v>0</v>
      </c>
      <c r="GH256" s="4">
        <v>0</v>
      </c>
      <c r="GI256" s="4">
        <v>0</v>
      </c>
      <c r="GJ256" s="4">
        <v>0</v>
      </c>
      <c r="GK256" s="4">
        <v>0</v>
      </c>
      <c r="GL256" s="4">
        <v>0</v>
      </c>
      <c r="GM256" s="4">
        <v>0</v>
      </c>
      <c r="GN256" s="4">
        <v>0</v>
      </c>
      <c r="GO256" s="4">
        <v>0</v>
      </c>
      <c r="GP256" s="4">
        <v>0</v>
      </c>
      <c r="GQ256" s="4">
        <v>0</v>
      </c>
      <c r="GR256" s="4">
        <v>0</v>
      </c>
      <c r="GS256" s="93">
        <v>0</v>
      </c>
      <c r="GT256" s="4">
        <v>0</v>
      </c>
      <c r="GU256" s="4">
        <v>0</v>
      </c>
      <c r="GV256" s="4">
        <v>0</v>
      </c>
      <c r="GW256" s="4">
        <v>0</v>
      </c>
      <c r="GX256" s="4">
        <v>0</v>
      </c>
      <c r="GY256" s="4">
        <v>0</v>
      </c>
      <c r="GZ256" s="4">
        <v>0</v>
      </c>
      <c r="HA256" s="160">
        <v>0</v>
      </c>
      <c r="HB256" s="160">
        <v>0</v>
      </c>
      <c r="HC256" s="160">
        <v>0</v>
      </c>
      <c r="HD256" s="4">
        <v>0</v>
      </c>
      <c r="HE256" s="93">
        <v>0</v>
      </c>
      <c r="HF256" s="4">
        <v>0</v>
      </c>
      <c r="HG256" s="4">
        <v>0</v>
      </c>
      <c r="HH256" s="4">
        <v>0</v>
      </c>
      <c r="HI256" s="4">
        <v>0</v>
      </c>
      <c r="HJ256" s="4">
        <v>0</v>
      </c>
      <c r="HK256" s="4">
        <v>0</v>
      </c>
      <c r="HL256" s="4">
        <v>0</v>
      </c>
      <c r="HM256" s="4">
        <v>0</v>
      </c>
      <c r="HN256" s="4">
        <v>0</v>
      </c>
      <c r="HO256" s="4">
        <v>0</v>
      </c>
      <c r="HP256" s="4">
        <v>0</v>
      </c>
      <c r="HQ256" s="4">
        <v>0</v>
      </c>
      <c r="HR256" s="93">
        <v>0</v>
      </c>
      <c r="HS256" s="4">
        <v>0</v>
      </c>
      <c r="HT256" s="4">
        <v>0</v>
      </c>
      <c r="HU256" s="4">
        <v>0</v>
      </c>
      <c r="HV256" s="4">
        <v>0</v>
      </c>
      <c r="HW256" s="4">
        <v>0</v>
      </c>
      <c r="HX256" s="176">
        <v>0</v>
      </c>
      <c r="HY256" s="4">
        <v>0</v>
      </c>
      <c r="HZ256" s="176">
        <v>0</v>
      </c>
      <c r="IA256" s="4">
        <v>0</v>
      </c>
      <c r="IB256" s="176">
        <v>0</v>
      </c>
      <c r="IC256" s="4">
        <v>0</v>
      </c>
      <c r="ID256" s="176">
        <v>0</v>
      </c>
      <c r="IE256" s="4">
        <v>0</v>
      </c>
      <c r="IF256" s="4">
        <v>0</v>
      </c>
      <c r="IG256" s="5">
        <v>0</v>
      </c>
      <c r="IH256" s="3">
        <v>0</v>
      </c>
      <c r="II256" s="3">
        <v>0</v>
      </c>
      <c r="IJ256" s="3">
        <v>0</v>
      </c>
      <c r="IK256" s="3">
        <v>0</v>
      </c>
      <c r="IL256" s="3">
        <v>0</v>
      </c>
      <c r="IM256" s="3">
        <v>0</v>
      </c>
      <c r="IN256" s="3">
        <v>0</v>
      </c>
      <c r="IO256" s="3">
        <v>0</v>
      </c>
      <c r="IP256" s="3">
        <v>0</v>
      </c>
      <c r="IQ256" s="3"/>
      <c r="IR256" s="3">
        <v>0</v>
      </c>
      <c r="IS256" s="3"/>
      <c r="IT256" s="3">
        <v>0</v>
      </c>
      <c r="IU256" s="3"/>
      <c r="IV256" s="93">
        <v>0</v>
      </c>
      <c r="IW256" s="4">
        <v>0</v>
      </c>
      <c r="IX256" s="4">
        <v>0</v>
      </c>
      <c r="IY256" s="4">
        <v>0</v>
      </c>
      <c r="IZ256" s="4">
        <v>0</v>
      </c>
      <c r="JA256" s="4">
        <v>0</v>
      </c>
      <c r="JB256" s="4">
        <v>0</v>
      </c>
      <c r="JC256" s="4">
        <v>0</v>
      </c>
      <c r="JD256" s="4">
        <v>0</v>
      </c>
      <c r="JE256" s="4">
        <v>0</v>
      </c>
      <c r="JG256" s="4">
        <v>0</v>
      </c>
      <c r="JI256" s="4">
        <v>0</v>
      </c>
      <c r="JK256" s="93">
        <v>0</v>
      </c>
      <c r="JL256" s="4">
        <v>0</v>
      </c>
      <c r="JM256" s="4">
        <v>0</v>
      </c>
      <c r="JN256" s="4">
        <v>0</v>
      </c>
      <c r="JO256" s="4">
        <v>0</v>
      </c>
      <c r="JP256" s="4">
        <v>0</v>
      </c>
      <c r="JQ256" s="4">
        <v>0</v>
      </c>
      <c r="JR256" s="4">
        <v>0</v>
      </c>
      <c r="JS256" s="4">
        <v>0</v>
      </c>
      <c r="JT256" s="4">
        <v>0</v>
      </c>
      <c r="JV256" s="4">
        <v>0</v>
      </c>
      <c r="JW256" s="4">
        <v>0</v>
      </c>
      <c r="JX256" s="4">
        <v>0</v>
      </c>
      <c r="JY256" s="4">
        <v>0</v>
      </c>
      <c r="JZ256" s="93">
        <v>0</v>
      </c>
      <c r="KA256" s="4">
        <v>0</v>
      </c>
      <c r="KB256" s="4">
        <v>0</v>
      </c>
      <c r="KC256" s="4">
        <v>0</v>
      </c>
      <c r="KD256" s="4">
        <v>0</v>
      </c>
      <c r="KE256" s="4">
        <v>0</v>
      </c>
      <c r="KF256" s="4">
        <v>0</v>
      </c>
      <c r="KG256" s="4">
        <v>0</v>
      </c>
      <c r="KH256" s="4">
        <v>0</v>
      </c>
      <c r="KI256" s="4">
        <v>0</v>
      </c>
      <c r="KJ256" s="4">
        <v>0</v>
      </c>
      <c r="KK256" s="4">
        <v>0</v>
      </c>
      <c r="KM256" s="4">
        <v>0</v>
      </c>
      <c r="KN256" s="4">
        <v>0</v>
      </c>
      <c r="KO256" s="4">
        <v>0</v>
      </c>
      <c r="KP256" s="4">
        <v>0</v>
      </c>
      <c r="KQ256" s="4">
        <v>0</v>
      </c>
      <c r="KR256" s="4">
        <v>0</v>
      </c>
      <c r="KS256" s="4">
        <v>0</v>
      </c>
      <c r="KT256" s="4">
        <v>0</v>
      </c>
      <c r="KU256" s="4">
        <v>0</v>
      </c>
      <c r="KV256" s="4">
        <v>0</v>
      </c>
      <c r="KW256" s="4">
        <v>0</v>
      </c>
      <c r="KX256" s="4">
        <v>0</v>
      </c>
      <c r="KY256" s="4">
        <v>0</v>
      </c>
      <c r="KZ256" s="4">
        <v>0</v>
      </c>
      <c r="LA256" s="4">
        <v>0</v>
      </c>
      <c r="LB256" s="4">
        <v>0</v>
      </c>
      <c r="LC256" s="4">
        <v>0</v>
      </c>
      <c r="LD256" s="4">
        <v>0</v>
      </c>
      <c r="LE256" s="4">
        <v>0</v>
      </c>
      <c r="LF256" s="4">
        <v>0</v>
      </c>
      <c r="LG256" s="4">
        <v>0</v>
      </c>
      <c r="LH256" s="4">
        <v>0</v>
      </c>
      <c r="LI256" s="4">
        <v>0</v>
      </c>
      <c r="LJ256" s="4">
        <v>0</v>
      </c>
      <c r="LK256" s="4">
        <v>0</v>
      </c>
      <c r="LL256" s="4">
        <v>0</v>
      </c>
      <c r="LM256" s="4">
        <v>0</v>
      </c>
      <c r="LO256" s="4">
        <v>0</v>
      </c>
      <c r="LQ256" s="4">
        <v>0</v>
      </c>
      <c r="MI256" s="115">
        <f t="shared" si="3"/>
        <v>-247</v>
      </c>
      <c r="MJ256" s="3"/>
      <c r="MK256" s="3"/>
      <c r="ML256" s="176"/>
      <c r="MM256" s="176"/>
      <c r="MN256" s="176"/>
      <c r="MO256" s="176"/>
      <c r="MP256" s="176"/>
      <c r="MQ256" s="176"/>
      <c r="MR256" s="176"/>
      <c r="MS256" s="176"/>
      <c r="MT256" s="176"/>
    </row>
    <row r="257" spans="1:358" s="4" customFormat="1">
      <c r="A257" s="1">
        <v>248</v>
      </c>
      <c r="B257" t="s">
        <v>288</v>
      </c>
      <c r="C257" s="93"/>
      <c r="E257" s="4">
        <v>0</v>
      </c>
      <c r="F257" s="4">
        <v>0</v>
      </c>
      <c r="I257" s="93">
        <v>10.050000000000001</v>
      </c>
      <c r="J257" s="4">
        <v>51447</v>
      </c>
      <c r="K257" s="4">
        <v>0</v>
      </c>
      <c r="L257" s="4">
        <v>0</v>
      </c>
      <c r="M257" s="4">
        <v>0</v>
      </c>
      <c r="O257" s="93">
        <v>14.78</v>
      </c>
      <c r="P257" s="4">
        <v>0</v>
      </c>
      <c r="Q257" s="4">
        <v>82644</v>
      </c>
      <c r="R257" s="4">
        <v>0</v>
      </c>
      <c r="S257" s="4">
        <v>12742</v>
      </c>
      <c r="U257" s="4">
        <v>14760</v>
      </c>
      <c r="V257" s="4">
        <v>0</v>
      </c>
      <c r="W257" s="93">
        <v>29.49</v>
      </c>
      <c r="X257" s="4">
        <v>0</v>
      </c>
      <c r="Y257" s="4">
        <v>168642</v>
      </c>
      <c r="Z257" s="4">
        <v>0</v>
      </c>
      <c r="AA257" s="4">
        <v>26464</v>
      </c>
      <c r="AB257" s="4">
        <v>0</v>
      </c>
      <c r="AC257" s="4">
        <v>85998</v>
      </c>
      <c r="AD257" s="4">
        <v>0</v>
      </c>
      <c r="AE257" s="4">
        <v>0</v>
      </c>
      <c r="AF257" s="4">
        <v>37.659999999999997</v>
      </c>
      <c r="AG257" s="4">
        <v>0</v>
      </c>
      <c r="AH257" s="4">
        <v>258307</v>
      </c>
      <c r="AJ257" s="4">
        <v>3054</v>
      </c>
      <c r="AL257" s="4">
        <v>141264</v>
      </c>
      <c r="AN257" s="4">
        <v>0</v>
      </c>
      <c r="AO257" s="93">
        <v>31.9</v>
      </c>
      <c r="AP257" s="4">
        <v>0</v>
      </c>
      <c r="AQ257" s="4">
        <v>234370</v>
      </c>
      <c r="AR257" s="4">
        <v>0</v>
      </c>
      <c r="AS257" s="4">
        <v>0</v>
      </c>
      <c r="AT257" s="4">
        <v>0</v>
      </c>
      <c r="AU257" s="4">
        <v>88198</v>
      </c>
      <c r="AW257" s="93">
        <v>31</v>
      </c>
      <c r="AY257" s="4">
        <v>229858</v>
      </c>
      <c r="AZ257" s="4">
        <v>0</v>
      </c>
      <c r="BA257" s="4">
        <v>24185</v>
      </c>
      <c r="BB257" s="4">
        <v>0</v>
      </c>
      <c r="BC257" s="4">
        <v>31929</v>
      </c>
      <c r="BD257" s="4">
        <v>46</v>
      </c>
      <c r="BE257" s="4">
        <v>26.73</v>
      </c>
      <c r="BF257" s="4">
        <v>0</v>
      </c>
      <c r="BG257" s="4">
        <v>204242</v>
      </c>
      <c r="BH257" s="4">
        <v>0</v>
      </c>
      <c r="BI257" s="4">
        <v>32.479999999999997</v>
      </c>
      <c r="BJ257" s="4">
        <v>0</v>
      </c>
      <c r="BK257" s="4">
        <v>273902</v>
      </c>
      <c r="BL257" s="4">
        <v>0</v>
      </c>
      <c r="BM257" s="4">
        <v>0</v>
      </c>
      <c r="BN257" s="4">
        <v>0</v>
      </c>
      <c r="BO257" s="4">
        <v>21306.938972904289</v>
      </c>
      <c r="BP257" s="4">
        <v>13.877444260750053</v>
      </c>
      <c r="BQ257" s="93">
        <v>56.576788667469557</v>
      </c>
      <c r="BR257" s="4">
        <v>0</v>
      </c>
      <c r="BS257" s="4">
        <v>463423.5500273779</v>
      </c>
      <c r="BT257" s="4">
        <v>0</v>
      </c>
      <c r="BU257" s="4">
        <v>41571.437923267236</v>
      </c>
      <c r="BW257" s="4">
        <v>10454.335623641713</v>
      </c>
      <c r="BY257" s="4">
        <v>41571.437923267236</v>
      </c>
      <c r="CA257" s="4">
        <v>231317.5500273779</v>
      </c>
      <c r="CC257" s="93">
        <v>49.867475926941893</v>
      </c>
      <c r="CD257" s="4">
        <v>0</v>
      </c>
      <c r="CE257" s="4">
        <v>376770.23995829449</v>
      </c>
      <c r="CF257" s="4">
        <v>2134.7012348556309</v>
      </c>
      <c r="CG257" s="4">
        <v>37176.620778766424</v>
      </c>
      <c r="CH257" s="4">
        <v>213.21919850883569</v>
      </c>
      <c r="CI257" s="4">
        <v>16992.432432432433</v>
      </c>
      <c r="CJ257" s="4">
        <v>351.56756756756658</v>
      </c>
      <c r="CK257" s="4">
        <v>37176.620778766424</v>
      </c>
      <c r="CL257" s="4">
        <v>244.67865796829574</v>
      </c>
      <c r="CM257" s="4">
        <v>141577</v>
      </c>
      <c r="CN257" s="4">
        <v>0</v>
      </c>
      <c r="CO257" s="93">
        <v>73.298826867948449</v>
      </c>
      <c r="CP257" s="4">
        <v>0</v>
      </c>
      <c r="CQ257" s="4">
        <v>571145.85977042955</v>
      </c>
      <c r="CS257" s="4">
        <v>56130.050611997358</v>
      </c>
      <c r="CU257" s="4">
        <v>36868.541784016896</v>
      </c>
      <c r="CW257" s="4">
        <v>56343.269810506194</v>
      </c>
      <c r="CY257" s="4">
        <v>272319.32104699075</v>
      </c>
      <c r="DA257" s="93">
        <v>103.12080870879494</v>
      </c>
      <c r="DB257" s="4">
        <v>0</v>
      </c>
      <c r="DC257" s="4">
        <v>879219</v>
      </c>
      <c r="DD257" s="4">
        <v>0</v>
      </c>
      <c r="DE257" s="4">
        <v>79510</v>
      </c>
      <c r="DF257" s="4">
        <v>0</v>
      </c>
      <c r="DG257" s="4">
        <v>101058</v>
      </c>
      <c r="DH257" s="4">
        <v>0</v>
      </c>
      <c r="DI257" s="4">
        <v>79510</v>
      </c>
      <c r="DJ257" s="4">
        <v>0</v>
      </c>
      <c r="DK257" s="4">
        <v>423845</v>
      </c>
      <c r="DL257" s="4">
        <v>0</v>
      </c>
      <c r="DM257" s="93">
        <v>130.02429480439824</v>
      </c>
      <c r="DN257" s="4">
        <v>0</v>
      </c>
      <c r="DO257" s="4">
        <v>1207299</v>
      </c>
      <c r="DQ257" s="4">
        <v>105854</v>
      </c>
      <c r="DS257" s="4">
        <v>118117</v>
      </c>
      <c r="DU257" s="4">
        <v>105854</v>
      </c>
      <c r="DW257" s="4">
        <v>590247.19181562518</v>
      </c>
      <c r="DY257" s="93">
        <v>132.5245679027704</v>
      </c>
      <c r="DZ257" s="4">
        <v>0</v>
      </c>
      <c r="EA257" s="4">
        <v>1387715</v>
      </c>
      <c r="EC257" s="4">
        <v>117279</v>
      </c>
      <c r="EE257" s="4">
        <v>10762</v>
      </c>
      <c r="EG257" s="4">
        <v>117279</v>
      </c>
      <c r="EI257" s="4">
        <v>499639.37559788593</v>
      </c>
      <c r="EK257" s="93">
        <v>134.03860640012991</v>
      </c>
      <c r="EL257" s="4">
        <v>0</v>
      </c>
      <c r="EM257" s="4">
        <v>1325179</v>
      </c>
      <c r="EN257" s="4">
        <v>17662</v>
      </c>
      <c r="EO257" s="4">
        <v>117834</v>
      </c>
      <c r="EP257" s="4">
        <v>1786</v>
      </c>
      <c r="EQ257" s="4">
        <v>22639</v>
      </c>
      <c r="ER257" s="4">
        <v>0</v>
      </c>
      <c r="ES257" s="4">
        <v>117834</v>
      </c>
      <c r="ET257" s="4">
        <v>1786</v>
      </c>
      <c r="EU257" s="4">
        <v>239481.60000000001</v>
      </c>
      <c r="EV257" s="4">
        <v>0</v>
      </c>
      <c r="EW257" s="93">
        <v>136.85010054370156</v>
      </c>
      <c r="EX257" s="4">
        <v>0</v>
      </c>
      <c r="EY257" s="4">
        <v>1445890</v>
      </c>
      <c r="EZ257" s="4">
        <v>-11895</v>
      </c>
      <c r="FA257" s="4">
        <v>120219</v>
      </c>
      <c r="FB257" s="4">
        <v>-893</v>
      </c>
      <c r="FC257" s="4">
        <v>23158</v>
      </c>
      <c r="FD257" s="4">
        <v>0</v>
      </c>
      <c r="FE257" s="4">
        <v>120219</v>
      </c>
      <c r="FF257" s="4">
        <v>-893</v>
      </c>
      <c r="FG257" s="4">
        <v>210539.4</v>
      </c>
      <c r="FH257" s="4">
        <v>-11895</v>
      </c>
      <c r="FI257" s="93">
        <v>128.15265086581473</v>
      </c>
      <c r="FJ257" s="4">
        <v>0</v>
      </c>
      <c r="FK257" s="4">
        <v>1416997</v>
      </c>
      <c r="FL257" s="4">
        <v>0</v>
      </c>
      <c r="FM257" s="4">
        <v>111845</v>
      </c>
      <c r="FN257" s="4">
        <v>0</v>
      </c>
      <c r="FO257" s="4">
        <v>33973</v>
      </c>
      <c r="FQ257" s="4">
        <v>111845</v>
      </c>
      <c r="FS257" s="4">
        <v>21723.497318922269</v>
      </c>
      <c r="FU257" s="93">
        <v>120.20383181095778</v>
      </c>
      <c r="FV257" s="4">
        <v>0</v>
      </c>
      <c r="FW257" s="4">
        <v>1351417</v>
      </c>
      <c r="FX257" s="4">
        <v>0</v>
      </c>
      <c r="FY257" s="4">
        <v>105397</v>
      </c>
      <c r="FZ257" s="4">
        <v>0</v>
      </c>
      <c r="GA257" s="4">
        <v>24772</v>
      </c>
      <c r="GB257" s="4">
        <v>0</v>
      </c>
      <c r="GC257" s="4">
        <v>105397</v>
      </c>
      <c r="GE257" s="4">
        <v>33679.619047818873</v>
      </c>
      <c r="GG257" s="93">
        <v>155.13213448525647</v>
      </c>
      <c r="GH257" s="4">
        <v>0</v>
      </c>
      <c r="GI257" s="4">
        <v>1772832</v>
      </c>
      <c r="GJ257" s="4">
        <v>0</v>
      </c>
      <c r="GK257" s="4">
        <v>133503</v>
      </c>
      <c r="GL257" s="4">
        <v>0</v>
      </c>
      <c r="GM257" s="4">
        <v>63254</v>
      </c>
      <c r="GN257" s="4">
        <v>0</v>
      </c>
      <c r="GO257" s="4">
        <v>133503</v>
      </c>
      <c r="GP257" s="4">
        <v>0</v>
      </c>
      <c r="GQ257" s="4">
        <v>405436.83413664484</v>
      </c>
      <c r="GR257" s="4">
        <v>-354.40281660226174</v>
      </c>
      <c r="GS257" s="93">
        <v>181.8602577866244</v>
      </c>
      <c r="GT257" s="4">
        <v>0</v>
      </c>
      <c r="GU257" s="4">
        <v>2120890</v>
      </c>
      <c r="GV257" s="4">
        <v>0</v>
      </c>
      <c r="GW257" s="4">
        <v>158853</v>
      </c>
      <c r="GX257" s="4">
        <v>0</v>
      </c>
      <c r="GY257" s="4">
        <v>39359</v>
      </c>
      <c r="GZ257" s="4">
        <v>0</v>
      </c>
      <c r="HA257" s="160">
        <v>158853</v>
      </c>
      <c r="HB257" s="160">
        <v>0</v>
      </c>
      <c r="HC257" s="160">
        <v>308431.31678416359</v>
      </c>
      <c r="HD257" s="4">
        <v>-227</v>
      </c>
      <c r="HE257" s="93">
        <v>239</v>
      </c>
      <c r="HF257" s="4">
        <v>0</v>
      </c>
      <c r="HG257" s="4">
        <v>0</v>
      </c>
      <c r="HH257" s="4">
        <v>3067095</v>
      </c>
      <c r="HI257" s="4">
        <v>92</v>
      </c>
      <c r="HJ257" s="4">
        <v>210457</v>
      </c>
      <c r="HK257" s="4">
        <v>6</v>
      </c>
      <c r="HL257" s="4">
        <v>42797</v>
      </c>
      <c r="HM257" s="4">
        <v>0</v>
      </c>
      <c r="HN257" s="4">
        <v>210457</v>
      </c>
      <c r="HO257" s="4">
        <v>6</v>
      </c>
      <c r="HP257" s="4">
        <v>830548</v>
      </c>
      <c r="HQ257" s="4">
        <v>-14350.594226212823</v>
      </c>
      <c r="HR257" s="93">
        <v>310.0200000000001</v>
      </c>
      <c r="HS257" s="4">
        <v>0</v>
      </c>
      <c r="HT257" s="4">
        <v>0</v>
      </c>
      <c r="HU257" s="4">
        <v>3833861</v>
      </c>
      <c r="HV257" s="4">
        <v>-44467</v>
      </c>
      <c r="HW257" s="4">
        <v>0</v>
      </c>
      <c r="HX257" s="176">
        <v>0</v>
      </c>
      <c r="HY257" s="4">
        <v>271945</v>
      </c>
      <c r="HZ257" s="176">
        <v>-3024</v>
      </c>
      <c r="IA257" s="4">
        <v>63242</v>
      </c>
      <c r="IB257" s="176">
        <v>0</v>
      </c>
      <c r="IC257" s="4">
        <v>271951</v>
      </c>
      <c r="ID257" s="176">
        <v>-3024</v>
      </c>
      <c r="IE257" s="4">
        <v>495904.07993729343</v>
      </c>
      <c r="IF257" s="4">
        <v>0</v>
      </c>
      <c r="IG257" s="5">
        <v>435.21</v>
      </c>
      <c r="IH257" s="3">
        <v>0</v>
      </c>
      <c r="II257" s="3">
        <v>0</v>
      </c>
      <c r="IJ257" s="3">
        <v>5456167</v>
      </c>
      <c r="IK257" s="3">
        <v>0</v>
      </c>
      <c r="IL257" s="3">
        <v>0</v>
      </c>
      <c r="IM257" s="3">
        <v>0</v>
      </c>
      <c r="IN257" s="3">
        <v>382503</v>
      </c>
      <c r="IO257" s="3">
        <v>0</v>
      </c>
      <c r="IP257" s="3">
        <v>77309</v>
      </c>
      <c r="IQ257" s="3"/>
      <c r="IR257" s="3">
        <v>384359</v>
      </c>
      <c r="IS257" s="3"/>
      <c r="IT257" s="3">
        <v>1294406.9003018688</v>
      </c>
      <c r="IU257" s="3"/>
      <c r="IV257" s="93">
        <v>456.78000000000003</v>
      </c>
      <c r="IW257" s="4">
        <v>0</v>
      </c>
      <c r="IX257" s="4">
        <v>0</v>
      </c>
      <c r="IY257" s="4">
        <v>5957712</v>
      </c>
      <c r="IZ257" s="4">
        <v>0</v>
      </c>
      <c r="JA257" s="4">
        <v>0</v>
      </c>
      <c r="JB257" s="4">
        <v>0</v>
      </c>
      <c r="JC257" s="4">
        <v>424371</v>
      </c>
      <c r="JD257" s="4">
        <v>0</v>
      </c>
      <c r="JE257" s="4">
        <v>14545</v>
      </c>
      <c r="JG257" s="4">
        <v>424371</v>
      </c>
      <c r="JI257" s="4">
        <v>822502.20814781031</v>
      </c>
      <c r="JK257" s="93">
        <v>495.36999999999995</v>
      </c>
      <c r="JL257" s="4">
        <v>0</v>
      </c>
      <c r="JM257" s="4">
        <v>0</v>
      </c>
      <c r="JN257" s="4">
        <v>6785436</v>
      </c>
      <c r="JO257" s="4">
        <v>0</v>
      </c>
      <c r="JP257" s="4">
        <v>0</v>
      </c>
      <c r="JQ257" s="4">
        <v>0</v>
      </c>
      <c r="JR257" s="4">
        <v>457489</v>
      </c>
      <c r="JS257" s="4">
        <v>0</v>
      </c>
      <c r="JT257" s="4">
        <v>43064</v>
      </c>
      <c r="JV257" s="4">
        <v>457489</v>
      </c>
      <c r="JW257" s="4">
        <v>0</v>
      </c>
      <c r="JX257" s="4">
        <v>911882.2963597296</v>
      </c>
      <c r="JY257" s="4">
        <v>-107.03923041338567</v>
      </c>
      <c r="JZ257" s="93">
        <v>543.04</v>
      </c>
      <c r="KA257" s="4">
        <v>0</v>
      </c>
      <c r="KB257" s="4">
        <v>0</v>
      </c>
      <c r="KC257" s="4">
        <v>8268946</v>
      </c>
      <c r="KD257" s="4">
        <v>0</v>
      </c>
      <c r="KE257" s="4">
        <v>0</v>
      </c>
      <c r="KF257" s="4">
        <v>0</v>
      </c>
      <c r="KG257" s="4">
        <v>505254</v>
      </c>
      <c r="KH257" s="4">
        <v>0</v>
      </c>
      <c r="KI257" s="4">
        <v>70629</v>
      </c>
      <c r="KJ257" s="4">
        <v>0</v>
      </c>
      <c r="KK257" s="4">
        <v>505254</v>
      </c>
      <c r="KM257" s="4">
        <v>2052688.127421069</v>
      </c>
      <c r="KN257" s="4">
        <v>-584.65843906626105</v>
      </c>
      <c r="KO257" s="4">
        <v>587.53999999999985</v>
      </c>
      <c r="KP257" s="4">
        <v>0</v>
      </c>
      <c r="KQ257" s="4">
        <v>0</v>
      </c>
      <c r="KR257" s="4">
        <v>9624656</v>
      </c>
      <c r="KS257" s="4">
        <v>0</v>
      </c>
      <c r="KT257" s="4">
        <v>0</v>
      </c>
      <c r="KU257" s="4">
        <v>0</v>
      </c>
      <c r="KV257" s="4">
        <v>636881</v>
      </c>
      <c r="KW257" s="4">
        <v>0</v>
      </c>
      <c r="KX257" s="4">
        <v>34211</v>
      </c>
      <c r="KY257" s="4">
        <v>0</v>
      </c>
      <c r="KZ257" s="4">
        <v>636881</v>
      </c>
      <c r="LA257" s="4">
        <v>0</v>
      </c>
      <c r="LB257" s="4">
        <v>2563077.3575609336</v>
      </c>
      <c r="LC257" s="4">
        <v>0</v>
      </c>
      <c r="LD257" s="4">
        <v>558</v>
      </c>
      <c r="LE257" s="4">
        <v>0</v>
      </c>
      <c r="LF257" s="4">
        <v>0</v>
      </c>
      <c r="LG257" s="4">
        <v>9736327</v>
      </c>
      <c r="LH257" s="4">
        <v>0</v>
      </c>
      <c r="LI257" s="4">
        <v>0</v>
      </c>
      <c r="LJ257" s="4">
        <v>0</v>
      </c>
      <c r="LK257" s="4">
        <v>662841</v>
      </c>
      <c r="LL257" s="4">
        <v>0</v>
      </c>
      <c r="LM257" s="4">
        <v>0</v>
      </c>
      <c r="LO257" s="4">
        <v>662841</v>
      </c>
      <c r="LQ257" s="4">
        <v>1518501</v>
      </c>
      <c r="MI257" s="115">
        <f t="shared" si="3"/>
        <v>-248</v>
      </c>
      <c r="MJ257" s="3"/>
      <c r="MK257" s="3"/>
      <c r="ML257" s="176"/>
      <c r="MM257" s="176"/>
      <c r="MN257" s="176"/>
      <c r="MO257" s="176"/>
      <c r="MP257" s="176"/>
      <c r="MQ257" s="176"/>
      <c r="MR257" s="176"/>
      <c r="MS257" s="176"/>
      <c r="MT257" s="176"/>
    </row>
    <row r="258" spans="1:358" s="4" customFormat="1">
      <c r="A258" s="1">
        <v>249</v>
      </c>
      <c r="B258" t="s">
        <v>289</v>
      </c>
      <c r="C258" s="93"/>
      <c r="E258" s="4">
        <v>0</v>
      </c>
      <c r="F258" s="4">
        <v>0</v>
      </c>
      <c r="I258" s="93"/>
      <c r="J258" s="4">
        <v>0</v>
      </c>
      <c r="K258" s="4">
        <v>0</v>
      </c>
      <c r="L258" s="4">
        <v>0</v>
      </c>
      <c r="O258" s="93"/>
      <c r="Q258" s="4">
        <v>0</v>
      </c>
      <c r="R258" s="4">
        <v>0</v>
      </c>
      <c r="S258" s="4">
        <v>0</v>
      </c>
      <c r="U258" s="4">
        <v>0</v>
      </c>
      <c r="V258" s="4">
        <v>0</v>
      </c>
      <c r="W258" s="93"/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L258" s="4">
        <v>0</v>
      </c>
      <c r="AO258" s="93"/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W258" s="93"/>
      <c r="AZ258" s="4">
        <v>0</v>
      </c>
      <c r="BB258" s="4">
        <v>0</v>
      </c>
      <c r="BC258" s="4">
        <v>0</v>
      </c>
      <c r="BD258" s="4">
        <v>0</v>
      </c>
      <c r="BH258" s="4">
        <v>0</v>
      </c>
      <c r="BL258" s="4">
        <v>0</v>
      </c>
      <c r="BN258" s="4">
        <v>0</v>
      </c>
      <c r="BO258" s="4">
        <v>0</v>
      </c>
      <c r="BP258" s="4">
        <v>0</v>
      </c>
      <c r="BQ258" s="93">
        <v>0</v>
      </c>
      <c r="BR258" s="4">
        <v>0</v>
      </c>
      <c r="BS258" s="4">
        <v>0</v>
      </c>
      <c r="BT258" s="4">
        <v>0</v>
      </c>
      <c r="BU258" s="4">
        <v>0</v>
      </c>
      <c r="BW258" s="4">
        <v>0</v>
      </c>
      <c r="BY258" s="4">
        <v>0</v>
      </c>
      <c r="CA258" s="4">
        <v>0</v>
      </c>
      <c r="CC258" s="93"/>
      <c r="CE258" s="4">
        <v>0</v>
      </c>
      <c r="CF258" s="4">
        <v>0</v>
      </c>
      <c r="CH258" s="4">
        <v>0</v>
      </c>
      <c r="CJ258" s="4">
        <v>0</v>
      </c>
      <c r="CK258" s="4">
        <v>0</v>
      </c>
      <c r="CL258" s="4">
        <v>0</v>
      </c>
      <c r="CM258" s="4">
        <v>0</v>
      </c>
      <c r="CN258" s="4">
        <v>0</v>
      </c>
      <c r="CO258" s="93"/>
      <c r="CS258" s="4">
        <v>0</v>
      </c>
      <c r="CW258" s="4">
        <v>0</v>
      </c>
      <c r="CY258" s="4">
        <v>0</v>
      </c>
      <c r="DA258" s="93"/>
      <c r="DD258" s="4">
        <v>0</v>
      </c>
      <c r="DF258" s="4">
        <v>0</v>
      </c>
      <c r="DH258" s="4">
        <v>0</v>
      </c>
      <c r="DI258" s="4">
        <v>0</v>
      </c>
      <c r="DJ258" s="4">
        <v>0</v>
      </c>
      <c r="DK258" s="4">
        <v>0</v>
      </c>
      <c r="DL258" s="4">
        <v>0</v>
      </c>
      <c r="DM258" s="93"/>
      <c r="DU258" s="4">
        <v>0</v>
      </c>
      <c r="DW258" s="4">
        <v>0</v>
      </c>
      <c r="DY258" s="93"/>
      <c r="EG258" s="4">
        <v>0</v>
      </c>
      <c r="EI258" s="4">
        <v>0</v>
      </c>
      <c r="EK258" s="93">
        <v>0</v>
      </c>
      <c r="EM258" s="4">
        <v>0</v>
      </c>
      <c r="EN258" s="4">
        <v>0</v>
      </c>
      <c r="EO258" s="4">
        <v>0</v>
      </c>
      <c r="EP258" s="4">
        <v>0</v>
      </c>
      <c r="EQ258" s="4">
        <v>0</v>
      </c>
      <c r="ER258" s="4">
        <v>0</v>
      </c>
      <c r="ES258" s="4">
        <v>0</v>
      </c>
      <c r="ET258" s="4">
        <v>0</v>
      </c>
      <c r="EU258" s="4">
        <v>0</v>
      </c>
      <c r="EV258" s="4">
        <v>0</v>
      </c>
      <c r="EW258" s="93">
        <v>0</v>
      </c>
      <c r="EX258" s="4">
        <v>0</v>
      </c>
      <c r="EY258" s="4">
        <v>0</v>
      </c>
      <c r="EZ258" s="4">
        <v>0</v>
      </c>
      <c r="FA258" s="4">
        <v>0</v>
      </c>
      <c r="FB258" s="4">
        <v>0</v>
      </c>
      <c r="FC258" s="4">
        <v>0</v>
      </c>
      <c r="FD258" s="4">
        <v>0</v>
      </c>
      <c r="FE258" s="4">
        <v>0</v>
      </c>
      <c r="FF258" s="4">
        <v>0</v>
      </c>
      <c r="FG258" s="4">
        <v>0</v>
      </c>
      <c r="FH258" s="4">
        <v>0</v>
      </c>
      <c r="FI258" s="93">
        <v>0</v>
      </c>
      <c r="FJ258" s="4">
        <v>0</v>
      </c>
      <c r="FK258" s="4">
        <v>0</v>
      </c>
      <c r="FL258" s="4">
        <v>0</v>
      </c>
      <c r="FM258" s="4">
        <v>0</v>
      </c>
      <c r="FN258" s="4">
        <v>0</v>
      </c>
      <c r="FO258" s="4">
        <v>0</v>
      </c>
      <c r="FQ258" s="4">
        <v>0</v>
      </c>
      <c r="FS258" s="4">
        <v>0</v>
      </c>
      <c r="FU258" s="93">
        <v>1</v>
      </c>
      <c r="FV258" s="4">
        <v>0</v>
      </c>
      <c r="FW258" s="4">
        <v>20637</v>
      </c>
      <c r="FX258" s="4">
        <v>0</v>
      </c>
      <c r="FY258" s="4">
        <v>893</v>
      </c>
      <c r="FZ258" s="4">
        <v>0</v>
      </c>
      <c r="GA258" s="4">
        <v>0</v>
      </c>
      <c r="GB258" s="4">
        <v>0</v>
      </c>
      <c r="GC258" s="4">
        <v>893</v>
      </c>
      <c r="GE258" s="4">
        <v>20091.962978032945</v>
      </c>
      <c r="GG258" s="93">
        <v>0</v>
      </c>
      <c r="GH258" s="4">
        <v>0</v>
      </c>
      <c r="GI258" s="4">
        <v>0</v>
      </c>
      <c r="GJ258" s="4">
        <v>0</v>
      </c>
      <c r="GK258" s="4">
        <v>0</v>
      </c>
      <c r="GL258" s="4">
        <v>0</v>
      </c>
      <c r="GM258" s="4">
        <v>0</v>
      </c>
      <c r="GN258" s="4">
        <v>0</v>
      </c>
      <c r="GO258" s="4">
        <v>0</v>
      </c>
      <c r="GP258" s="4">
        <v>0</v>
      </c>
      <c r="GQ258" s="4">
        <v>0</v>
      </c>
      <c r="GR258" s="4">
        <v>0</v>
      </c>
      <c r="GS258" s="93">
        <v>0</v>
      </c>
      <c r="GT258" s="4">
        <v>0</v>
      </c>
      <c r="GU258" s="4">
        <v>0</v>
      </c>
      <c r="GV258" s="4">
        <v>0</v>
      </c>
      <c r="GW258" s="4">
        <v>0</v>
      </c>
      <c r="GX258" s="4">
        <v>0</v>
      </c>
      <c r="GY258" s="4">
        <v>0</v>
      </c>
      <c r="GZ258" s="4">
        <v>0</v>
      </c>
      <c r="HA258" s="160">
        <v>0</v>
      </c>
      <c r="HB258" s="160">
        <v>0</v>
      </c>
      <c r="HC258" s="160">
        <v>0</v>
      </c>
      <c r="HD258" s="4">
        <v>0</v>
      </c>
      <c r="HE258" s="93">
        <v>0</v>
      </c>
      <c r="HF258" s="4">
        <v>0</v>
      </c>
      <c r="HG258" s="4">
        <v>0</v>
      </c>
      <c r="HH258" s="4">
        <v>0</v>
      </c>
      <c r="HI258" s="4">
        <v>0</v>
      </c>
      <c r="HJ258" s="4">
        <v>0</v>
      </c>
      <c r="HK258" s="4">
        <v>0</v>
      </c>
      <c r="HL258" s="4">
        <v>0</v>
      </c>
      <c r="HM258" s="4">
        <v>0</v>
      </c>
      <c r="HN258" s="4">
        <v>0</v>
      </c>
      <c r="HO258" s="4">
        <v>0</v>
      </c>
      <c r="HP258" s="4">
        <v>0</v>
      </c>
      <c r="HQ258" s="4">
        <v>0</v>
      </c>
      <c r="HR258" s="93">
        <v>0.53</v>
      </c>
      <c r="HS258" s="4">
        <v>0</v>
      </c>
      <c r="HT258" s="4">
        <v>0</v>
      </c>
      <c r="HU258" s="4">
        <v>15183</v>
      </c>
      <c r="HV258" s="4">
        <v>0</v>
      </c>
      <c r="HW258" s="4">
        <v>0</v>
      </c>
      <c r="HX258" s="176">
        <v>0</v>
      </c>
      <c r="HY258" s="4">
        <v>473</v>
      </c>
      <c r="HZ258" s="176">
        <v>0</v>
      </c>
      <c r="IA258" s="4">
        <v>0</v>
      </c>
      <c r="IB258" s="176">
        <v>0</v>
      </c>
      <c r="IC258" s="4">
        <v>473</v>
      </c>
      <c r="ID258" s="176">
        <v>0</v>
      </c>
      <c r="IE258" s="4">
        <v>10005.631290692345</v>
      </c>
      <c r="IF258" s="4">
        <v>53.970081148028839</v>
      </c>
      <c r="IG258" s="5">
        <v>0</v>
      </c>
      <c r="IH258" s="3">
        <v>0</v>
      </c>
      <c r="II258" s="3">
        <v>0</v>
      </c>
      <c r="IJ258" s="3">
        <v>0</v>
      </c>
      <c r="IK258" s="3">
        <v>0</v>
      </c>
      <c r="IL258" s="3">
        <v>0</v>
      </c>
      <c r="IM258" s="3">
        <v>0</v>
      </c>
      <c r="IN258" s="3">
        <v>0</v>
      </c>
      <c r="IO258" s="3">
        <v>0</v>
      </c>
      <c r="IP258" s="3">
        <v>0</v>
      </c>
      <c r="IQ258" s="3"/>
      <c r="IR258" s="3">
        <v>0</v>
      </c>
      <c r="IS258" s="3"/>
      <c r="IT258" s="3">
        <v>44.277850281357111</v>
      </c>
      <c r="IU258" s="3"/>
      <c r="IV258" s="93">
        <v>0</v>
      </c>
      <c r="IW258" s="4">
        <v>0</v>
      </c>
      <c r="IX258" s="4">
        <v>0</v>
      </c>
      <c r="IY258" s="4">
        <v>0</v>
      </c>
      <c r="IZ258" s="4">
        <v>0</v>
      </c>
      <c r="JA258" s="4">
        <v>0</v>
      </c>
      <c r="JB258" s="4">
        <v>0</v>
      </c>
      <c r="JC258" s="4">
        <v>0</v>
      </c>
      <c r="JD258" s="4">
        <v>0</v>
      </c>
      <c r="JE258" s="4">
        <v>0</v>
      </c>
      <c r="JG258" s="4">
        <v>0</v>
      </c>
      <c r="JI258" s="4">
        <v>5.3139420415866567</v>
      </c>
      <c r="JK258" s="93">
        <v>0</v>
      </c>
      <c r="JL258" s="4">
        <v>0</v>
      </c>
      <c r="JM258" s="4">
        <v>0</v>
      </c>
      <c r="JN258" s="4">
        <v>0</v>
      </c>
      <c r="JO258" s="4">
        <v>0</v>
      </c>
      <c r="JP258" s="4">
        <v>0</v>
      </c>
      <c r="JQ258" s="4">
        <v>0</v>
      </c>
      <c r="JR258" s="4">
        <v>0</v>
      </c>
      <c r="JS258" s="4">
        <v>0</v>
      </c>
      <c r="JT258" s="4">
        <v>0</v>
      </c>
      <c r="JV258" s="4">
        <v>0</v>
      </c>
      <c r="JW258" s="4">
        <v>0</v>
      </c>
      <c r="JX258" s="4">
        <v>0</v>
      </c>
      <c r="JY258" s="4">
        <v>0</v>
      </c>
      <c r="JZ258" s="93">
        <v>0.55000000000000004</v>
      </c>
      <c r="KA258" s="4">
        <v>0</v>
      </c>
      <c r="KB258" s="4">
        <v>0</v>
      </c>
      <c r="KC258" s="4">
        <v>0</v>
      </c>
      <c r="KD258" s="4">
        <v>0</v>
      </c>
      <c r="KE258" s="4">
        <v>0</v>
      </c>
      <c r="KF258" s="4">
        <v>0</v>
      </c>
      <c r="KG258" s="4">
        <v>0</v>
      </c>
      <c r="KH258" s="4">
        <v>0</v>
      </c>
      <c r="KI258" s="4">
        <v>20901</v>
      </c>
      <c r="KJ258" s="4">
        <v>0</v>
      </c>
      <c r="KK258" s="4">
        <v>0</v>
      </c>
      <c r="KM258" s="4">
        <v>0</v>
      </c>
      <c r="KN258" s="4">
        <v>0</v>
      </c>
      <c r="KO258" s="4">
        <v>1</v>
      </c>
      <c r="KP258" s="4">
        <v>0</v>
      </c>
      <c r="KQ258" s="4">
        <v>0</v>
      </c>
      <c r="KR258" s="4">
        <v>35351</v>
      </c>
      <c r="KS258" s="4">
        <v>0</v>
      </c>
      <c r="KT258" s="4">
        <v>0</v>
      </c>
      <c r="KU258" s="4">
        <v>0</v>
      </c>
      <c r="KV258" s="4">
        <v>1087</v>
      </c>
      <c r="KW258" s="4">
        <v>0</v>
      </c>
      <c r="KX258" s="4">
        <v>0</v>
      </c>
      <c r="KY258" s="4">
        <v>0</v>
      </c>
      <c r="KZ258" s="4">
        <v>1087</v>
      </c>
      <c r="LA258" s="4">
        <v>0</v>
      </c>
      <c r="LB258" s="4">
        <v>35351</v>
      </c>
      <c r="LC258" s="4">
        <v>0</v>
      </c>
      <c r="LD258" s="4">
        <v>0</v>
      </c>
      <c r="LE258" s="4">
        <v>0</v>
      </c>
      <c r="LF258" s="4">
        <v>0</v>
      </c>
      <c r="LG258" s="4">
        <v>0</v>
      </c>
      <c r="LH258" s="4">
        <v>0</v>
      </c>
      <c r="LI258" s="4">
        <v>0</v>
      </c>
      <c r="LJ258" s="4">
        <v>0</v>
      </c>
      <c r="LK258" s="4">
        <v>0</v>
      </c>
      <c r="LL258" s="4">
        <v>0</v>
      </c>
      <c r="LM258" s="4">
        <v>0</v>
      </c>
      <c r="LO258" s="4">
        <v>0</v>
      </c>
      <c r="LQ258" s="4">
        <v>21210.6</v>
      </c>
      <c r="MI258" s="115">
        <f t="shared" si="3"/>
        <v>-249</v>
      </c>
      <c r="MJ258" s="3"/>
      <c r="MK258" s="3"/>
      <c r="ML258" s="176"/>
      <c r="MM258" s="176"/>
      <c r="MN258" s="176"/>
      <c r="MO258" s="176"/>
      <c r="MP258" s="176"/>
      <c r="MQ258" s="176"/>
      <c r="MR258" s="176"/>
      <c r="MS258" s="176"/>
      <c r="MT258" s="176"/>
    </row>
    <row r="259" spans="1:358" s="4" customFormat="1">
      <c r="A259" s="1">
        <v>250</v>
      </c>
      <c r="B259" t="s">
        <v>290</v>
      </c>
      <c r="C259" s="93"/>
      <c r="E259" s="4">
        <v>0</v>
      </c>
      <c r="F259" s="4">
        <v>0</v>
      </c>
      <c r="I259" s="93"/>
      <c r="J259" s="4">
        <v>0</v>
      </c>
      <c r="K259" s="4">
        <v>0</v>
      </c>
      <c r="L259" s="4">
        <v>0</v>
      </c>
      <c r="O259" s="93"/>
      <c r="Q259" s="4">
        <v>0</v>
      </c>
      <c r="R259" s="4">
        <v>0</v>
      </c>
      <c r="S259" s="4">
        <v>0</v>
      </c>
      <c r="U259" s="4">
        <v>0</v>
      </c>
      <c r="V259" s="4">
        <v>0</v>
      </c>
      <c r="W259" s="93"/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L259" s="4">
        <v>0</v>
      </c>
      <c r="AO259" s="93"/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W259" s="93"/>
      <c r="AZ259" s="4">
        <v>0</v>
      </c>
      <c r="BB259" s="4">
        <v>0</v>
      </c>
      <c r="BC259" s="4">
        <v>0</v>
      </c>
      <c r="BD259" s="4">
        <v>0</v>
      </c>
      <c r="BH259" s="4">
        <v>0</v>
      </c>
      <c r="BL259" s="4">
        <v>0</v>
      </c>
      <c r="BN259" s="4">
        <v>0</v>
      </c>
      <c r="BO259" s="4">
        <v>0</v>
      </c>
      <c r="BP259" s="4">
        <v>0</v>
      </c>
      <c r="BQ259" s="93">
        <v>0</v>
      </c>
      <c r="BR259" s="4">
        <v>0</v>
      </c>
      <c r="BS259" s="4">
        <v>0</v>
      </c>
      <c r="BT259" s="4">
        <v>0</v>
      </c>
      <c r="BU259" s="4">
        <v>0</v>
      </c>
      <c r="BW259" s="4">
        <v>0</v>
      </c>
      <c r="BY259" s="4">
        <v>0</v>
      </c>
      <c r="CA259" s="4">
        <v>0</v>
      </c>
      <c r="CC259" s="93"/>
      <c r="CE259" s="4">
        <v>0</v>
      </c>
      <c r="CF259" s="4">
        <v>0</v>
      </c>
      <c r="CH259" s="4">
        <v>0</v>
      </c>
      <c r="CJ259" s="4">
        <v>0</v>
      </c>
      <c r="CK259" s="4">
        <v>0</v>
      </c>
      <c r="CL259" s="4">
        <v>0</v>
      </c>
      <c r="CM259" s="4">
        <v>0</v>
      </c>
      <c r="CN259" s="4">
        <v>0</v>
      </c>
      <c r="CO259" s="93"/>
      <c r="CS259" s="4">
        <v>0</v>
      </c>
      <c r="CW259" s="4">
        <v>0</v>
      </c>
      <c r="CY259" s="4">
        <v>0</v>
      </c>
      <c r="DA259" s="93"/>
      <c r="DD259" s="4">
        <v>0</v>
      </c>
      <c r="DF259" s="4">
        <v>0</v>
      </c>
      <c r="DH259" s="4">
        <v>0</v>
      </c>
      <c r="DI259" s="4">
        <v>0</v>
      </c>
      <c r="DJ259" s="4">
        <v>0</v>
      </c>
      <c r="DK259" s="4">
        <v>0</v>
      </c>
      <c r="DL259" s="4">
        <v>0</v>
      </c>
      <c r="DM259" s="93"/>
      <c r="DU259" s="4">
        <v>0</v>
      </c>
      <c r="DW259" s="4">
        <v>0</v>
      </c>
      <c r="DY259" s="93"/>
      <c r="EG259" s="4">
        <v>0</v>
      </c>
      <c r="EI259" s="4">
        <v>0</v>
      </c>
      <c r="EK259" s="93">
        <v>0</v>
      </c>
      <c r="EM259" s="4">
        <v>0</v>
      </c>
      <c r="EN259" s="4">
        <v>0</v>
      </c>
      <c r="EO259" s="4">
        <v>0</v>
      </c>
      <c r="EP259" s="4">
        <v>0</v>
      </c>
      <c r="EQ259" s="4">
        <v>0</v>
      </c>
      <c r="ER259" s="4">
        <v>0</v>
      </c>
      <c r="ES259" s="4">
        <v>0</v>
      </c>
      <c r="ET259" s="4">
        <v>0</v>
      </c>
      <c r="EU259" s="4">
        <v>0</v>
      </c>
      <c r="EV259" s="4">
        <v>0</v>
      </c>
      <c r="EW259" s="93">
        <v>0</v>
      </c>
      <c r="EX259" s="4">
        <v>0</v>
      </c>
      <c r="EY259" s="4">
        <v>0</v>
      </c>
      <c r="EZ259" s="4">
        <v>0</v>
      </c>
      <c r="FA259" s="4">
        <v>0</v>
      </c>
      <c r="FB259" s="4">
        <v>0</v>
      </c>
      <c r="FC259" s="4">
        <v>0</v>
      </c>
      <c r="FD259" s="4">
        <v>0</v>
      </c>
      <c r="FE259" s="4">
        <v>0</v>
      </c>
      <c r="FF259" s="4">
        <v>0</v>
      </c>
      <c r="FG259" s="4">
        <v>0</v>
      </c>
      <c r="FH259" s="4">
        <v>0</v>
      </c>
      <c r="FI259" s="93">
        <v>0</v>
      </c>
      <c r="FJ259" s="4">
        <v>0</v>
      </c>
      <c r="FK259" s="4">
        <v>0</v>
      </c>
      <c r="FL259" s="4">
        <v>0</v>
      </c>
      <c r="FM259" s="4">
        <v>0</v>
      </c>
      <c r="FN259" s="4">
        <v>0</v>
      </c>
      <c r="FO259" s="4">
        <v>0</v>
      </c>
      <c r="FQ259" s="4">
        <v>0</v>
      </c>
      <c r="FS259" s="4">
        <v>0</v>
      </c>
      <c r="FU259" s="93">
        <v>0</v>
      </c>
      <c r="FV259" s="4">
        <v>0</v>
      </c>
      <c r="FW259" s="4">
        <v>0</v>
      </c>
      <c r="FX259" s="4">
        <v>0</v>
      </c>
      <c r="FY259" s="4">
        <v>0</v>
      </c>
      <c r="FZ259" s="4">
        <v>0</v>
      </c>
      <c r="GA259" s="4">
        <v>0</v>
      </c>
      <c r="GB259" s="4">
        <v>0</v>
      </c>
      <c r="GC259" s="4">
        <v>0</v>
      </c>
      <c r="GE259" s="4">
        <v>0</v>
      </c>
      <c r="GG259" s="93">
        <v>0</v>
      </c>
      <c r="GH259" s="4">
        <v>0</v>
      </c>
      <c r="GI259" s="4">
        <v>0</v>
      </c>
      <c r="GJ259" s="4">
        <v>0</v>
      </c>
      <c r="GK259" s="4">
        <v>0</v>
      </c>
      <c r="GL259" s="4">
        <v>0</v>
      </c>
      <c r="GM259" s="4">
        <v>0</v>
      </c>
      <c r="GN259" s="4">
        <v>0</v>
      </c>
      <c r="GO259" s="4">
        <v>0</v>
      </c>
      <c r="GP259" s="4">
        <v>0</v>
      </c>
      <c r="GQ259" s="4">
        <v>0</v>
      </c>
      <c r="GR259" s="4">
        <v>0</v>
      </c>
      <c r="GS259" s="93">
        <v>0</v>
      </c>
      <c r="GT259" s="4">
        <v>0</v>
      </c>
      <c r="GU259" s="4">
        <v>0</v>
      </c>
      <c r="GV259" s="4">
        <v>0</v>
      </c>
      <c r="GW259" s="4">
        <v>0</v>
      </c>
      <c r="GX259" s="4">
        <v>0</v>
      </c>
      <c r="GY259" s="4">
        <v>0</v>
      </c>
      <c r="GZ259" s="4">
        <v>0</v>
      </c>
      <c r="HA259" s="160">
        <v>0</v>
      </c>
      <c r="HB259" s="160">
        <v>0</v>
      </c>
      <c r="HC259" s="160">
        <v>0</v>
      </c>
      <c r="HD259" s="4">
        <v>0</v>
      </c>
      <c r="HE259" s="93">
        <v>0</v>
      </c>
      <c r="HF259" s="4">
        <v>0</v>
      </c>
      <c r="HG259" s="4">
        <v>0</v>
      </c>
      <c r="HH259" s="4">
        <v>0</v>
      </c>
      <c r="HI259" s="4">
        <v>0</v>
      </c>
      <c r="HJ259" s="4">
        <v>0</v>
      </c>
      <c r="HK259" s="4">
        <v>0</v>
      </c>
      <c r="HL259" s="4">
        <v>0</v>
      </c>
      <c r="HM259" s="4">
        <v>0</v>
      </c>
      <c r="HN259" s="4">
        <v>0</v>
      </c>
      <c r="HO259" s="4">
        <v>0</v>
      </c>
      <c r="HP259" s="4">
        <v>0</v>
      </c>
      <c r="HQ259" s="4">
        <v>0</v>
      </c>
      <c r="HR259" s="93">
        <v>1</v>
      </c>
      <c r="HS259" s="4">
        <v>0</v>
      </c>
      <c r="HT259" s="4">
        <v>0</v>
      </c>
      <c r="HU259" s="4">
        <v>13891</v>
      </c>
      <c r="HV259" s="4">
        <v>0</v>
      </c>
      <c r="HW259" s="4">
        <v>0</v>
      </c>
      <c r="HX259" s="176">
        <v>0</v>
      </c>
      <c r="HY259" s="4">
        <v>893</v>
      </c>
      <c r="HZ259" s="176">
        <v>0</v>
      </c>
      <c r="IA259" s="4">
        <v>0</v>
      </c>
      <c r="IB259" s="176">
        <v>0</v>
      </c>
      <c r="IC259" s="4">
        <v>893</v>
      </c>
      <c r="ID259" s="176">
        <v>0</v>
      </c>
      <c r="IE259" s="4">
        <v>9154.2003727199735</v>
      </c>
      <c r="IF259" s="4">
        <v>49.37748779735557</v>
      </c>
      <c r="IG259" s="5">
        <v>1</v>
      </c>
      <c r="IH259" s="3">
        <v>0</v>
      </c>
      <c r="II259" s="3">
        <v>0</v>
      </c>
      <c r="IJ259" s="3">
        <v>12612</v>
      </c>
      <c r="IK259" s="3">
        <v>0</v>
      </c>
      <c r="IL259" s="3">
        <v>0</v>
      </c>
      <c r="IM259" s="3">
        <v>0</v>
      </c>
      <c r="IN259" s="3">
        <v>893</v>
      </c>
      <c r="IO259" s="3">
        <v>0</v>
      </c>
      <c r="IP259" s="3">
        <v>0</v>
      </c>
      <c r="IQ259" s="3"/>
      <c r="IR259" s="3">
        <v>893</v>
      </c>
      <c r="IS259" s="3"/>
      <c r="IT259" s="3">
        <v>40.510018985596787</v>
      </c>
      <c r="IU259" s="3"/>
      <c r="IV259" s="93">
        <v>0</v>
      </c>
      <c r="IW259" s="4">
        <v>0</v>
      </c>
      <c r="IX259" s="4">
        <v>0</v>
      </c>
      <c r="IY259" s="4">
        <v>0</v>
      </c>
      <c r="IZ259" s="4">
        <v>0</v>
      </c>
      <c r="JA259" s="4">
        <v>0</v>
      </c>
      <c r="JB259" s="4">
        <v>0</v>
      </c>
      <c r="JC259" s="4">
        <v>0</v>
      </c>
      <c r="JD259" s="4">
        <v>0</v>
      </c>
      <c r="JE259" s="4">
        <v>0</v>
      </c>
      <c r="JG259" s="4">
        <v>0</v>
      </c>
      <c r="JI259" s="4">
        <v>4.8617512283263125</v>
      </c>
      <c r="JK259" s="93">
        <v>0</v>
      </c>
      <c r="JL259" s="4">
        <v>0</v>
      </c>
      <c r="JM259" s="4">
        <v>0</v>
      </c>
      <c r="JN259" s="4">
        <v>0</v>
      </c>
      <c r="JO259" s="4">
        <v>0</v>
      </c>
      <c r="JP259" s="4">
        <v>0</v>
      </c>
      <c r="JQ259" s="4">
        <v>0</v>
      </c>
      <c r="JR259" s="4">
        <v>0</v>
      </c>
      <c r="JS259" s="4">
        <v>0</v>
      </c>
      <c r="JT259" s="4">
        <v>0</v>
      </c>
      <c r="JV259" s="4">
        <v>0</v>
      </c>
      <c r="JW259" s="4">
        <v>0</v>
      </c>
      <c r="JX259" s="4">
        <v>0</v>
      </c>
      <c r="JY259" s="4">
        <v>0</v>
      </c>
      <c r="JZ259" s="93">
        <v>1</v>
      </c>
      <c r="KA259" s="4">
        <v>0</v>
      </c>
      <c r="KB259" s="4">
        <v>0</v>
      </c>
      <c r="KC259" s="4">
        <v>15295</v>
      </c>
      <c r="KD259" s="4">
        <v>0</v>
      </c>
      <c r="KE259" s="4">
        <v>0</v>
      </c>
      <c r="KF259" s="4">
        <v>0</v>
      </c>
      <c r="KG259" s="4">
        <v>938</v>
      </c>
      <c r="KH259" s="4">
        <v>0</v>
      </c>
      <c r="KI259" s="4">
        <v>0</v>
      </c>
      <c r="KJ259" s="4">
        <v>0</v>
      </c>
      <c r="KK259" s="4">
        <v>938</v>
      </c>
      <c r="KM259" s="4">
        <v>15295</v>
      </c>
      <c r="KN259" s="4">
        <v>0</v>
      </c>
      <c r="KO259" s="4">
        <v>1</v>
      </c>
      <c r="KP259" s="4">
        <v>0</v>
      </c>
      <c r="KQ259" s="4">
        <v>0</v>
      </c>
      <c r="KR259" s="4">
        <v>18454</v>
      </c>
      <c r="KS259" s="4">
        <v>0</v>
      </c>
      <c r="KT259" s="4">
        <v>0</v>
      </c>
      <c r="KU259" s="4">
        <v>0</v>
      </c>
      <c r="KV259" s="4">
        <v>1088</v>
      </c>
      <c r="KW259" s="4">
        <v>0</v>
      </c>
      <c r="KX259" s="4">
        <v>0</v>
      </c>
      <c r="KY259" s="4">
        <v>0</v>
      </c>
      <c r="KZ259" s="4">
        <v>1088</v>
      </c>
      <c r="LA259" s="4">
        <v>0</v>
      </c>
      <c r="LB259" s="4">
        <v>12336</v>
      </c>
      <c r="LC259" s="4">
        <v>0</v>
      </c>
      <c r="LD259" s="4">
        <v>0</v>
      </c>
      <c r="LE259" s="4">
        <v>0</v>
      </c>
      <c r="LF259" s="4">
        <v>0</v>
      </c>
      <c r="LG259" s="4">
        <v>0</v>
      </c>
      <c r="LH259" s="4">
        <v>0</v>
      </c>
      <c r="LI259" s="4">
        <v>0</v>
      </c>
      <c r="LJ259" s="4">
        <v>0</v>
      </c>
      <c r="LK259" s="4">
        <v>0</v>
      </c>
      <c r="LL259" s="4">
        <v>0</v>
      </c>
      <c r="LM259" s="4">
        <v>0</v>
      </c>
      <c r="LO259" s="4">
        <v>0</v>
      </c>
      <c r="LQ259" s="4">
        <v>8013.4</v>
      </c>
      <c r="MI259" s="115">
        <f t="shared" si="3"/>
        <v>-250</v>
      </c>
      <c r="MJ259" s="3"/>
      <c r="MK259" s="3"/>
      <c r="ML259" s="176"/>
      <c r="MM259" s="176"/>
      <c r="MN259" s="176"/>
      <c r="MO259" s="176"/>
      <c r="MP259" s="176"/>
      <c r="MQ259" s="176"/>
      <c r="MR259" s="176"/>
      <c r="MS259" s="176"/>
      <c r="MT259" s="176"/>
    </row>
    <row r="260" spans="1:358" s="4" customFormat="1">
      <c r="A260" s="1">
        <v>251</v>
      </c>
      <c r="B260" t="s">
        <v>291</v>
      </c>
      <c r="C260" s="93">
        <v>6.99</v>
      </c>
      <c r="D260" s="4">
        <v>37040</v>
      </c>
      <c r="E260" s="4">
        <v>0</v>
      </c>
      <c r="F260" s="4">
        <v>29202</v>
      </c>
      <c r="G260" s="4">
        <v>0</v>
      </c>
      <c r="I260" s="93">
        <v>9</v>
      </c>
      <c r="J260" s="4">
        <v>52398</v>
      </c>
      <c r="K260" s="4">
        <v>0</v>
      </c>
      <c r="L260" s="4">
        <v>30678</v>
      </c>
      <c r="M260" s="4">
        <v>0</v>
      </c>
      <c r="O260" s="93">
        <v>8.67</v>
      </c>
      <c r="P260" s="4">
        <v>0</v>
      </c>
      <c r="Q260" s="4">
        <v>44777</v>
      </c>
      <c r="R260" s="4">
        <v>0</v>
      </c>
      <c r="S260" s="4">
        <v>5838</v>
      </c>
      <c r="U260" s="4">
        <v>11644</v>
      </c>
      <c r="V260" s="4">
        <v>0</v>
      </c>
      <c r="W260" s="93">
        <v>7.13</v>
      </c>
      <c r="X260" s="4">
        <v>0</v>
      </c>
      <c r="Y260" s="4">
        <v>40235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6.05</v>
      </c>
      <c r="AG260" s="4">
        <v>0</v>
      </c>
      <c r="AH260" s="4">
        <v>36899</v>
      </c>
      <c r="AJ260" s="4">
        <v>0</v>
      </c>
      <c r="AL260" s="4">
        <v>0</v>
      </c>
      <c r="AN260" s="4">
        <v>0</v>
      </c>
      <c r="AO260" s="93">
        <v>1</v>
      </c>
      <c r="AP260" s="4">
        <v>0</v>
      </c>
      <c r="AQ260" s="4">
        <v>6660</v>
      </c>
      <c r="AR260" s="4">
        <v>0</v>
      </c>
      <c r="AS260" s="4">
        <v>0</v>
      </c>
      <c r="AT260" s="4">
        <v>0</v>
      </c>
      <c r="AU260" s="4">
        <v>0</v>
      </c>
      <c r="AW260" s="93">
        <v>3</v>
      </c>
      <c r="AY260" s="4">
        <v>20328</v>
      </c>
      <c r="AZ260" s="4">
        <v>0</v>
      </c>
      <c r="BA260" s="4">
        <v>0</v>
      </c>
      <c r="BB260" s="4">
        <v>0</v>
      </c>
      <c r="BC260" s="4">
        <v>12168</v>
      </c>
      <c r="BD260" s="4">
        <v>17</v>
      </c>
      <c r="BE260" s="4">
        <v>2</v>
      </c>
      <c r="BF260" s="4">
        <v>0</v>
      </c>
      <c r="BG260" s="4">
        <v>14130</v>
      </c>
      <c r="BH260" s="4">
        <v>0</v>
      </c>
      <c r="BI260" s="4">
        <v>5.98</v>
      </c>
      <c r="BJ260" s="4">
        <v>0</v>
      </c>
      <c r="BK260" s="4">
        <v>42841</v>
      </c>
      <c r="BL260" s="4">
        <v>0</v>
      </c>
      <c r="BM260" s="4">
        <v>0</v>
      </c>
      <c r="BN260" s="4">
        <v>0</v>
      </c>
      <c r="BO260" s="4">
        <v>10454.103095086381</v>
      </c>
      <c r="BP260" s="4">
        <v>6.8088726016776491</v>
      </c>
      <c r="BQ260" s="93">
        <v>25.876325088339222</v>
      </c>
      <c r="BR260" s="4">
        <v>0</v>
      </c>
      <c r="BS260" s="4">
        <v>165226.51294657338</v>
      </c>
      <c r="BT260" s="4">
        <v>0</v>
      </c>
      <c r="BU260" s="4">
        <v>17859.49116607774</v>
      </c>
      <c r="BW260" s="4">
        <v>15336.196289442145</v>
      </c>
      <c r="BY260" s="4">
        <v>17859.49116607774</v>
      </c>
      <c r="CA260" s="4">
        <v>139612.11294657338</v>
      </c>
      <c r="CC260" s="93">
        <v>37.110726643598611</v>
      </c>
      <c r="CD260" s="4">
        <v>0</v>
      </c>
      <c r="CE260" s="4">
        <v>264710.81314878893</v>
      </c>
      <c r="CF260" s="4">
        <v>0</v>
      </c>
      <c r="CG260" s="4">
        <v>28797.923875432531</v>
      </c>
      <c r="CH260" s="4">
        <v>0</v>
      </c>
      <c r="CI260" s="4">
        <v>0</v>
      </c>
      <c r="CJ260" s="4">
        <v>0</v>
      </c>
      <c r="CK260" s="4">
        <v>28797.923875432531</v>
      </c>
      <c r="CL260" s="4">
        <v>0</v>
      </c>
      <c r="CM260" s="4">
        <v>184399.30020221556</v>
      </c>
      <c r="CN260" s="4">
        <v>0</v>
      </c>
      <c r="CO260" s="93">
        <v>52.622837370242216</v>
      </c>
      <c r="CP260" s="4">
        <v>0</v>
      </c>
      <c r="CQ260" s="4">
        <v>395776.35986159171</v>
      </c>
      <c r="CS260" s="4">
        <v>42677.12110726643</v>
      </c>
      <c r="CU260" s="4">
        <v>0</v>
      </c>
      <c r="CW260" s="4">
        <v>42677.12110726643</v>
      </c>
      <c r="CY260" s="4">
        <v>239710.54671280278</v>
      </c>
      <c r="DA260" s="93">
        <v>61.945945945945944</v>
      </c>
      <c r="DB260" s="4">
        <v>0</v>
      </c>
      <c r="DC260" s="4">
        <v>509081</v>
      </c>
      <c r="DD260" s="4">
        <v>0</v>
      </c>
      <c r="DE260" s="4">
        <v>51743</v>
      </c>
      <c r="DF260" s="4">
        <v>0</v>
      </c>
      <c r="DG260" s="4">
        <v>9202</v>
      </c>
      <c r="DH260" s="4">
        <v>0</v>
      </c>
      <c r="DI260" s="4">
        <v>51743</v>
      </c>
      <c r="DJ260" s="4">
        <v>0</v>
      </c>
      <c r="DK260" s="4">
        <v>231738</v>
      </c>
      <c r="DL260" s="4">
        <v>0</v>
      </c>
      <c r="DM260" s="93">
        <v>67.959322033898303</v>
      </c>
      <c r="DN260" s="4">
        <v>0</v>
      </c>
      <c r="DO260" s="4">
        <v>567911</v>
      </c>
      <c r="DQ260" s="4">
        <v>59841</v>
      </c>
      <c r="DS260" s="4">
        <v>8892</v>
      </c>
      <c r="DU260" s="4">
        <v>59841</v>
      </c>
      <c r="DW260" s="4">
        <v>179239.00276816607</v>
      </c>
      <c r="DY260" s="93">
        <v>81.903780068728523</v>
      </c>
      <c r="DZ260" s="4">
        <v>0</v>
      </c>
      <c r="EA260" s="4">
        <v>768338</v>
      </c>
      <c r="EC260" s="4">
        <v>73140</v>
      </c>
      <c r="EE260" s="4">
        <v>0</v>
      </c>
      <c r="EG260" s="4">
        <v>73140</v>
      </c>
      <c r="EI260" s="4">
        <v>281046.85605536331</v>
      </c>
      <c r="EK260" s="93">
        <v>78.465517241379317</v>
      </c>
      <c r="EL260" s="4">
        <v>0</v>
      </c>
      <c r="EM260" s="4">
        <v>790854</v>
      </c>
      <c r="EN260" s="4">
        <v>0</v>
      </c>
      <c r="EO260" s="4">
        <v>70069</v>
      </c>
      <c r="EP260" s="4">
        <v>0</v>
      </c>
      <c r="EQ260" s="4">
        <v>0</v>
      </c>
      <c r="ER260" s="4">
        <v>0</v>
      </c>
      <c r="ES260" s="4">
        <v>70069</v>
      </c>
      <c r="ET260" s="4">
        <v>0</v>
      </c>
      <c r="EU260" s="4">
        <v>166304.20000000001</v>
      </c>
      <c r="EV260" s="4">
        <v>0</v>
      </c>
      <c r="EW260" s="93">
        <v>81.603448275862064</v>
      </c>
      <c r="EX260" s="4">
        <v>0</v>
      </c>
      <c r="EY260" s="4">
        <v>805019</v>
      </c>
      <c r="EZ260" s="4">
        <v>0</v>
      </c>
      <c r="FA260" s="4">
        <v>72873</v>
      </c>
      <c r="FB260" s="4">
        <v>0</v>
      </c>
      <c r="FC260" s="4">
        <v>0</v>
      </c>
      <c r="FD260" s="4">
        <v>0</v>
      </c>
      <c r="FE260" s="4">
        <v>72873</v>
      </c>
      <c r="FF260" s="4">
        <v>0</v>
      </c>
      <c r="FG260" s="4">
        <v>99964.800000000003</v>
      </c>
      <c r="FH260" s="4">
        <v>0</v>
      </c>
      <c r="FI260" s="93">
        <v>82.965986394557831</v>
      </c>
      <c r="FJ260" s="4">
        <v>0</v>
      </c>
      <c r="FK260" s="4">
        <v>851380</v>
      </c>
      <c r="FL260" s="4">
        <v>0</v>
      </c>
      <c r="FM260" s="4">
        <v>73114</v>
      </c>
      <c r="FN260" s="4">
        <v>0</v>
      </c>
      <c r="FO260" s="4">
        <v>11279</v>
      </c>
      <c r="FQ260" s="4">
        <v>73114</v>
      </c>
      <c r="FS260" s="4">
        <v>53146.518365574542</v>
      </c>
      <c r="FU260" s="93">
        <v>73.871186440677974</v>
      </c>
      <c r="FV260" s="4">
        <v>0</v>
      </c>
      <c r="FW260" s="4">
        <v>760504</v>
      </c>
      <c r="FX260" s="4">
        <v>0</v>
      </c>
      <c r="FY260" s="4">
        <v>65967</v>
      </c>
      <c r="FZ260" s="4">
        <v>0</v>
      </c>
      <c r="GA260" s="4">
        <v>0</v>
      </c>
      <c r="GB260" s="4">
        <v>0</v>
      </c>
      <c r="GC260" s="4">
        <v>65967</v>
      </c>
      <c r="GE260" s="4">
        <v>20212.201260137273</v>
      </c>
      <c r="GG260" s="93">
        <v>73.989864864864856</v>
      </c>
      <c r="GH260" s="4">
        <v>0</v>
      </c>
      <c r="GI260" s="4">
        <v>832311</v>
      </c>
      <c r="GJ260" s="4">
        <v>0</v>
      </c>
      <c r="GK260" s="4">
        <v>66072</v>
      </c>
      <c r="GL260" s="4">
        <v>0</v>
      </c>
      <c r="GM260" s="4">
        <v>0</v>
      </c>
      <c r="GN260" s="4">
        <v>0</v>
      </c>
      <c r="GO260" s="4">
        <v>66072</v>
      </c>
      <c r="GP260" s="4">
        <v>0</v>
      </c>
      <c r="GQ260" s="4">
        <v>69084.400766109553</v>
      </c>
      <c r="GR260" s="4">
        <v>-60.388460429167026</v>
      </c>
      <c r="GS260" s="93">
        <v>82.501755447941889</v>
      </c>
      <c r="GT260" s="4">
        <v>0</v>
      </c>
      <c r="GU260" s="4">
        <v>886407</v>
      </c>
      <c r="GV260" s="4">
        <v>0</v>
      </c>
      <c r="GW260" s="4">
        <v>72779</v>
      </c>
      <c r="GX260" s="4">
        <v>0</v>
      </c>
      <c r="GY260" s="4">
        <v>11755</v>
      </c>
      <c r="GZ260" s="4">
        <v>0</v>
      </c>
      <c r="HA260" s="160">
        <v>72779</v>
      </c>
      <c r="HB260" s="160">
        <v>0</v>
      </c>
      <c r="HC260" s="160">
        <v>47931.820560834611</v>
      </c>
      <c r="HD260" s="4">
        <v>-35</v>
      </c>
      <c r="HE260" s="93">
        <v>95</v>
      </c>
      <c r="HF260" s="4">
        <v>0</v>
      </c>
      <c r="HG260" s="4">
        <v>0</v>
      </c>
      <c r="HH260" s="4">
        <v>1048644</v>
      </c>
      <c r="HI260" s="4">
        <v>0</v>
      </c>
      <c r="HJ260" s="4">
        <v>85140</v>
      </c>
      <c r="HK260" s="4">
        <v>0</v>
      </c>
      <c r="HL260" s="4">
        <v>0</v>
      </c>
      <c r="HM260" s="4">
        <v>0</v>
      </c>
      <c r="HN260" s="4">
        <v>85140</v>
      </c>
      <c r="HO260" s="4">
        <v>0</v>
      </c>
      <c r="HP260" s="4">
        <v>142406</v>
      </c>
      <c r="HQ260" s="4">
        <v>-2474.169048208918</v>
      </c>
      <c r="HR260" s="93">
        <v>107.36000000000003</v>
      </c>
      <c r="HS260" s="4">
        <v>0</v>
      </c>
      <c r="HT260" s="4">
        <v>0</v>
      </c>
      <c r="HU260" s="4">
        <v>1275263</v>
      </c>
      <c r="HV260" s="4">
        <v>0</v>
      </c>
      <c r="HW260" s="4">
        <v>0</v>
      </c>
      <c r="HX260" s="176">
        <v>0</v>
      </c>
      <c r="HY260" s="4">
        <v>95873</v>
      </c>
      <c r="HZ260" s="176">
        <v>0</v>
      </c>
      <c r="IA260" s="4">
        <v>0</v>
      </c>
      <c r="IB260" s="176">
        <v>0</v>
      </c>
      <c r="IC260" s="4">
        <v>95873</v>
      </c>
      <c r="ID260" s="176">
        <v>0</v>
      </c>
      <c r="IE260" s="4">
        <v>147711.94982666054</v>
      </c>
      <c r="IF260" s="4">
        <v>796.75391657638829</v>
      </c>
      <c r="IG260" s="5">
        <v>101.31999999999998</v>
      </c>
      <c r="IH260" s="3">
        <v>0</v>
      </c>
      <c r="II260" s="3">
        <v>0</v>
      </c>
      <c r="IJ260" s="3">
        <v>1322378</v>
      </c>
      <c r="IK260" s="3">
        <v>0</v>
      </c>
      <c r="IL260" s="3">
        <v>0</v>
      </c>
      <c r="IM260" s="3">
        <v>0</v>
      </c>
      <c r="IN260" s="3">
        <v>90451</v>
      </c>
      <c r="IO260" s="3">
        <v>0</v>
      </c>
      <c r="IP260" s="3">
        <v>0</v>
      </c>
      <c r="IQ260" s="3"/>
      <c r="IR260" s="3">
        <v>90451</v>
      </c>
      <c r="IS260" s="3"/>
      <c r="IT260" s="3">
        <v>39307.509299768324</v>
      </c>
      <c r="IU260" s="3"/>
      <c r="IV260" s="93">
        <v>104.24</v>
      </c>
      <c r="IW260" s="4">
        <v>0</v>
      </c>
      <c r="IX260" s="4">
        <v>0</v>
      </c>
      <c r="IY260" s="4">
        <v>1380406</v>
      </c>
      <c r="IZ260" s="4">
        <v>0</v>
      </c>
      <c r="JA260" s="4">
        <v>0</v>
      </c>
      <c r="JB260" s="4">
        <v>0</v>
      </c>
      <c r="JC260" s="4">
        <v>97774</v>
      </c>
      <c r="JD260" s="4">
        <v>0</v>
      </c>
      <c r="JE260" s="4">
        <v>0</v>
      </c>
      <c r="JG260" s="4">
        <v>97774</v>
      </c>
      <c r="JI260" s="4">
        <v>82758.714503018709</v>
      </c>
      <c r="JK260" s="93">
        <v>98.259999999999991</v>
      </c>
      <c r="JL260" s="4">
        <v>0</v>
      </c>
      <c r="JM260" s="4">
        <v>0</v>
      </c>
      <c r="JN260" s="4">
        <v>1355507</v>
      </c>
      <c r="JO260" s="4">
        <v>0</v>
      </c>
      <c r="JP260" s="4">
        <v>0</v>
      </c>
      <c r="JQ260" s="4">
        <v>0</v>
      </c>
      <c r="JR260" s="4">
        <v>92107</v>
      </c>
      <c r="JS260" s="4">
        <v>0</v>
      </c>
      <c r="JT260" s="4">
        <v>0</v>
      </c>
      <c r="JV260" s="4">
        <v>92107</v>
      </c>
      <c r="JW260" s="4">
        <v>0</v>
      </c>
      <c r="JX260" s="4">
        <v>8944.0115256851332</v>
      </c>
      <c r="JY260" s="4">
        <v>-11.375706875363903</v>
      </c>
      <c r="JZ260" s="93">
        <v>111.18999999999998</v>
      </c>
      <c r="KA260" s="4">
        <v>0</v>
      </c>
      <c r="KB260" s="4">
        <v>0</v>
      </c>
      <c r="KC260" s="4">
        <v>1628979</v>
      </c>
      <c r="KD260" s="4">
        <v>0</v>
      </c>
      <c r="KE260" s="4">
        <v>0</v>
      </c>
      <c r="KF260" s="4">
        <v>0</v>
      </c>
      <c r="KG260" s="4">
        <v>103287</v>
      </c>
      <c r="KH260" s="4">
        <v>0</v>
      </c>
      <c r="KI260" s="4">
        <v>16889</v>
      </c>
      <c r="KJ260" s="4">
        <v>0</v>
      </c>
      <c r="KK260" s="4">
        <v>103287</v>
      </c>
      <c r="KM260" s="4">
        <v>281181.66098691936</v>
      </c>
      <c r="KN260" s="4">
        <v>-62.135190988774411</v>
      </c>
      <c r="KO260" s="4">
        <v>105.71999999999998</v>
      </c>
      <c r="KP260" s="4">
        <v>0</v>
      </c>
      <c r="KQ260" s="4">
        <v>0</v>
      </c>
      <c r="KR260" s="4">
        <v>1678311</v>
      </c>
      <c r="KS260" s="4">
        <v>0</v>
      </c>
      <c r="KT260" s="4">
        <v>0</v>
      </c>
      <c r="KU260" s="4">
        <v>0</v>
      </c>
      <c r="KV260" s="4">
        <v>115020</v>
      </c>
      <c r="KW260" s="4">
        <v>0</v>
      </c>
      <c r="KX260" s="4">
        <v>0</v>
      </c>
      <c r="KY260" s="4">
        <v>0</v>
      </c>
      <c r="KZ260" s="4">
        <v>115020</v>
      </c>
      <c r="LA260" s="4">
        <v>0</v>
      </c>
      <c r="LB260" s="4">
        <v>213353.06480901121</v>
      </c>
      <c r="LC260" s="4">
        <v>0</v>
      </c>
      <c r="LD260" s="4">
        <v>103</v>
      </c>
      <c r="LE260" s="4">
        <v>0</v>
      </c>
      <c r="LF260" s="4">
        <v>0</v>
      </c>
      <c r="LG260" s="4">
        <v>1645643</v>
      </c>
      <c r="LH260" s="4">
        <v>0</v>
      </c>
      <c r="LI260" s="4">
        <v>0</v>
      </c>
      <c r="LJ260" s="4">
        <v>0</v>
      </c>
      <c r="LK260" s="4">
        <v>122358</v>
      </c>
      <c r="LL260" s="4">
        <v>0</v>
      </c>
      <c r="LM260" s="4">
        <v>0</v>
      </c>
      <c r="LO260" s="4">
        <v>122358</v>
      </c>
      <c r="LQ260" s="4">
        <v>138988</v>
      </c>
      <c r="MI260" s="115">
        <f t="shared" si="3"/>
        <v>-251</v>
      </c>
      <c r="MJ260" s="3"/>
      <c r="MK260" s="3"/>
      <c r="ML260" s="176"/>
      <c r="MM260" s="176"/>
      <c r="MN260" s="176"/>
      <c r="MO260" s="176"/>
      <c r="MP260" s="176"/>
      <c r="MQ260" s="176"/>
      <c r="MR260" s="176"/>
      <c r="MS260" s="176"/>
      <c r="MT260" s="176"/>
    </row>
    <row r="261" spans="1:358" s="4" customFormat="1">
      <c r="A261" s="1">
        <v>252</v>
      </c>
      <c r="B261" t="s">
        <v>292</v>
      </c>
      <c r="C261" s="93"/>
      <c r="E261" s="4">
        <v>0</v>
      </c>
      <c r="F261" s="4">
        <v>0</v>
      </c>
      <c r="I261" s="93"/>
      <c r="J261" s="4">
        <v>0</v>
      </c>
      <c r="K261" s="4">
        <v>0</v>
      </c>
      <c r="L261" s="4">
        <v>0</v>
      </c>
      <c r="O261" s="93"/>
      <c r="Q261" s="4">
        <v>0</v>
      </c>
      <c r="R261" s="4">
        <v>0</v>
      </c>
      <c r="S261" s="4">
        <v>0</v>
      </c>
      <c r="U261" s="4">
        <v>0</v>
      </c>
      <c r="V261" s="4">
        <v>0</v>
      </c>
      <c r="W261" s="93"/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L261" s="4">
        <v>0</v>
      </c>
      <c r="AO261" s="93"/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W261" s="93"/>
      <c r="AZ261" s="4">
        <v>0</v>
      </c>
      <c r="BB261" s="4">
        <v>0</v>
      </c>
      <c r="BC261" s="4">
        <v>0</v>
      </c>
      <c r="BD261" s="4">
        <v>0</v>
      </c>
      <c r="BH261" s="4">
        <v>0</v>
      </c>
      <c r="BL261" s="4">
        <v>0</v>
      </c>
      <c r="BN261" s="4">
        <v>0</v>
      </c>
      <c r="BO261" s="4">
        <v>0</v>
      </c>
      <c r="BP261" s="4">
        <v>0</v>
      </c>
      <c r="BQ261" s="93">
        <v>0</v>
      </c>
      <c r="BR261" s="4">
        <v>0</v>
      </c>
      <c r="BS261" s="4">
        <v>0</v>
      </c>
      <c r="BT261" s="4">
        <v>0</v>
      </c>
      <c r="BU261" s="4">
        <v>0</v>
      </c>
      <c r="BW261" s="4">
        <v>0</v>
      </c>
      <c r="BY261" s="4">
        <v>0</v>
      </c>
      <c r="CA261" s="4">
        <v>0</v>
      </c>
      <c r="CC261" s="93"/>
      <c r="CE261" s="4">
        <v>0</v>
      </c>
      <c r="CF261" s="4">
        <v>0</v>
      </c>
      <c r="CH261" s="4">
        <v>0</v>
      </c>
      <c r="CJ261" s="4">
        <v>0</v>
      </c>
      <c r="CK261" s="4">
        <v>0</v>
      </c>
      <c r="CL261" s="4">
        <v>0</v>
      </c>
      <c r="CM261" s="4">
        <v>0</v>
      </c>
      <c r="CN261" s="4">
        <v>0</v>
      </c>
      <c r="CO261" s="93"/>
      <c r="CS261" s="4">
        <v>0</v>
      </c>
      <c r="CW261" s="4">
        <v>0</v>
      </c>
      <c r="CY261" s="4">
        <v>0</v>
      </c>
      <c r="DA261" s="93"/>
      <c r="DD261" s="4">
        <v>0</v>
      </c>
      <c r="DF261" s="4">
        <v>0</v>
      </c>
      <c r="DH261" s="4">
        <v>0</v>
      </c>
      <c r="DI261" s="4">
        <v>0</v>
      </c>
      <c r="DJ261" s="4">
        <v>0</v>
      </c>
      <c r="DK261" s="4">
        <v>0</v>
      </c>
      <c r="DL261" s="4">
        <v>0</v>
      </c>
      <c r="DM261" s="93"/>
      <c r="DU261" s="4">
        <v>0</v>
      </c>
      <c r="DW261" s="4">
        <v>0</v>
      </c>
      <c r="DY261" s="93"/>
      <c r="EG261" s="4">
        <v>0</v>
      </c>
      <c r="EI261" s="4">
        <v>0</v>
      </c>
      <c r="EK261" s="93">
        <v>0.69597069597069594</v>
      </c>
      <c r="EL261" s="4">
        <v>0</v>
      </c>
      <c r="EM261" s="4">
        <v>9242</v>
      </c>
      <c r="EN261" s="4">
        <v>0</v>
      </c>
      <c r="EO261" s="4">
        <v>622</v>
      </c>
      <c r="EP261" s="4">
        <v>0</v>
      </c>
      <c r="EQ261" s="4">
        <v>0</v>
      </c>
      <c r="ER261" s="4">
        <v>0</v>
      </c>
      <c r="ES261" s="4">
        <v>622</v>
      </c>
      <c r="ET261" s="4">
        <v>0</v>
      </c>
      <c r="EU261" s="4">
        <v>9242</v>
      </c>
      <c r="EV261" s="4">
        <v>0</v>
      </c>
      <c r="EW261" s="93">
        <v>1</v>
      </c>
      <c r="EX261" s="4">
        <v>0</v>
      </c>
      <c r="EY261" s="4">
        <v>14441</v>
      </c>
      <c r="EZ261" s="4">
        <v>0</v>
      </c>
      <c r="FA261" s="4">
        <v>893</v>
      </c>
      <c r="FB261" s="4">
        <v>0</v>
      </c>
      <c r="FC261" s="4">
        <v>0</v>
      </c>
      <c r="FD261" s="4">
        <v>0</v>
      </c>
      <c r="FE261" s="4">
        <v>893</v>
      </c>
      <c r="FF261" s="4">
        <v>0</v>
      </c>
      <c r="FG261" s="4">
        <v>7509.5</v>
      </c>
      <c r="FH261" s="4">
        <v>0</v>
      </c>
      <c r="FI261" s="93">
        <v>2.1554770318021204</v>
      </c>
      <c r="FJ261" s="4">
        <v>0</v>
      </c>
      <c r="FK261" s="4">
        <v>28833</v>
      </c>
      <c r="FL261" s="4">
        <v>0</v>
      </c>
      <c r="FM261" s="4">
        <v>1926</v>
      </c>
      <c r="FN261" s="4">
        <v>0</v>
      </c>
      <c r="FO261" s="4">
        <v>0</v>
      </c>
      <c r="FQ261" s="4">
        <v>1926</v>
      </c>
      <c r="FS261" s="4">
        <v>17229.162142877467</v>
      </c>
      <c r="FU261" s="93">
        <v>0</v>
      </c>
      <c r="FV261" s="4">
        <v>0</v>
      </c>
      <c r="FW261" s="4">
        <v>0</v>
      </c>
      <c r="FX261" s="4">
        <v>0</v>
      </c>
      <c r="FY261" s="4">
        <v>0</v>
      </c>
      <c r="FZ261" s="4">
        <v>0</v>
      </c>
      <c r="GA261" s="4">
        <v>0</v>
      </c>
      <c r="GB261" s="4">
        <v>0</v>
      </c>
      <c r="GC261" s="4">
        <v>0</v>
      </c>
      <c r="GE261" s="4">
        <v>7017.8752791784646</v>
      </c>
      <c r="GG261" s="93">
        <v>0</v>
      </c>
      <c r="GH261" s="4">
        <v>0</v>
      </c>
      <c r="GI261" s="4">
        <v>0</v>
      </c>
      <c r="GJ261" s="4">
        <v>0</v>
      </c>
      <c r="GK261" s="4">
        <v>0</v>
      </c>
      <c r="GL261" s="4">
        <v>0</v>
      </c>
      <c r="GM261" s="4">
        <v>0</v>
      </c>
      <c r="GN261" s="4">
        <v>0</v>
      </c>
      <c r="GO261" s="4">
        <v>0</v>
      </c>
      <c r="GP261" s="4">
        <v>0</v>
      </c>
      <c r="GQ261" s="4">
        <v>0</v>
      </c>
      <c r="GR261" s="4">
        <v>0</v>
      </c>
      <c r="GS261" s="93">
        <v>0</v>
      </c>
      <c r="GT261" s="4">
        <v>0</v>
      </c>
      <c r="GU261" s="4">
        <v>0</v>
      </c>
      <c r="GV261" s="4">
        <v>0</v>
      </c>
      <c r="GW261" s="4">
        <v>0</v>
      </c>
      <c r="GX261" s="4">
        <v>0</v>
      </c>
      <c r="GY261" s="4">
        <v>0</v>
      </c>
      <c r="GZ261" s="4">
        <v>0</v>
      </c>
      <c r="HA261" s="160">
        <v>0</v>
      </c>
      <c r="HB261" s="160">
        <v>0</v>
      </c>
      <c r="HC261" s="160">
        <v>0</v>
      </c>
      <c r="HD261" s="4">
        <v>0</v>
      </c>
      <c r="HE261" s="93">
        <v>0</v>
      </c>
      <c r="HF261" s="4">
        <v>0</v>
      </c>
      <c r="HG261" s="4">
        <v>0</v>
      </c>
      <c r="HH261" s="4">
        <v>0</v>
      </c>
      <c r="HI261" s="4">
        <v>0</v>
      </c>
      <c r="HJ261" s="4">
        <v>0</v>
      </c>
      <c r="HK261" s="4">
        <v>0</v>
      </c>
      <c r="HL261" s="4">
        <v>0</v>
      </c>
      <c r="HM261" s="4">
        <v>0</v>
      </c>
      <c r="HN261" s="4">
        <v>0</v>
      </c>
      <c r="HO261" s="4">
        <v>0</v>
      </c>
      <c r="HP261" s="4">
        <v>0</v>
      </c>
      <c r="HQ261" s="4">
        <v>0</v>
      </c>
      <c r="HR261" s="93">
        <v>0</v>
      </c>
      <c r="HS261" s="4">
        <v>0</v>
      </c>
      <c r="HT261" s="4">
        <v>0</v>
      </c>
      <c r="HU261" s="4">
        <v>0</v>
      </c>
      <c r="HV261" s="4">
        <v>0</v>
      </c>
      <c r="HW261" s="4">
        <v>0</v>
      </c>
      <c r="HX261" s="176">
        <v>0</v>
      </c>
      <c r="HY261" s="4">
        <v>0</v>
      </c>
      <c r="HZ261" s="176">
        <v>0</v>
      </c>
      <c r="IA261" s="4">
        <v>0</v>
      </c>
      <c r="IB261" s="176">
        <v>0</v>
      </c>
      <c r="IC261" s="4">
        <v>0</v>
      </c>
      <c r="ID261" s="176">
        <v>0</v>
      </c>
      <c r="IE261" s="4">
        <v>0</v>
      </c>
      <c r="IF261" s="4">
        <v>0</v>
      </c>
      <c r="IG261" s="5">
        <v>0</v>
      </c>
      <c r="IH261" s="3">
        <v>0</v>
      </c>
      <c r="II261" s="3">
        <v>0</v>
      </c>
      <c r="IJ261" s="3">
        <v>0</v>
      </c>
      <c r="IK261" s="3">
        <v>0</v>
      </c>
      <c r="IL261" s="3">
        <v>0</v>
      </c>
      <c r="IM261" s="3">
        <v>0</v>
      </c>
      <c r="IN261" s="3">
        <v>0</v>
      </c>
      <c r="IO261" s="3">
        <v>0</v>
      </c>
      <c r="IP261" s="3">
        <v>0</v>
      </c>
      <c r="IQ261" s="3"/>
      <c r="IR261" s="3">
        <v>0</v>
      </c>
      <c r="IS261" s="3"/>
      <c r="IT261" s="3">
        <v>0</v>
      </c>
      <c r="IU261" s="3"/>
      <c r="IV261" s="93">
        <v>0</v>
      </c>
      <c r="IW261" s="4">
        <v>0</v>
      </c>
      <c r="IX261" s="4">
        <v>0</v>
      </c>
      <c r="IY261" s="4">
        <v>0</v>
      </c>
      <c r="IZ261" s="4">
        <v>0</v>
      </c>
      <c r="JA261" s="4">
        <v>0</v>
      </c>
      <c r="JB261" s="4">
        <v>0</v>
      </c>
      <c r="JC261" s="4">
        <v>0</v>
      </c>
      <c r="JD261" s="4">
        <v>0</v>
      </c>
      <c r="JE261" s="4">
        <v>0</v>
      </c>
      <c r="JG261" s="4">
        <v>0</v>
      </c>
      <c r="JI261" s="4">
        <v>0</v>
      </c>
      <c r="JK261" s="93">
        <v>0</v>
      </c>
      <c r="JL261" s="4">
        <v>0</v>
      </c>
      <c r="JM261" s="4">
        <v>0</v>
      </c>
      <c r="JN261" s="4">
        <v>0</v>
      </c>
      <c r="JO261" s="4">
        <v>0</v>
      </c>
      <c r="JP261" s="4">
        <v>0</v>
      </c>
      <c r="JQ261" s="4">
        <v>0</v>
      </c>
      <c r="JR261" s="4">
        <v>0</v>
      </c>
      <c r="JS261" s="4">
        <v>0</v>
      </c>
      <c r="JT261" s="4">
        <v>0</v>
      </c>
      <c r="JV261" s="4">
        <v>0</v>
      </c>
      <c r="JW261" s="4">
        <v>0</v>
      </c>
      <c r="JX261" s="4">
        <v>0</v>
      </c>
      <c r="JY261" s="4">
        <v>0</v>
      </c>
      <c r="JZ261" s="93">
        <v>0</v>
      </c>
      <c r="KA261" s="4">
        <v>0</v>
      </c>
      <c r="KB261" s="4">
        <v>0</v>
      </c>
      <c r="KC261" s="4">
        <v>0</v>
      </c>
      <c r="KD261" s="4">
        <v>0</v>
      </c>
      <c r="KE261" s="4">
        <v>0</v>
      </c>
      <c r="KF261" s="4">
        <v>0</v>
      </c>
      <c r="KG261" s="4">
        <v>0</v>
      </c>
      <c r="KH261" s="4">
        <v>0</v>
      </c>
      <c r="KI261" s="4">
        <v>0</v>
      </c>
      <c r="KJ261" s="4">
        <v>0</v>
      </c>
      <c r="KK261" s="4">
        <v>0</v>
      </c>
      <c r="KM261" s="4">
        <v>0</v>
      </c>
      <c r="KN261" s="4">
        <v>0</v>
      </c>
      <c r="KO261" s="4">
        <v>0</v>
      </c>
      <c r="KP261" s="4">
        <v>0</v>
      </c>
      <c r="KQ261" s="4">
        <v>0</v>
      </c>
      <c r="KR261" s="4">
        <v>0</v>
      </c>
      <c r="KS261" s="4">
        <v>0</v>
      </c>
      <c r="KT261" s="4">
        <v>0</v>
      </c>
      <c r="KU261" s="4">
        <v>0</v>
      </c>
      <c r="KV261" s="4">
        <v>0</v>
      </c>
      <c r="KW261" s="4">
        <v>0</v>
      </c>
      <c r="KX261" s="4">
        <v>0</v>
      </c>
      <c r="KY261" s="4">
        <v>0</v>
      </c>
      <c r="KZ261" s="4">
        <v>0</v>
      </c>
      <c r="LA261" s="4">
        <v>0</v>
      </c>
      <c r="LB261" s="4">
        <v>0</v>
      </c>
      <c r="LC261" s="4">
        <v>0</v>
      </c>
      <c r="LD261" s="4">
        <v>0</v>
      </c>
      <c r="LE261" s="4">
        <v>0</v>
      </c>
      <c r="LF261" s="4">
        <v>0</v>
      </c>
      <c r="LG261" s="4">
        <v>0</v>
      </c>
      <c r="LH261" s="4">
        <v>0</v>
      </c>
      <c r="LI261" s="4">
        <v>0</v>
      </c>
      <c r="LJ261" s="4">
        <v>0</v>
      </c>
      <c r="LK261" s="4">
        <v>0</v>
      </c>
      <c r="LL261" s="4">
        <v>0</v>
      </c>
      <c r="LM261" s="4">
        <v>0</v>
      </c>
      <c r="LO261" s="4">
        <v>0</v>
      </c>
      <c r="LQ261" s="4">
        <v>0</v>
      </c>
      <c r="MI261" s="115">
        <f t="shared" si="3"/>
        <v>-252</v>
      </c>
      <c r="MJ261" s="3"/>
      <c r="MK261" s="3"/>
      <c r="ML261" s="176"/>
      <c r="MM261" s="176"/>
      <c r="MN261" s="176"/>
      <c r="MO261" s="176"/>
      <c r="MP261" s="176"/>
      <c r="MQ261" s="176"/>
      <c r="MR261" s="176"/>
      <c r="MS261" s="176"/>
      <c r="MT261" s="176"/>
    </row>
    <row r="262" spans="1:358" s="4" customFormat="1">
      <c r="A262" s="1">
        <v>253</v>
      </c>
      <c r="B262" t="s">
        <v>293</v>
      </c>
      <c r="C262" s="93"/>
      <c r="E262" s="4">
        <v>0</v>
      </c>
      <c r="F262" s="4">
        <v>0</v>
      </c>
      <c r="I262" s="93"/>
      <c r="J262" s="4">
        <v>0</v>
      </c>
      <c r="K262" s="4">
        <v>0</v>
      </c>
      <c r="L262" s="4">
        <v>0</v>
      </c>
      <c r="O262" s="93"/>
      <c r="Q262" s="4">
        <v>0</v>
      </c>
      <c r="R262" s="4">
        <v>0</v>
      </c>
      <c r="S262" s="4">
        <v>0</v>
      </c>
      <c r="U262" s="4">
        <v>0</v>
      </c>
      <c r="V262" s="4">
        <v>0</v>
      </c>
      <c r="W262" s="93"/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L262" s="4">
        <v>0</v>
      </c>
      <c r="AO262" s="93"/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W262" s="93"/>
      <c r="AZ262" s="4">
        <v>0</v>
      </c>
      <c r="BB262" s="4">
        <v>0</v>
      </c>
      <c r="BC262" s="4">
        <v>0</v>
      </c>
      <c r="BD262" s="4">
        <v>0</v>
      </c>
      <c r="BH262" s="4">
        <v>0</v>
      </c>
      <c r="BL262" s="4">
        <v>0</v>
      </c>
      <c r="BN262" s="4">
        <v>0</v>
      </c>
      <c r="BO262" s="4">
        <v>0</v>
      </c>
      <c r="BP262" s="4">
        <v>0</v>
      </c>
      <c r="BQ262" s="93">
        <v>0</v>
      </c>
      <c r="BR262" s="4">
        <v>0</v>
      </c>
      <c r="BS262" s="4">
        <v>0</v>
      </c>
      <c r="BT262" s="4">
        <v>0</v>
      </c>
      <c r="BU262" s="4">
        <v>0</v>
      </c>
      <c r="BW262" s="4">
        <v>0</v>
      </c>
      <c r="BY262" s="4">
        <v>0</v>
      </c>
      <c r="CA262" s="4">
        <v>0</v>
      </c>
      <c r="CC262" s="93"/>
      <c r="CE262" s="4">
        <v>0</v>
      </c>
      <c r="CF262" s="4">
        <v>0</v>
      </c>
      <c r="CH262" s="4">
        <v>0</v>
      </c>
      <c r="CJ262" s="4">
        <v>0</v>
      </c>
      <c r="CK262" s="4">
        <v>0</v>
      </c>
      <c r="CL262" s="4">
        <v>0</v>
      </c>
      <c r="CM262" s="4">
        <v>0</v>
      </c>
      <c r="CN262" s="4">
        <v>0</v>
      </c>
      <c r="CO262" s="93"/>
      <c r="CS262" s="4">
        <v>0</v>
      </c>
      <c r="CW262" s="4">
        <v>0</v>
      </c>
      <c r="CY262" s="4">
        <v>0</v>
      </c>
      <c r="DA262" s="93">
        <v>1.8092105263157894</v>
      </c>
      <c r="DB262" s="4">
        <v>0</v>
      </c>
      <c r="DC262" s="4">
        <v>21099</v>
      </c>
      <c r="DD262" s="4">
        <v>0</v>
      </c>
      <c r="DE262" s="4">
        <v>687</v>
      </c>
      <c r="DF262" s="4">
        <v>0</v>
      </c>
      <c r="DG262" s="4">
        <v>26922</v>
      </c>
      <c r="DH262" s="4">
        <v>0</v>
      </c>
      <c r="DI262" s="4">
        <v>687</v>
      </c>
      <c r="DJ262" s="4">
        <v>0</v>
      </c>
      <c r="DK262" s="4">
        <v>21099</v>
      </c>
      <c r="DL262" s="4">
        <v>0</v>
      </c>
      <c r="DM262" s="93">
        <v>1</v>
      </c>
      <c r="DN262" s="4">
        <v>0</v>
      </c>
      <c r="DO262" s="4">
        <v>33843</v>
      </c>
      <c r="DQ262" s="4">
        <v>873</v>
      </c>
      <c r="DS262" s="4">
        <v>0</v>
      </c>
      <c r="DU262" s="4">
        <v>873</v>
      </c>
      <c r="DW262" s="4">
        <v>25403.4</v>
      </c>
      <c r="DY262" s="93">
        <v>1</v>
      </c>
      <c r="DZ262" s="4">
        <v>0</v>
      </c>
      <c r="EA262" s="4">
        <v>33852</v>
      </c>
      <c r="EC262" s="4">
        <v>893</v>
      </c>
      <c r="EE262" s="4">
        <v>0</v>
      </c>
      <c r="EG262" s="4">
        <v>893</v>
      </c>
      <c r="EI262" s="4">
        <v>16095</v>
      </c>
      <c r="EK262" s="93">
        <v>0</v>
      </c>
      <c r="EM262" s="4">
        <v>0</v>
      </c>
      <c r="EN262" s="4">
        <v>0</v>
      </c>
      <c r="EO262" s="4">
        <v>0</v>
      </c>
      <c r="EP262" s="4">
        <v>0</v>
      </c>
      <c r="EQ262" s="4">
        <v>0</v>
      </c>
      <c r="ER262" s="4">
        <v>0</v>
      </c>
      <c r="ES262" s="4">
        <v>0</v>
      </c>
      <c r="ET262" s="4">
        <v>0</v>
      </c>
      <c r="EU262" s="4">
        <v>5103</v>
      </c>
      <c r="EV262" s="4">
        <v>0</v>
      </c>
      <c r="EW262" s="93">
        <v>0</v>
      </c>
      <c r="EX262" s="4">
        <v>0</v>
      </c>
      <c r="EY262" s="4">
        <v>0</v>
      </c>
      <c r="EZ262" s="4">
        <v>0</v>
      </c>
      <c r="FA262" s="4">
        <v>0</v>
      </c>
      <c r="FB262" s="4">
        <v>0</v>
      </c>
      <c r="FC262" s="4">
        <v>0</v>
      </c>
      <c r="FD262" s="4">
        <v>0</v>
      </c>
      <c r="FE262" s="4">
        <v>0</v>
      </c>
      <c r="FF262" s="4">
        <v>0</v>
      </c>
      <c r="FG262" s="4">
        <v>3.6</v>
      </c>
      <c r="FH262" s="4">
        <v>0</v>
      </c>
      <c r="FI262" s="93">
        <v>0</v>
      </c>
      <c r="FJ262" s="4">
        <v>0</v>
      </c>
      <c r="FK262" s="4">
        <v>0</v>
      </c>
      <c r="FL262" s="4">
        <v>0</v>
      </c>
      <c r="FM262" s="4">
        <v>0</v>
      </c>
      <c r="FN262" s="4">
        <v>0</v>
      </c>
      <c r="FO262" s="4">
        <v>0</v>
      </c>
      <c r="FQ262" s="4">
        <v>0</v>
      </c>
      <c r="FS262" s="4">
        <v>0</v>
      </c>
      <c r="FU262" s="93">
        <v>1</v>
      </c>
      <c r="FV262" s="4">
        <v>0</v>
      </c>
      <c r="FW262" s="4">
        <v>25020</v>
      </c>
      <c r="FX262" s="4">
        <v>0</v>
      </c>
      <c r="FY262" s="4">
        <v>893</v>
      </c>
      <c r="FZ262" s="4">
        <v>0</v>
      </c>
      <c r="GA262" s="4">
        <v>0</v>
      </c>
      <c r="GB262" s="4">
        <v>0</v>
      </c>
      <c r="GC262" s="4">
        <v>893</v>
      </c>
      <c r="GE262" s="4">
        <v>24359.205006075703</v>
      </c>
      <c r="GG262" s="93">
        <v>1</v>
      </c>
      <c r="GH262" s="4">
        <v>0</v>
      </c>
      <c r="GI262" s="4">
        <v>20512</v>
      </c>
      <c r="GJ262" s="4">
        <v>0</v>
      </c>
      <c r="GK262" s="4">
        <v>893</v>
      </c>
      <c r="GL262" s="4">
        <v>0</v>
      </c>
      <c r="GM262" s="4">
        <v>0</v>
      </c>
      <c r="GN262" s="4">
        <v>0</v>
      </c>
      <c r="GO262" s="4">
        <v>893</v>
      </c>
      <c r="GP262" s="4">
        <v>0</v>
      </c>
      <c r="GQ262" s="4">
        <v>0</v>
      </c>
      <c r="GR262" s="4">
        <v>0</v>
      </c>
      <c r="GS262" s="93">
        <v>2</v>
      </c>
      <c r="GT262" s="4">
        <v>0</v>
      </c>
      <c r="GU262" s="4">
        <v>41096</v>
      </c>
      <c r="GV262" s="4">
        <v>0</v>
      </c>
      <c r="GW262" s="4">
        <v>1786</v>
      </c>
      <c r="GX262" s="4">
        <v>0</v>
      </c>
      <c r="GY262" s="4">
        <v>0</v>
      </c>
      <c r="GZ262" s="4">
        <v>0</v>
      </c>
      <c r="HA262" s="160">
        <v>1786</v>
      </c>
      <c r="HB262" s="160">
        <v>0</v>
      </c>
      <c r="HC262" s="160">
        <v>18261.454275615455</v>
      </c>
      <c r="HD262" s="4">
        <v>-13</v>
      </c>
      <c r="HE262" s="93">
        <v>2</v>
      </c>
      <c r="HF262" s="4">
        <v>0</v>
      </c>
      <c r="HG262" s="4">
        <v>0</v>
      </c>
      <c r="HH262" s="4">
        <v>67269</v>
      </c>
      <c r="HI262" s="4">
        <v>0</v>
      </c>
      <c r="HJ262" s="4">
        <v>1898</v>
      </c>
      <c r="HK262" s="4">
        <v>0</v>
      </c>
      <c r="HL262" s="4">
        <v>0</v>
      </c>
      <c r="HM262" s="4">
        <v>0</v>
      </c>
      <c r="HN262" s="4">
        <v>1898</v>
      </c>
      <c r="HO262" s="4">
        <v>0</v>
      </c>
      <c r="HP262" s="4">
        <v>22974</v>
      </c>
      <c r="HQ262" s="4">
        <v>-399.14709036022759</v>
      </c>
      <c r="HR262" s="93">
        <v>2</v>
      </c>
      <c r="HS262" s="4">
        <v>0</v>
      </c>
      <c r="HT262" s="4">
        <v>0</v>
      </c>
      <c r="HU262" s="4">
        <v>58950</v>
      </c>
      <c r="HV262" s="4">
        <v>0</v>
      </c>
      <c r="HW262" s="4">
        <v>0</v>
      </c>
      <c r="HX262" s="176">
        <v>0</v>
      </c>
      <c r="HY262" s="4">
        <v>1778</v>
      </c>
      <c r="HZ262" s="176">
        <v>0</v>
      </c>
      <c r="IA262" s="4">
        <v>0</v>
      </c>
      <c r="IB262" s="176">
        <v>0</v>
      </c>
      <c r="IC262" s="4">
        <v>1778</v>
      </c>
      <c r="ID262" s="176">
        <v>0</v>
      </c>
      <c r="IE262" s="4">
        <v>-263.03883401811879</v>
      </c>
      <c r="IF262" s="4">
        <v>-1.4188237408114901</v>
      </c>
      <c r="IG262" s="5">
        <v>3</v>
      </c>
      <c r="IH262" s="3">
        <v>0</v>
      </c>
      <c r="II262" s="3">
        <v>0</v>
      </c>
      <c r="IJ262" s="3">
        <v>99741</v>
      </c>
      <c r="IK262" s="3">
        <v>0</v>
      </c>
      <c r="IL262" s="3">
        <v>0</v>
      </c>
      <c r="IM262" s="3">
        <v>0</v>
      </c>
      <c r="IN262" s="3">
        <v>2679</v>
      </c>
      <c r="IO262" s="3">
        <v>0</v>
      </c>
      <c r="IP262" s="3">
        <v>0</v>
      </c>
      <c r="IQ262" s="3"/>
      <c r="IR262" s="3">
        <v>2679</v>
      </c>
      <c r="IS262" s="3"/>
      <c r="IT262" s="3">
        <v>33464.373777908069</v>
      </c>
      <c r="IU262" s="3"/>
      <c r="IV262" s="93">
        <v>1</v>
      </c>
      <c r="IW262" s="4">
        <v>0</v>
      </c>
      <c r="IX262" s="4">
        <v>0</v>
      </c>
      <c r="IY262" s="4">
        <v>36060</v>
      </c>
      <c r="IZ262" s="4">
        <v>0</v>
      </c>
      <c r="JA262" s="4">
        <v>0</v>
      </c>
      <c r="JB262" s="4">
        <v>0</v>
      </c>
      <c r="JC262" s="4">
        <v>938</v>
      </c>
      <c r="JD262" s="4">
        <v>0</v>
      </c>
      <c r="JE262" s="4">
        <v>0</v>
      </c>
      <c r="JG262" s="4">
        <v>938</v>
      </c>
      <c r="JI262" s="4">
        <v>4016.1783280763484</v>
      </c>
      <c r="JK262" s="93">
        <v>1</v>
      </c>
      <c r="JL262" s="4">
        <v>0</v>
      </c>
      <c r="JM262" s="4">
        <v>0</v>
      </c>
      <c r="JN262" s="4">
        <v>25759</v>
      </c>
      <c r="JO262" s="4">
        <v>0</v>
      </c>
      <c r="JP262" s="4">
        <v>0</v>
      </c>
      <c r="JQ262" s="4">
        <v>0</v>
      </c>
      <c r="JR262" s="4">
        <v>938</v>
      </c>
      <c r="JS262" s="4">
        <v>0</v>
      </c>
      <c r="JT262" s="4">
        <v>0</v>
      </c>
      <c r="JV262" s="4">
        <v>938</v>
      </c>
      <c r="JW262" s="4">
        <v>0</v>
      </c>
      <c r="JX262" s="4">
        <v>0</v>
      </c>
      <c r="JY262" s="4">
        <v>0</v>
      </c>
      <c r="JZ262" s="93">
        <v>1</v>
      </c>
      <c r="KA262" s="4">
        <v>0</v>
      </c>
      <c r="KB262" s="4">
        <v>0</v>
      </c>
      <c r="KC262" s="4">
        <v>38583</v>
      </c>
      <c r="KD262" s="4">
        <v>0</v>
      </c>
      <c r="KE262" s="4">
        <v>0</v>
      </c>
      <c r="KF262" s="4">
        <v>0</v>
      </c>
      <c r="KG262" s="4">
        <v>938</v>
      </c>
      <c r="KH262" s="4">
        <v>0</v>
      </c>
      <c r="KI262" s="4">
        <v>0</v>
      </c>
      <c r="KJ262" s="4">
        <v>0</v>
      </c>
      <c r="KK262" s="4">
        <v>938</v>
      </c>
      <c r="KM262" s="4">
        <v>12824</v>
      </c>
      <c r="KN262" s="4">
        <v>0</v>
      </c>
      <c r="KO262" s="4">
        <v>1</v>
      </c>
      <c r="KP262" s="4">
        <v>0</v>
      </c>
      <c r="KQ262" s="4">
        <v>0</v>
      </c>
      <c r="KR262" s="4">
        <v>35631</v>
      </c>
      <c r="KS262" s="4">
        <v>0</v>
      </c>
      <c r="KT262" s="4">
        <v>0</v>
      </c>
      <c r="KU262" s="4">
        <v>0</v>
      </c>
      <c r="KV262" s="4">
        <v>1088</v>
      </c>
      <c r="KW262" s="4">
        <v>0</v>
      </c>
      <c r="KX262" s="4">
        <v>0</v>
      </c>
      <c r="KY262" s="4">
        <v>0</v>
      </c>
      <c r="KZ262" s="4">
        <v>1088</v>
      </c>
      <c r="LA262" s="4">
        <v>0</v>
      </c>
      <c r="LB262" s="4">
        <v>7694.4</v>
      </c>
      <c r="LC262" s="4">
        <v>0</v>
      </c>
      <c r="LD262" s="4">
        <v>1</v>
      </c>
      <c r="LE262" s="4">
        <v>0</v>
      </c>
      <c r="LF262" s="4">
        <v>0</v>
      </c>
      <c r="LG262" s="4">
        <v>36555</v>
      </c>
      <c r="LH262" s="4">
        <v>0</v>
      </c>
      <c r="LI262" s="4">
        <v>0</v>
      </c>
      <c r="LJ262" s="4">
        <v>0</v>
      </c>
      <c r="LK262" s="4">
        <v>1188</v>
      </c>
      <c r="LL262" s="4">
        <v>0</v>
      </c>
      <c r="LM262" s="4">
        <v>0</v>
      </c>
      <c r="LO262" s="4">
        <v>1188</v>
      </c>
      <c r="LQ262" s="4">
        <v>6053.6</v>
      </c>
      <c r="MI262" s="115">
        <f t="shared" si="3"/>
        <v>-253</v>
      </c>
      <c r="MJ262" s="3"/>
      <c r="MK262" s="3"/>
      <c r="ML262" s="176"/>
      <c r="MM262" s="176"/>
      <c r="MN262" s="176"/>
      <c r="MO262" s="176"/>
      <c r="MP262" s="176"/>
      <c r="MQ262" s="176"/>
      <c r="MR262" s="176"/>
      <c r="MS262" s="176"/>
      <c r="MT262" s="176"/>
    </row>
    <row r="263" spans="1:358" s="4" customFormat="1">
      <c r="A263" s="1">
        <v>254</v>
      </c>
      <c r="B263" t="s">
        <v>294</v>
      </c>
      <c r="C263" s="93"/>
      <c r="E263" s="4">
        <v>0</v>
      </c>
      <c r="F263" s="4">
        <v>0</v>
      </c>
      <c r="I263" s="93"/>
      <c r="J263" s="4">
        <v>0</v>
      </c>
      <c r="K263" s="4">
        <v>0</v>
      </c>
      <c r="L263" s="4">
        <v>0</v>
      </c>
      <c r="O263" s="93"/>
      <c r="Q263" s="4">
        <v>0</v>
      </c>
      <c r="R263" s="4">
        <v>0</v>
      </c>
      <c r="S263" s="4">
        <v>0</v>
      </c>
      <c r="U263" s="4">
        <v>0</v>
      </c>
      <c r="V263" s="4">
        <v>0</v>
      </c>
      <c r="W263" s="93"/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L263" s="4">
        <v>0</v>
      </c>
      <c r="AO263" s="93"/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W263" s="93"/>
      <c r="AZ263" s="4">
        <v>0</v>
      </c>
      <c r="BB263" s="4">
        <v>0</v>
      </c>
      <c r="BC263" s="4">
        <v>0</v>
      </c>
      <c r="BD263" s="4">
        <v>0</v>
      </c>
      <c r="BH263" s="4">
        <v>0</v>
      </c>
      <c r="BL263" s="4">
        <v>0</v>
      </c>
      <c r="BN263" s="4">
        <v>0</v>
      </c>
      <c r="BO263" s="4">
        <v>0</v>
      </c>
      <c r="BP263" s="4">
        <v>0</v>
      </c>
      <c r="BQ263" s="93">
        <v>0</v>
      </c>
      <c r="BR263" s="4">
        <v>0</v>
      </c>
      <c r="BS263" s="4">
        <v>0</v>
      </c>
      <c r="BT263" s="4">
        <v>0</v>
      </c>
      <c r="BU263" s="4">
        <v>0</v>
      </c>
      <c r="BW263" s="4">
        <v>0</v>
      </c>
      <c r="BY263" s="4">
        <v>0</v>
      </c>
      <c r="CA263" s="4">
        <v>0</v>
      </c>
      <c r="CC263" s="93"/>
      <c r="CE263" s="4">
        <v>0</v>
      </c>
      <c r="CF263" s="4">
        <v>0</v>
      </c>
      <c r="CH263" s="4">
        <v>0</v>
      </c>
      <c r="CJ263" s="4">
        <v>0</v>
      </c>
      <c r="CK263" s="4">
        <v>0</v>
      </c>
      <c r="CL263" s="4">
        <v>0</v>
      </c>
      <c r="CM263" s="4">
        <v>0</v>
      </c>
      <c r="CN263" s="4">
        <v>0</v>
      </c>
      <c r="CO263" s="93"/>
      <c r="CS263" s="4">
        <v>0</v>
      </c>
      <c r="CW263" s="4">
        <v>0</v>
      </c>
      <c r="CY263" s="4">
        <v>0</v>
      </c>
      <c r="DA263" s="93"/>
      <c r="DD263" s="4">
        <v>0</v>
      </c>
      <c r="DF263" s="4">
        <v>0</v>
      </c>
      <c r="DH263" s="4">
        <v>0</v>
      </c>
      <c r="DI263" s="4">
        <v>0</v>
      </c>
      <c r="DJ263" s="4">
        <v>0</v>
      </c>
      <c r="DK263" s="4">
        <v>0</v>
      </c>
      <c r="DL263" s="4">
        <v>0</v>
      </c>
      <c r="DM263" s="93"/>
      <c r="DU263" s="4">
        <v>0</v>
      </c>
      <c r="DW263" s="4">
        <v>0</v>
      </c>
      <c r="DY263" s="93"/>
      <c r="EG263" s="4">
        <v>0</v>
      </c>
      <c r="EI263" s="4">
        <v>0</v>
      </c>
      <c r="EK263" s="93">
        <v>0</v>
      </c>
      <c r="EM263" s="4">
        <v>0</v>
      </c>
      <c r="EN263" s="4">
        <v>0</v>
      </c>
      <c r="EO263" s="4">
        <v>0</v>
      </c>
      <c r="EP263" s="4">
        <v>0</v>
      </c>
      <c r="EQ263" s="4">
        <v>0</v>
      </c>
      <c r="ER263" s="4">
        <v>0</v>
      </c>
      <c r="ES263" s="4">
        <v>0</v>
      </c>
      <c r="ET263" s="4">
        <v>0</v>
      </c>
      <c r="EU263" s="4">
        <v>0</v>
      </c>
      <c r="EV263" s="4">
        <v>0</v>
      </c>
      <c r="EW263" s="93">
        <v>0</v>
      </c>
      <c r="EX263" s="4">
        <v>0</v>
      </c>
      <c r="EY263" s="4">
        <v>0</v>
      </c>
      <c r="EZ263" s="4">
        <v>0</v>
      </c>
      <c r="FA263" s="4">
        <v>0</v>
      </c>
      <c r="FB263" s="4">
        <v>0</v>
      </c>
      <c r="FC263" s="4">
        <v>0</v>
      </c>
      <c r="FD263" s="4">
        <v>0</v>
      </c>
      <c r="FE263" s="4">
        <v>0</v>
      </c>
      <c r="FF263" s="4">
        <v>0</v>
      </c>
      <c r="FG263" s="4">
        <v>0</v>
      </c>
      <c r="FH263" s="4">
        <v>0</v>
      </c>
      <c r="FI263" s="93">
        <v>0</v>
      </c>
      <c r="FJ263" s="4">
        <v>0</v>
      </c>
      <c r="FK263" s="4">
        <v>0</v>
      </c>
      <c r="FL263" s="4">
        <v>0</v>
      </c>
      <c r="FM263" s="4">
        <v>0</v>
      </c>
      <c r="FN263" s="4">
        <v>0</v>
      </c>
      <c r="FO263" s="4">
        <v>0</v>
      </c>
      <c r="FQ263" s="4">
        <v>0</v>
      </c>
      <c r="FS263" s="4">
        <v>0</v>
      </c>
      <c r="FU263" s="93">
        <v>0</v>
      </c>
      <c r="FV263" s="4">
        <v>0</v>
      </c>
      <c r="FW263" s="4">
        <v>0</v>
      </c>
      <c r="FX263" s="4">
        <v>0</v>
      </c>
      <c r="FY263" s="4">
        <v>0</v>
      </c>
      <c r="FZ263" s="4">
        <v>0</v>
      </c>
      <c r="GA263" s="4">
        <v>0</v>
      </c>
      <c r="GB263" s="4">
        <v>0</v>
      </c>
      <c r="GC263" s="4">
        <v>0</v>
      </c>
      <c r="GE263" s="4">
        <v>0</v>
      </c>
      <c r="GG263" s="93">
        <v>0</v>
      </c>
      <c r="GH263" s="4">
        <v>0</v>
      </c>
      <c r="GI263" s="4">
        <v>0</v>
      </c>
      <c r="GJ263" s="4">
        <v>0</v>
      </c>
      <c r="GK263" s="4">
        <v>0</v>
      </c>
      <c r="GL263" s="4">
        <v>0</v>
      </c>
      <c r="GM263" s="4">
        <v>0</v>
      </c>
      <c r="GN263" s="4">
        <v>0</v>
      </c>
      <c r="GO263" s="4">
        <v>0</v>
      </c>
      <c r="GP263" s="4">
        <v>0</v>
      </c>
      <c r="GQ263" s="4">
        <v>0</v>
      </c>
      <c r="GR263" s="4">
        <v>0</v>
      </c>
      <c r="GS263" s="93">
        <v>0</v>
      </c>
      <c r="GT263" s="4">
        <v>0</v>
      </c>
      <c r="GU263" s="4">
        <v>0</v>
      </c>
      <c r="GV263" s="4">
        <v>0</v>
      </c>
      <c r="GW263" s="4">
        <v>0</v>
      </c>
      <c r="GX263" s="4">
        <v>0</v>
      </c>
      <c r="GY263" s="4">
        <v>0</v>
      </c>
      <c r="GZ263" s="4">
        <v>0</v>
      </c>
      <c r="HA263" s="160">
        <v>0</v>
      </c>
      <c r="HB263" s="160">
        <v>0</v>
      </c>
      <c r="HC263" s="160">
        <v>0</v>
      </c>
      <c r="HD263" s="4">
        <v>0</v>
      </c>
      <c r="HE263" s="93">
        <v>0</v>
      </c>
      <c r="HF263" s="4">
        <v>0</v>
      </c>
      <c r="HG263" s="4">
        <v>0</v>
      </c>
      <c r="HH263" s="4">
        <v>0</v>
      </c>
      <c r="HI263" s="4">
        <v>0</v>
      </c>
      <c r="HJ263" s="4">
        <v>0</v>
      </c>
      <c r="HK263" s="4">
        <v>0</v>
      </c>
      <c r="HL263" s="4">
        <v>0</v>
      </c>
      <c r="HM263" s="4">
        <v>0</v>
      </c>
      <c r="HN263" s="4">
        <v>0</v>
      </c>
      <c r="HO263" s="4">
        <v>0</v>
      </c>
      <c r="HP263" s="4">
        <v>0</v>
      </c>
      <c r="HQ263" s="4">
        <v>0</v>
      </c>
      <c r="HR263" s="93">
        <v>0</v>
      </c>
      <c r="HS263" s="4">
        <v>0</v>
      </c>
      <c r="HT263" s="4">
        <v>0</v>
      </c>
      <c r="HU263" s="4">
        <v>0</v>
      </c>
      <c r="HV263" s="4">
        <v>0</v>
      </c>
      <c r="HW263" s="4">
        <v>0</v>
      </c>
      <c r="HX263" s="176">
        <v>0</v>
      </c>
      <c r="HY263" s="4">
        <v>0</v>
      </c>
      <c r="HZ263" s="176">
        <v>0</v>
      </c>
      <c r="IA263" s="4">
        <v>0</v>
      </c>
      <c r="IB263" s="176">
        <v>0</v>
      </c>
      <c r="IC263" s="4">
        <v>0</v>
      </c>
      <c r="ID263" s="176">
        <v>0</v>
      </c>
      <c r="IE263" s="4">
        <v>0</v>
      </c>
      <c r="IF263" s="4">
        <v>0</v>
      </c>
      <c r="IG263" s="5">
        <v>0</v>
      </c>
      <c r="IH263" s="3">
        <v>0</v>
      </c>
      <c r="II263" s="3">
        <v>0</v>
      </c>
      <c r="IJ263" s="3">
        <v>0</v>
      </c>
      <c r="IK263" s="3">
        <v>0</v>
      </c>
      <c r="IL263" s="3">
        <v>0</v>
      </c>
      <c r="IM263" s="3">
        <v>0</v>
      </c>
      <c r="IN263" s="3">
        <v>0</v>
      </c>
      <c r="IO263" s="3">
        <v>0</v>
      </c>
      <c r="IP263" s="3">
        <v>0</v>
      </c>
      <c r="IQ263" s="3"/>
      <c r="IR263" s="3">
        <v>0</v>
      </c>
      <c r="IS263" s="3"/>
      <c r="IT263" s="3">
        <v>0</v>
      </c>
      <c r="IU263" s="3"/>
      <c r="IV263" s="93">
        <v>0</v>
      </c>
      <c r="IW263" s="4">
        <v>0</v>
      </c>
      <c r="IX263" s="4">
        <v>0</v>
      </c>
      <c r="IY263" s="4">
        <v>0</v>
      </c>
      <c r="IZ263" s="4">
        <v>0</v>
      </c>
      <c r="JA263" s="4">
        <v>0</v>
      </c>
      <c r="JB263" s="4">
        <v>0</v>
      </c>
      <c r="JC263" s="4">
        <v>0</v>
      </c>
      <c r="JD263" s="4">
        <v>0</v>
      </c>
      <c r="JE263" s="4">
        <v>0</v>
      </c>
      <c r="JG263" s="4">
        <v>0</v>
      </c>
      <c r="JI263" s="4">
        <v>0</v>
      </c>
      <c r="JK263" s="93">
        <v>0</v>
      </c>
      <c r="JL263" s="4">
        <v>0</v>
      </c>
      <c r="JM263" s="4">
        <v>0</v>
      </c>
      <c r="JN263" s="4">
        <v>0</v>
      </c>
      <c r="JO263" s="4">
        <v>0</v>
      </c>
      <c r="JP263" s="4">
        <v>0</v>
      </c>
      <c r="JQ263" s="4">
        <v>0</v>
      </c>
      <c r="JR263" s="4">
        <v>0</v>
      </c>
      <c r="JS263" s="4">
        <v>0</v>
      </c>
      <c r="JT263" s="4">
        <v>0</v>
      </c>
      <c r="JV263" s="4">
        <v>0</v>
      </c>
      <c r="JW263" s="4">
        <v>0</v>
      </c>
      <c r="JX263" s="4">
        <v>0</v>
      </c>
      <c r="JY263" s="4">
        <v>0</v>
      </c>
      <c r="JZ263" s="93">
        <v>0</v>
      </c>
      <c r="KA263" s="4">
        <v>0</v>
      </c>
      <c r="KB263" s="4">
        <v>0</v>
      </c>
      <c r="KC263" s="4">
        <v>0</v>
      </c>
      <c r="KD263" s="4">
        <v>0</v>
      </c>
      <c r="KE263" s="4">
        <v>0</v>
      </c>
      <c r="KF263" s="4">
        <v>0</v>
      </c>
      <c r="KG263" s="4">
        <v>0</v>
      </c>
      <c r="KH263" s="4">
        <v>0</v>
      </c>
      <c r="KI263" s="4">
        <v>0</v>
      </c>
      <c r="KJ263" s="4">
        <v>0</v>
      </c>
      <c r="KK263" s="4">
        <v>0</v>
      </c>
      <c r="KM263" s="4">
        <v>0</v>
      </c>
      <c r="KN263" s="4">
        <v>0</v>
      </c>
      <c r="KO263" s="4">
        <v>0</v>
      </c>
      <c r="KP263" s="4">
        <v>0</v>
      </c>
      <c r="KQ263" s="4">
        <v>0</v>
      </c>
      <c r="KR263" s="4">
        <v>0</v>
      </c>
      <c r="KS263" s="4">
        <v>0</v>
      </c>
      <c r="KT263" s="4">
        <v>0</v>
      </c>
      <c r="KU263" s="4">
        <v>0</v>
      </c>
      <c r="KV263" s="4">
        <v>0</v>
      </c>
      <c r="KW263" s="4">
        <v>0</v>
      </c>
      <c r="KX263" s="4">
        <v>0</v>
      </c>
      <c r="KY263" s="4">
        <v>0</v>
      </c>
      <c r="KZ263" s="4">
        <v>0</v>
      </c>
      <c r="LA263" s="4">
        <v>0</v>
      </c>
      <c r="LB263" s="4">
        <v>0</v>
      </c>
      <c r="LC263" s="4">
        <v>0</v>
      </c>
      <c r="LD263" s="4">
        <v>0</v>
      </c>
      <c r="LE263" s="4">
        <v>0</v>
      </c>
      <c r="LF263" s="4">
        <v>0</v>
      </c>
      <c r="LG263" s="4">
        <v>0</v>
      </c>
      <c r="LH263" s="4">
        <v>0</v>
      </c>
      <c r="LI263" s="4">
        <v>0</v>
      </c>
      <c r="LJ263" s="4">
        <v>0</v>
      </c>
      <c r="LK263" s="4">
        <v>0</v>
      </c>
      <c r="LL263" s="4">
        <v>0</v>
      </c>
      <c r="LM263" s="4">
        <v>0</v>
      </c>
      <c r="LO263" s="4">
        <v>0</v>
      </c>
      <c r="LQ263" s="4">
        <v>0</v>
      </c>
      <c r="MI263" s="115">
        <f t="shared" si="3"/>
        <v>-254</v>
      </c>
      <c r="MJ263" s="3"/>
      <c r="MK263" s="3"/>
      <c r="ML263" s="176"/>
      <c r="MM263" s="176"/>
      <c r="MN263" s="176"/>
      <c r="MO263" s="176"/>
      <c r="MP263" s="176"/>
      <c r="MQ263" s="176"/>
      <c r="MR263" s="176"/>
      <c r="MS263" s="176"/>
      <c r="MT263" s="176"/>
    </row>
    <row r="264" spans="1:358" s="4" customFormat="1">
      <c r="A264" s="1">
        <v>255</v>
      </c>
      <c r="B264" t="s">
        <v>295</v>
      </c>
      <c r="C264" s="93"/>
      <c r="E264" s="4">
        <v>0</v>
      </c>
      <c r="F264" s="4">
        <v>0</v>
      </c>
      <c r="I264" s="93"/>
      <c r="J264" s="4">
        <v>0</v>
      </c>
      <c r="K264" s="4">
        <v>0</v>
      </c>
      <c r="L264" s="4">
        <v>0</v>
      </c>
      <c r="O264" s="93"/>
      <c r="Q264" s="4">
        <v>0</v>
      </c>
      <c r="R264" s="4">
        <v>0</v>
      </c>
      <c r="S264" s="4">
        <v>0</v>
      </c>
      <c r="U264" s="4">
        <v>0</v>
      </c>
      <c r="V264" s="4">
        <v>0</v>
      </c>
      <c r="W264" s="93"/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L264" s="4">
        <v>0</v>
      </c>
      <c r="AO264" s="93"/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W264" s="93"/>
      <c r="AZ264" s="4">
        <v>0</v>
      </c>
      <c r="BB264" s="4">
        <v>0</v>
      </c>
      <c r="BC264" s="4">
        <v>0</v>
      </c>
      <c r="BD264" s="4">
        <v>0</v>
      </c>
      <c r="BH264" s="4">
        <v>0</v>
      </c>
      <c r="BL264" s="4">
        <v>0</v>
      </c>
      <c r="BN264" s="4">
        <v>0</v>
      </c>
      <c r="BO264" s="4">
        <v>0</v>
      </c>
      <c r="BP264" s="4">
        <v>0</v>
      </c>
      <c r="BQ264" s="93">
        <v>0</v>
      </c>
      <c r="BR264" s="4">
        <v>0</v>
      </c>
      <c r="BS264" s="4">
        <v>0</v>
      </c>
      <c r="BT264" s="4">
        <v>0</v>
      </c>
      <c r="BU264" s="4">
        <v>0</v>
      </c>
      <c r="BW264" s="4">
        <v>0</v>
      </c>
      <c r="BY264" s="4">
        <v>0</v>
      </c>
      <c r="CA264" s="4">
        <v>0</v>
      </c>
      <c r="CC264" s="93"/>
      <c r="CE264" s="4">
        <v>0</v>
      </c>
      <c r="CF264" s="4">
        <v>0</v>
      </c>
      <c r="CH264" s="4">
        <v>0</v>
      </c>
      <c r="CJ264" s="4">
        <v>0</v>
      </c>
      <c r="CK264" s="4">
        <v>0</v>
      </c>
      <c r="CL264" s="4">
        <v>0</v>
      </c>
      <c r="CM264" s="4">
        <v>0</v>
      </c>
      <c r="CN264" s="4">
        <v>0</v>
      </c>
      <c r="CO264" s="93"/>
      <c r="CS264" s="4">
        <v>0</v>
      </c>
      <c r="CW264" s="4">
        <v>0</v>
      </c>
      <c r="CY264" s="4">
        <v>0</v>
      </c>
      <c r="DA264" s="93"/>
      <c r="DD264" s="4">
        <v>0</v>
      </c>
      <c r="DF264" s="4">
        <v>0</v>
      </c>
      <c r="DH264" s="4">
        <v>0</v>
      </c>
      <c r="DI264" s="4">
        <v>0</v>
      </c>
      <c r="DJ264" s="4">
        <v>0</v>
      </c>
      <c r="DK264" s="4">
        <v>0</v>
      </c>
      <c r="DL264" s="4">
        <v>0</v>
      </c>
      <c r="DM264" s="93"/>
      <c r="DU264" s="4">
        <v>0</v>
      </c>
      <c r="DW264" s="4">
        <v>0</v>
      </c>
      <c r="DY264" s="93"/>
      <c r="EG264" s="4">
        <v>0</v>
      </c>
      <c r="EI264" s="4">
        <v>0</v>
      </c>
      <c r="EK264" s="93">
        <v>0</v>
      </c>
      <c r="EM264" s="4">
        <v>0</v>
      </c>
      <c r="EN264" s="4">
        <v>0</v>
      </c>
      <c r="EO264" s="4">
        <v>0</v>
      </c>
      <c r="EP264" s="4">
        <v>0</v>
      </c>
      <c r="EQ264" s="4">
        <v>0</v>
      </c>
      <c r="ER264" s="4">
        <v>0</v>
      </c>
      <c r="ES264" s="4">
        <v>0</v>
      </c>
      <c r="ET264" s="4">
        <v>0</v>
      </c>
      <c r="EU264" s="4">
        <v>0</v>
      </c>
      <c r="EV264" s="4">
        <v>0</v>
      </c>
      <c r="EW264" s="93">
        <v>0</v>
      </c>
      <c r="EX264" s="4">
        <v>0</v>
      </c>
      <c r="EY264" s="4">
        <v>0</v>
      </c>
      <c r="EZ264" s="4">
        <v>0</v>
      </c>
      <c r="FA264" s="4">
        <v>0</v>
      </c>
      <c r="FB264" s="4">
        <v>0</v>
      </c>
      <c r="FC264" s="4">
        <v>0</v>
      </c>
      <c r="FD264" s="4">
        <v>0</v>
      </c>
      <c r="FE264" s="4">
        <v>0</v>
      </c>
      <c r="FF264" s="4">
        <v>0</v>
      </c>
      <c r="FG264" s="4">
        <v>0</v>
      </c>
      <c r="FH264" s="4">
        <v>0</v>
      </c>
      <c r="FI264" s="93">
        <v>0</v>
      </c>
      <c r="FJ264" s="4">
        <v>0</v>
      </c>
      <c r="FK264" s="4">
        <v>0</v>
      </c>
      <c r="FL264" s="4">
        <v>0</v>
      </c>
      <c r="FM264" s="4">
        <v>0</v>
      </c>
      <c r="FN264" s="4">
        <v>0</v>
      </c>
      <c r="FO264" s="4">
        <v>0</v>
      </c>
      <c r="FQ264" s="4">
        <v>0</v>
      </c>
      <c r="FS264" s="4">
        <v>0</v>
      </c>
      <c r="FU264" s="93">
        <v>0</v>
      </c>
      <c r="FV264" s="4">
        <v>0</v>
      </c>
      <c r="FW264" s="4">
        <v>0</v>
      </c>
      <c r="FX264" s="4">
        <v>0</v>
      </c>
      <c r="FY264" s="4">
        <v>0</v>
      </c>
      <c r="FZ264" s="4">
        <v>0</v>
      </c>
      <c r="GA264" s="4">
        <v>0</v>
      </c>
      <c r="GB264" s="4">
        <v>0</v>
      </c>
      <c r="GC264" s="4">
        <v>0</v>
      </c>
      <c r="GE264" s="4">
        <v>0</v>
      </c>
      <c r="GG264" s="93">
        <v>0</v>
      </c>
      <c r="GH264" s="4">
        <v>0</v>
      </c>
      <c r="GI264" s="4">
        <v>0</v>
      </c>
      <c r="GJ264" s="4">
        <v>0</v>
      </c>
      <c r="GK264" s="4">
        <v>0</v>
      </c>
      <c r="GL264" s="4">
        <v>0</v>
      </c>
      <c r="GM264" s="4">
        <v>0</v>
      </c>
      <c r="GN264" s="4">
        <v>0</v>
      </c>
      <c r="GO264" s="4">
        <v>0</v>
      </c>
      <c r="GP264" s="4">
        <v>0</v>
      </c>
      <c r="GQ264" s="4">
        <v>0</v>
      </c>
      <c r="GR264" s="4">
        <v>0</v>
      </c>
      <c r="GS264" s="93">
        <v>0</v>
      </c>
      <c r="GT264" s="4">
        <v>0</v>
      </c>
      <c r="GU264" s="4">
        <v>0</v>
      </c>
      <c r="GV264" s="4">
        <v>0</v>
      </c>
      <c r="GW264" s="4">
        <v>0</v>
      </c>
      <c r="GX264" s="4">
        <v>0</v>
      </c>
      <c r="GY264" s="4">
        <v>0</v>
      </c>
      <c r="GZ264" s="4">
        <v>0</v>
      </c>
      <c r="HA264" s="160">
        <v>0</v>
      </c>
      <c r="HB264" s="160">
        <v>0</v>
      </c>
      <c r="HC264" s="160">
        <v>0</v>
      </c>
      <c r="HD264" s="4">
        <v>0</v>
      </c>
      <c r="HE264" s="93">
        <v>0</v>
      </c>
      <c r="HF264" s="4">
        <v>0</v>
      </c>
      <c r="HG264" s="4">
        <v>0</v>
      </c>
      <c r="HH264" s="4">
        <v>0</v>
      </c>
      <c r="HI264" s="4">
        <v>0</v>
      </c>
      <c r="HJ264" s="4">
        <v>0</v>
      </c>
      <c r="HK264" s="4">
        <v>0</v>
      </c>
      <c r="HL264" s="4">
        <v>0</v>
      </c>
      <c r="HM264" s="4">
        <v>0</v>
      </c>
      <c r="HN264" s="4">
        <v>0</v>
      </c>
      <c r="HO264" s="4">
        <v>0</v>
      </c>
      <c r="HP264" s="4">
        <v>0</v>
      </c>
      <c r="HQ264" s="4">
        <v>0</v>
      </c>
      <c r="HR264" s="93">
        <v>0</v>
      </c>
      <c r="HS264" s="4">
        <v>0</v>
      </c>
      <c r="HT264" s="4">
        <v>0</v>
      </c>
      <c r="HU264" s="4">
        <v>0</v>
      </c>
      <c r="HV264" s="4">
        <v>0</v>
      </c>
      <c r="HW264" s="4">
        <v>0</v>
      </c>
      <c r="HX264" s="176">
        <v>0</v>
      </c>
      <c r="HY264" s="4">
        <v>0</v>
      </c>
      <c r="HZ264" s="176">
        <v>0</v>
      </c>
      <c r="IA264" s="4">
        <v>0</v>
      </c>
      <c r="IB264" s="176">
        <v>0</v>
      </c>
      <c r="IC264" s="4">
        <v>0</v>
      </c>
      <c r="ID264" s="176">
        <v>0</v>
      </c>
      <c r="IE264" s="4">
        <v>0</v>
      </c>
      <c r="IF264" s="4">
        <v>0</v>
      </c>
      <c r="IG264" s="5">
        <v>0</v>
      </c>
      <c r="IH264" s="3">
        <v>0</v>
      </c>
      <c r="II264" s="3">
        <v>0</v>
      </c>
      <c r="IJ264" s="3">
        <v>0</v>
      </c>
      <c r="IK264" s="3">
        <v>0</v>
      </c>
      <c r="IL264" s="3">
        <v>0</v>
      </c>
      <c r="IM264" s="3">
        <v>0</v>
      </c>
      <c r="IN264" s="3">
        <v>0</v>
      </c>
      <c r="IO264" s="3">
        <v>0</v>
      </c>
      <c r="IP264" s="3">
        <v>0</v>
      </c>
      <c r="IQ264" s="3"/>
      <c r="IR264" s="3">
        <v>0</v>
      </c>
      <c r="IS264" s="3"/>
      <c r="IT264" s="3">
        <v>0</v>
      </c>
      <c r="IU264" s="3"/>
      <c r="IV264" s="93">
        <v>0</v>
      </c>
      <c r="IW264" s="4">
        <v>0</v>
      </c>
      <c r="IX264" s="4">
        <v>0</v>
      </c>
      <c r="IY264" s="4">
        <v>0</v>
      </c>
      <c r="IZ264" s="4">
        <v>0</v>
      </c>
      <c r="JA264" s="4">
        <v>0</v>
      </c>
      <c r="JB264" s="4">
        <v>0</v>
      </c>
      <c r="JC264" s="4">
        <v>0</v>
      </c>
      <c r="JD264" s="4">
        <v>0</v>
      </c>
      <c r="JE264" s="4">
        <v>0</v>
      </c>
      <c r="JG264" s="4">
        <v>0</v>
      </c>
      <c r="JI264" s="4">
        <v>0</v>
      </c>
      <c r="JK264" s="93">
        <v>0</v>
      </c>
      <c r="JL264" s="4">
        <v>0</v>
      </c>
      <c r="JM264" s="4">
        <v>0</v>
      </c>
      <c r="JN264" s="4">
        <v>0</v>
      </c>
      <c r="JO264" s="4">
        <v>0</v>
      </c>
      <c r="JP264" s="4">
        <v>0</v>
      </c>
      <c r="JQ264" s="4">
        <v>0</v>
      </c>
      <c r="JR264" s="4">
        <v>0</v>
      </c>
      <c r="JS264" s="4">
        <v>0</v>
      </c>
      <c r="JT264" s="4">
        <v>0</v>
      </c>
      <c r="JV264" s="4">
        <v>0</v>
      </c>
      <c r="JW264" s="4">
        <v>0</v>
      </c>
      <c r="JX264" s="4">
        <v>0</v>
      </c>
      <c r="JY264" s="4">
        <v>0</v>
      </c>
      <c r="JZ264" s="93">
        <v>0</v>
      </c>
      <c r="KA264" s="4">
        <v>0</v>
      </c>
      <c r="KB264" s="4">
        <v>0</v>
      </c>
      <c r="KC264" s="4">
        <v>0</v>
      </c>
      <c r="KD264" s="4">
        <v>0</v>
      </c>
      <c r="KE264" s="4">
        <v>0</v>
      </c>
      <c r="KF264" s="4">
        <v>0</v>
      </c>
      <c r="KG264" s="4">
        <v>0</v>
      </c>
      <c r="KH264" s="4">
        <v>0</v>
      </c>
      <c r="KI264" s="4">
        <v>0</v>
      </c>
      <c r="KJ264" s="4">
        <v>0</v>
      </c>
      <c r="KK264" s="4">
        <v>0</v>
      </c>
      <c r="KM264" s="4">
        <v>0</v>
      </c>
      <c r="KN264" s="4">
        <v>0</v>
      </c>
      <c r="KO264" s="4">
        <v>0</v>
      </c>
      <c r="KP264" s="4">
        <v>0</v>
      </c>
      <c r="KQ264" s="4">
        <v>0</v>
      </c>
      <c r="KR264" s="4">
        <v>0</v>
      </c>
      <c r="KS264" s="4">
        <v>0</v>
      </c>
      <c r="KT264" s="4">
        <v>0</v>
      </c>
      <c r="KU264" s="4">
        <v>0</v>
      </c>
      <c r="KV264" s="4">
        <v>0</v>
      </c>
      <c r="KW264" s="4">
        <v>0</v>
      </c>
      <c r="KX264" s="4">
        <v>0</v>
      </c>
      <c r="KY264" s="4">
        <v>0</v>
      </c>
      <c r="KZ264" s="4">
        <v>0</v>
      </c>
      <c r="LA264" s="4">
        <v>0</v>
      </c>
      <c r="LB264" s="4">
        <v>0</v>
      </c>
      <c r="LC264" s="4">
        <v>0</v>
      </c>
      <c r="LD264" s="4">
        <v>0</v>
      </c>
      <c r="LE264" s="4">
        <v>0</v>
      </c>
      <c r="LF264" s="4">
        <v>0</v>
      </c>
      <c r="LG264" s="4">
        <v>0</v>
      </c>
      <c r="LH264" s="4">
        <v>0</v>
      </c>
      <c r="LI264" s="4">
        <v>0</v>
      </c>
      <c r="LJ264" s="4">
        <v>0</v>
      </c>
      <c r="LK264" s="4">
        <v>0</v>
      </c>
      <c r="LL264" s="4">
        <v>0</v>
      </c>
      <c r="LM264" s="4">
        <v>0</v>
      </c>
      <c r="LO264" s="4">
        <v>0</v>
      </c>
      <c r="LQ264" s="4">
        <v>0</v>
      </c>
      <c r="MI264" s="115">
        <f t="shared" si="3"/>
        <v>-255</v>
      </c>
      <c r="MJ264" s="3"/>
      <c r="MK264" s="3"/>
      <c r="ML264" s="176"/>
      <c r="MM264" s="176"/>
      <c r="MN264" s="176"/>
      <c r="MO264" s="176"/>
      <c r="MP264" s="176"/>
      <c r="MQ264" s="176"/>
      <c r="MR264" s="176"/>
      <c r="MS264" s="176"/>
      <c r="MT264" s="176"/>
    </row>
    <row r="265" spans="1:358" s="4" customFormat="1">
      <c r="A265" s="1">
        <v>256</v>
      </c>
      <c r="B265" t="s">
        <v>296</v>
      </c>
      <c r="C265" s="93"/>
      <c r="E265" s="4">
        <v>0</v>
      </c>
      <c r="F265" s="4">
        <v>0</v>
      </c>
      <c r="I265" s="93"/>
      <c r="J265" s="4">
        <v>0</v>
      </c>
      <c r="K265" s="4">
        <v>0</v>
      </c>
      <c r="L265" s="4">
        <v>0</v>
      </c>
      <c r="O265" s="93"/>
      <c r="Q265" s="4">
        <v>0</v>
      </c>
      <c r="R265" s="4">
        <v>0</v>
      </c>
      <c r="S265" s="4">
        <v>0</v>
      </c>
      <c r="U265" s="4">
        <v>0</v>
      </c>
      <c r="V265" s="4">
        <v>0</v>
      </c>
      <c r="W265" s="93"/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L265" s="4">
        <v>0</v>
      </c>
      <c r="AO265" s="93"/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W265" s="93"/>
      <c r="AZ265" s="4">
        <v>0</v>
      </c>
      <c r="BB265" s="4">
        <v>0</v>
      </c>
      <c r="BC265" s="4">
        <v>0</v>
      </c>
      <c r="BD265" s="4">
        <v>0</v>
      </c>
      <c r="BH265" s="4">
        <v>0</v>
      </c>
      <c r="BL265" s="4">
        <v>0</v>
      </c>
      <c r="BN265" s="4">
        <v>0</v>
      </c>
      <c r="BO265" s="4">
        <v>0</v>
      </c>
      <c r="BP265" s="4">
        <v>0</v>
      </c>
      <c r="BQ265" s="93">
        <v>0</v>
      </c>
      <c r="BR265" s="4">
        <v>0</v>
      </c>
      <c r="BS265" s="4">
        <v>0</v>
      </c>
      <c r="BT265" s="4">
        <v>0</v>
      </c>
      <c r="BU265" s="4">
        <v>0</v>
      </c>
      <c r="BW265" s="4">
        <v>0</v>
      </c>
      <c r="BY265" s="4">
        <v>0</v>
      </c>
      <c r="CA265" s="4">
        <v>0</v>
      </c>
      <c r="CC265" s="93"/>
      <c r="CE265" s="4">
        <v>0</v>
      </c>
      <c r="CF265" s="4">
        <v>0</v>
      </c>
      <c r="CH265" s="4">
        <v>0</v>
      </c>
      <c r="CJ265" s="4">
        <v>0</v>
      </c>
      <c r="CK265" s="4">
        <v>0</v>
      </c>
      <c r="CL265" s="4">
        <v>0</v>
      </c>
      <c r="CM265" s="4">
        <v>0</v>
      </c>
      <c r="CN265" s="4">
        <v>0</v>
      </c>
      <c r="CO265" s="93"/>
      <c r="CS265" s="4">
        <v>0</v>
      </c>
      <c r="CW265" s="4">
        <v>0</v>
      </c>
      <c r="CY265" s="4">
        <v>0</v>
      </c>
      <c r="DA265" s="93"/>
      <c r="DD265" s="4">
        <v>0</v>
      </c>
      <c r="DF265" s="4">
        <v>0</v>
      </c>
      <c r="DH265" s="4">
        <v>0</v>
      </c>
      <c r="DI265" s="4">
        <v>0</v>
      </c>
      <c r="DJ265" s="4">
        <v>0</v>
      </c>
      <c r="DK265" s="4">
        <v>0</v>
      </c>
      <c r="DL265" s="4">
        <v>0</v>
      </c>
      <c r="DM265" s="93"/>
      <c r="DU265" s="4">
        <v>0</v>
      </c>
      <c r="DW265" s="4">
        <v>0</v>
      </c>
      <c r="DY265" s="93"/>
      <c r="EG265" s="4">
        <v>0</v>
      </c>
      <c r="EI265" s="4">
        <v>0</v>
      </c>
      <c r="EK265" s="93">
        <v>0</v>
      </c>
      <c r="EM265" s="4">
        <v>0</v>
      </c>
      <c r="EN265" s="4">
        <v>0</v>
      </c>
      <c r="EO265" s="4">
        <v>0</v>
      </c>
      <c r="EP265" s="4">
        <v>0</v>
      </c>
      <c r="EQ265" s="4">
        <v>0</v>
      </c>
      <c r="ER265" s="4">
        <v>0</v>
      </c>
      <c r="ES265" s="4">
        <v>0</v>
      </c>
      <c r="ET265" s="4">
        <v>0</v>
      </c>
      <c r="EU265" s="4">
        <v>0</v>
      </c>
      <c r="EV265" s="4">
        <v>0</v>
      </c>
      <c r="EW265" s="93">
        <v>0</v>
      </c>
      <c r="EX265" s="4">
        <v>0</v>
      </c>
      <c r="EY265" s="4">
        <v>0</v>
      </c>
      <c r="EZ265" s="4">
        <v>0</v>
      </c>
      <c r="FA265" s="4">
        <v>0</v>
      </c>
      <c r="FB265" s="4">
        <v>0</v>
      </c>
      <c r="FC265" s="4">
        <v>0</v>
      </c>
      <c r="FD265" s="4">
        <v>0</v>
      </c>
      <c r="FE265" s="4">
        <v>0</v>
      </c>
      <c r="FF265" s="4">
        <v>0</v>
      </c>
      <c r="FG265" s="4">
        <v>0</v>
      </c>
      <c r="FH265" s="4">
        <v>0</v>
      </c>
      <c r="FI265" s="93">
        <v>0</v>
      </c>
      <c r="FJ265" s="4">
        <v>0</v>
      </c>
      <c r="FK265" s="4">
        <v>0</v>
      </c>
      <c r="FL265" s="4">
        <v>0</v>
      </c>
      <c r="FM265" s="4">
        <v>0</v>
      </c>
      <c r="FN265" s="4">
        <v>0</v>
      </c>
      <c r="FO265" s="4">
        <v>0</v>
      </c>
      <c r="FQ265" s="4">
        <v>0</v>
      </c>
      <c r="FS265" s="4">
        <v>0</v>
      </c>
      <c r="FU265" s="93">
        <v>0</v>
      </c>
      <c r="FV265" s="4">
        <v>0</v>
      </c>
      <c r="FW265" s="4">
        <v>0</v>
      </c>
      <c r="FX265" s="4">
        <v>0</v>
      </c>
      <c r="FY265" s="4">
        <v>0</v>
      </c>
      <c r="FZ265" s="4">
        <v>0</v>
      </c>
      <c r="GA265" s="4">
        <v>0</v>
      </c>
      <c r="GB265" s="4">
        <v>0</v>
      </c>
      <c r="GC265" s="4">
        <v>0</v>
      </c>
      <c r="GE265" s="4">
        <v>0</v>
      </c>
      <c r="GG265" s="93">
        <v>0</v>
      </c>
      <c r="GH265" s="4">
        <v>0</v>
      </c>
      <c r="GI265" s="4">
        <v>0</v>
      </c>
      <c r="GJ265" s="4">
        <v>0</v>
      </c>
      <c r="GK265" s="4">
        <v>0</v>
      </c>
      <c r="GL265" s="4">
        <v>0</v>
      </c>
      <c r="GM265" s="4">
        <v>0</v>
      </c>
      <c r="GN265" s="4">
        <v>0</v>
      </c>
      <c r="GO265" s="4">
        <v>0</v>
      </c>
      <c r="GP265" s="4">
        <v>0</v>
      </c>
      <c r="GQ265" s="4">
        <v>0</v>
      </c>
      <c r="GR265" s="4">
        <v>0</v>
      </c>
      <c r="GS265" s="93">
        <v>0</v>
      </c>
      <c r="GT265" s="4">
        <v>0</v>
      </c>
      <c r="GU265" s="4">
        <v>0</v>
      </c>
      <c r="GV265" s="4">
        <v>0</v>
      </c>
      <c r="GW265" s="4">
        <v>0</v>
      </c>
      <c r="GX265" s="4">
        <v>0</v>
      </c>
      <c r="GY265" s="4">
        <v>0</v>
      </c>
      <c r="GZ265" s="4">
        <v>0</v>
      </c>
      <c r="HA265" s="160">
        <v>0</v>
      </c>
      <c r="HB265" s="160">
        <v>0</v>
      </c>
      <c r="HC265" s="160">
        <v>0</v>
      </c>
      <c r="HD265" s="4">
        <v>0</v>
      </c>
      <c r="HE265" s="93">
        <v>0</v>
      </c>
      <c r="HF265" s="4">
        <v>0</v>
      </c>
      <c r="HG265" s="4">
        <v>0</v>
      </c>
      <c r="HH265" s="4">
        <v>0</v>
      </c>
      <c r="HI265" s="4">
        <v>0</v>
      </c>
      <c r="HJ265" s="4">
        <v>0</v>
      </c>
      <c r="HK265" s="4">
        <v>0</v>
      </c>
      <c r="HL265" s="4">
        <v>0</v>
      </c>
      <c r="HM265" s="4">
        <v>0</v>
      </c>
      <c r="HN265" s="4">
        <v>0</v>
      </c>
      <c r="HO265" s="4">
        <v>0</v>
      </c>
      <c r="HP265" s="4">
        <v>0</v>
      </c>
      <c r="HQ265" s="4">
        <v>0</v>
      </c>
      <c r="HR265" s="93">
        <v>0</v>
      </c>
      <c r="HS265" s="4">
        <v>0</v>
      </c>
      <c r="HT265" s="4">
        <v>0</v>
      </c>
      <c r="HU265" s="4">
        <v>0</v>
      </c>
      <c r="HV265" s="4">
        <v>0</v>
      </c>
      <c r="HW265" s="4">
        <v>0</v>
      </c>
      <c r="HX265" s="176">
        <v>0</v>
      </c>
      <c r="HY265" s="4">
        <v>0</v>
      </c>
      <c r="HZ265" s="176">
        <v>0</v>
      </c>
      <c r="IA265" s="4">
        <v>0</v>
      </c>
      <c r="IB265" s="176">
        <v>0</v>
      </c>
      <c r="IC265" s="4">
        <v>0</v>
      </c>
      <c r="ID265" s="176">
        <v>0</v>
      </c>
      <c r="IE265" s="4">
        <v>0</v>
      </c>
      <c r="IF265" s="4">
        <v>0</v>
      </c>
      <c r="IG265" s="5">
        <v>0</v>
      </c>
      <c r="IH265" s="3">
        <v>0</v>
      </c>
      <c r="II265" s="3">
        <v>0</v>
      </c>
      <c r="IJ265" s="3">
        <v>0</v>
      </c>
      <c r="IK265" s="3">
        <v>0</v>
      </c>
      <c r="IL265" s="3">
        <v>0</v>
      </c>
      <c r="IM265" s="3">
        <v>0</v>
      </c>
      <c r="IN265" s="3">
        <v>0</v>
      </c>
      <c r="IO265" s="3">
        <v>0</v>
      </c>
      <c r="IP265" s="3">
        <v>0</v>
      </c>
      <c r="IQ265" s="3"/>
      <c r="IR265" s="3">
        <v>0</v>
      </c>
      <c r="IS265" s="3"/>
      <c r="IT265" s="3">
        <v>0</v>
      </c>
      <c r="IU265" s="3"/>
      <c r="IV265" s="93">
        <v>0</v>
      </c>
      <c r="IW265" s="4">
        <v>0</v>
      </c>
      <c r="IX265" s="4">
        <v>0</v>
      </c>
      <c r="IY265" s="4">
        <v>0</v>
      </c>
      <c r="IZ265" s="4">
        <v>0</v>
      </c>
      <c r="JA265" s="4">
        <v>0</v>
      </c>
      <c r="JB265" s="4">
        <v>0</v>
      </c>
      <c r="JC265" s="4">
        <v>0</v>
      </c>
      <c r="JD265" s="4">
        <v>0</v>
      </c>
      <c r="JE265" s="4">
        <v>0</v>
      </c>
      <c r="JG265" s="4">
        <v>0</v>
      </c>
      <c r="JI265" s="4">
        <v>0</v>
      </c>
      <c r="JK265" s="93">
        <v>0</v>
      </c>
      <c r="JL265" s="4">
        <v>0</v>
      </c>
      <c r="JM265" s="4">
        <v>0</v>
      </c>
      <c r="JN265" s="4">
        <v>0</v>
      </c>
      <c r="JO265" s="4">
        <v>0</v>
      </c>
      <c r="JP265" s="4">
        <v>0</v>
      </c>
      <c r="JQ265" s="4">
        <v>0</v>
      </c>
      <c r="JR265" s="4">
        <v>0</v>
      </c>
      <c r="JS265" s="4">
        <v>0</v>
      </c>
      <c r="JT265" s="4">
        <v>0</v>
      </c>
      <c r="JV265" s="4">
        <v>0</v>
      </c>
      <c r="JW265" s="4">
        <v>0</v>
      </c>
      <c r="JX265" s="4">
        <v>0</v>
      </c>
      <c r="JY265" s="4">
        <v>0</v>
      </c>
      <c r="JZ265" s="93">
        <v>0</v>
      </c>
      <c r="KA265" s="4">
        <v>0</v>
      </c>
      <c r="KB265" s="4">
        <v>0</v>
      </c>
      <c r="KC265" s="4">
        <v>0</v>
      </c>
      <c r="KD265" s="4">
        <v>0</v>
      </c>
      <c r="KE265" s="4">
        <v>0</v>
      </c>
      <c r="KF265" s="4">
        <v>0</v>
      </c>
      <c r="KG265" s="4">
        <v>0</v>
      </c>
      <c r="KH265" s="4">
        <v>0</v>
      </c>
      <c r="KI265" s="4">
        <v>0</v>
      </c>
      <c r="KJ265" s="4">
        <v>0</v>
      </c>
      <c r="KK265" s="4">
        <v>0</v>
      </c>
      <c r="KM265" s="4">
        <v>0</v>
      </c>
      <c r="KN265" s="4">
        <v>0</v>
      </c>
      <c r="KO265" s="4">
        <v>0</v>
      </c>
      <c r="KP265" s="4">
        <v>0</v>
      </c>
      <c r="KQ265" s="4">
        <v>0</v>
      </c>
      <c r="KR265" s="4">
        <v>0</v>
      </c>
      <c r="KS265" s="4">
        <v>0</v>
      </c>
      <c r="KT265" s="4">
        <v>0</v>
      </c>
      <c r="KU265" s="4">
        <v>0</v>
      </c>
      <c r="KV265" s="4">
        <v>0</v>
      </c>
      <c r="KW265" s="4">
        <v>0</v>
      </c>
      <c r="KX265" s="4">
        <v>0</v>
      </c>
      <c r="KY265" s="4">
        <v>0</v>
      </c>
      <c r="KZ265" s="4">
        <v>0</v>
      </c>
      <c r="LA265" s="4">
        <v>0</v>
      </c>
      <c r="LB265" s="4">
        <v>0</v>
      </c>
      <c r="LC265" s="4">
        <v>0</v>
      </c>
      <c r="LD265" s="4">
        <v>0</v>
      </c>
      <c r="LE265" s="4">
        <v>0</v>
      </c>
      <c r="LF265" s="4">
        <v>0</v>
      </c>
      <c r="LG265" s="4">
        <v>0</v>
      </c>
      <c r="LH265" s="4">
        <v>0</v>
      </c>
      <c r="LI265" s="4">
        <v>0</v>
      </c>
      <c r="LJ265" s="4">
        <v>0</v>
      </c>
      <c r="LK265" s="4">
        <v>0</v>
      </c>
      <c r="LL265" s="4">
        <v>0</v>
      </c>
      <c r="LM265" s="4">
        <v>0</v>
      </c>
      <c r="LO265" s="4">
        <v>0</v>
      </c>
      <c r="LQ265" s="4">
        <v>0</v>
      </c>
      <c r="MI265" s="115">
        <f t="shared" si="3"/>
        <v>-256</v>
      </c>
      <c r="MJ265" s="3"/>
      <c r="MK265" s="3"/>
      <c r="ML265" s="176"/>
      <c r="MM265" s="176"/>
      <c r="MN265" s="176"/>
      <c r="MO265" s="176"/>
      <c r="MP265" s="176"/>
      <c r="MQ265" s="176"/>
      <c r="MR265" s="176"/>
      <c r="MS265" s="176"/>
      <c r="MT265" s="176"/>
    </row>
    <row r="266" spans="1:358" s="4" customFormat="1">
      <c r="A266" s="1">
        <v>257</v>
      </c>
      <c r="B266" t="s">
        <v>297</v>
      </c>
      <c r="C266" s="93"/>
      <c r="E266" s="4">
        <v>0</v>
      </c>
      <c r="F266" s="4">
        <v>0</v>
      </c>
      <c r="I266" s="93"/>
      <c r="J266" s="4">
        <v>0</v>
      </c>
      <c r="K266" s="4">
        <v>0</v>
      </c>
      <c r="L266" s="4">
        <v>0</v>
      </c>
      <c r="O266" s="93"/>
      <c r="Q266" s="4">
        <v>0</v>
      </c>
      <c r="R266" s="4">
        <v>0</v>
      </c>
      <c r="S266" s="4">
        <v>0</v>
      </c>
      <c r="U266" s="4">
        <v>0</v>
      </c>
      <c r="V266" s="4">
        <v>0</v>
      </c>
      <c r="W266" s="93"/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L266" s="4">
        <v>0</v>
      </c>
      <c r="AO266" s="93"/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W266" s="93"/>
      <c r="AZ266" s="4">
        <v>0</v>
      </c>
      <c r="BB266" s="4">
        <v>0</v>
      </c>
      <c r="BC266" s="4">
        <v>0</v>
      </c>
      <c r="BD266" s="4">
        <v>0</v>
      </c>
      <c r="BH266" s="4">
        <v>0</v>
      </c>
      <c r="BL266" s="4">
        <v>0</v>
      </c>
      <c r="BN266" s="4">
        <v>0</v>
      </c>
      <c r="BO266" s="4">
        <v>0</v>
      </c>
      <c r="BP266" s="4">
        <v>0</v>
      </c>
      <c r="BQ266" s="93">
        <v>0</v>
      </c>
      <c r="BR266" s="4">
        <v>0</v>
      </c>
      <c r="BS266" s="4">
        <v>0</v>
      </c>
      <c r="BT266" s="4">
        <v>0</v>
      </c>
      <c r="BU266" s="4">
        <v>0</v>
      </c>
      <c r="BW266" s="4">
        <v>0</v>
      </c>
      <c r="BY266" s="4">
        <v>0</v>
      </c>
      <c r="CA266" s="4">
        <v>0</v>
      </c>
      <c r="CC266" s="93"/>
      <c r="CE266" s="4">
        <v>0</v>
      </c>
      <c r="CF266" s="4">
        <v>0</v>
      </c>
      <c r="CH266" s="4">
        <v>0</v>
      </c>
      <c r="CJ266" s="4">
        <v>0</v>
      </c>
      <c r="CK266" s="4">
        <v>0</v>
      </c>
      <c r="CL266" s="4">
        <v>0</v>
      </c>
      <c r="CM266" s="4">
        <v>0</v>
      </c>
      <c r="CN266" s="4">
        <v>0</v>
      </c>
      <c r="CO266" s="93"/>
      <c r="CS266" s="4">
        <v>0</v>
      </c>
      <c r="CW266" s="4">
        <v>0</v>
      </c>
      <c r="CY266" s="4">
        <v>0</v>
      </c>
      <c r="DA266" s="93"/>
      <c r="DD266" s="4">
        <v>0</v>
      </c>
      <c r="DF266" s="4">
        <v>0</v>
      </c>
      <c r="DH266" s="4">
        <v>0</v>
      </c>
      <c r="DI266" s="4">
        <v>0</v>
      </c>
      <c r="DJ266" s="4">
        <v>0</v>
      </c>
      <c r="DK266" s="4">
        <v>0</v>
      </c>
      <c r="DL266" s="4">
        <v>0</v>
      </c>
      <c r="DM266" s="93"/>
      <c r="DU266" s="4">
        <v>0</v>
      </c>
      <c r="DW266" s="4">
        <v>0</v>
      </c>
      <c r="DY266" s="93"/>
      <c r="EG266" s="4">
        <v>0</v>
      </c>
      <c r="EI266" s="4">
        <v>0</v>
      </c>
      <c r="EK266" s="93">
        <v>0</v>
      </c>
      <c r="EM266" s="4">
        <v>0</v>
      </c>
      <c r="EN266" s="4">
        <v>0</v>
      </c>
      <c r="EO266" s="4">
        <v>0</v>
      </c>
      <c r="EP266" s="4">
        <v>0</v>
      </c>
      <c r="EQ266" s="4">
        <v>0</v>
      </c>
      <c r="ER266" s="4">
        <v>0</v>
      </c>
      <c r="ES266" s="4">
        <v>0</v>
      </c>
      <c r="ET266" s="4">
        <v>0</v>
      </c>
      <c r="EU266" s="4">
        <v>0</v>
      </c>
      <c r="EV266" s="4">
        <v>0</v>
      </c>
      <c r="EW266" s="93">
        <v>0</v>
      </c>
      <c r="EX266" s="4">
        <v>0</v>
      </c>
      <c r="EY266" s="4">
        <v>0</v>
      </c>
      <c r="EZ266" s="4">
        <v>0</v>
      </c>
      <c r="FA266" s="4">
        <v>0</v>
      </c>
      <c r="FB266" s="4">
        <v>0</v>
      </c>
      <c r="FC266" s="4">
        <v>0</v>
      </c>
      <c r="FD266" s="4">
        <v>0</v>
      </c>
      <c r="FE266" s="4">
        <v>0</v>
      </c>
      <c r="FF266" s="4">
        <v>0</v>
      </c>
      <c r="FG266" s="4">
        <v>0</v>
      </c>
      <c r="FH266" s="4">
        <v>0</v>
      </c>
      <c r="FI266" s="93">
        <v>0</v>
      </c>
      <c r="FJ266" s="4">
        <v>0</v>
      </c>
      <c r="FK266" s="4">
        <v>0</v>
      </c>
      <c r="FL266" s="4">
        <v>0</v>
      </c>
      <c r="FM266" s="4">
        <v>0</v>
      </c>
      <c r="FN266" s="4">
        <v>0</v>
      </c>
      <c r="FO266" s="4">
        <v>0</v>
      </c>
      <c r="FQ266" s="4">
        <v>0</v>
      </c>
      <c r="FS266" s="4">
        <v>0</v>
      </c>
      <c r="FU266" s="93">
        <v>0</v>
      </c>
      <c r="FV266" s="4">
        <v>0</v>
      </c>
      <c r="FW266" s="4">
        <v>0</v>
      </c>
      <c r="FX266" s="4">
        <v>0</v>
      </c>
      <c r="FY266" s="4">
        <v>0</v>
      </c>
      <c r="FZ266" s="4">
        <v>0</v>
      </c>
      <c r="GA266" s="4">
        <v>0</v>
      </c>
      <c r="GB266" s="4">
        <v>0</v>
      </c>
      <c r="GC266" s="4">
        <v>0</v>
      </c>
      <c r="GE266" s="4">
        <v>0</v>
      </c>
      <c r="GG266" s="93">
        <v>0</v>
      </c>
      <c r="GH266" s="4">
        <v>0</v>
      </c>
      <c r="GI266" s="4">
        <v>0</v>
      </c>
      <c r="GJ266" s="4">
        <v>0</v>
      </c>
      <c r="GK266" s="4">
        <v>0</v>
      </c>
      <c r="GL266" s="4">
        <v>0</v>
      </c>
      <c r="GM266" s="4">
        <v>0</v>
      </c>
      <c r="GN266" s="4">
        <v>0</v>
      </c>
      <c r="GO266" s="4">
        <v>0</v>
      </c>
      <c r="GP266" s="4">
        <v>0</v>
      </c>
      <c r="GQ266" s="4">
        <v>0</v>
      </c>
      <c r="GR266" s="4">
        <v>0</v>
      </c>
      <c r="GS266" s="93">
        <v>0</v>
      </c>
      <c r="GT266" s="4">
        <v>0</v>
      </c>
      <c r="GU266" s="4">
        <v>0</v>
      </c>
      <c r="GV266" s="4">
        <v>0</v>
      </c>
      <c r="GW266" s="4">
        <v>0</v>
      </c>
      <c r="GX266" s="4">
        <v>0</v>
      </c>
      <c r="GY266" s="4">
        <v>0</v>
      </c>
      <c r="GZ266" s="4">
        <v>0</v>
      </c>
      <c r="HA266" s="160">
        <v>0</v>
      </c>
      <c r="HB266" s="160">
        <v>0</v>
      </c>
      <c r="HC266" s="160">
        <v>0</v>
      </c>
      <c r="HD266" s="4">
        <v>0</v>
      </c>
      <c r="HE266" s="93">
        <v>0</v>
      </c>
      <c r="HF266" s="4">
        <v>0</v>
      </c>
      <c r="HG266" s="4">
        <v>0</v>
      </c>
      <c r="HH266" s="4">
        <v>0</v>
      </c>
      <c r="HI266" s="4">
        <v>0</v>
      </c>
      <c r="HJ266" s="4">
        <v>0</v>
      </c>
      <c r="HK266" s="4">
        <v>0</v>
      </c>
      <c r="HL266" s="4">
        <v>0</v>
      </c>
      <c r="HM266" s="4">
        <v>0</v>
      </c>
      <c r="HN266" s="4">
        <v>0</v>
      </c>
      <c r="HO266" s="4">
        <v>0</v>
      </c>
      <c r="HP266" s="4">
        <v>0</v>
      </c>
      <c r="HQ266" s="4">
        <v>0</v>
      </c>
      <c r="HR266" s="93">
        <v>0</v>
      </c>
      <c r="HS266" s="4">
        <v>0</v>
      </c>
      <c r="HT266" s="4">
        <v>0</v>
      </c>
      <c r="HU266" s="4">
        <v>0</v>
      </c>
      <c r="HV266" s="4">
        <v>0</v>
      </c>
      <c r="HW266" s="4">
        <v>0</v>
      </c>
      <c r="HX266" s="176">
        <v>0</v>
      </c>
      <c r="HY266" s="4">
        <v>0</v>
      </c>
      <c r="HZ266" s="176">
        <v>0</v>
      </c>
      <c r="IA266" s="4">
        <v>0</v>
      </c>
      <c r="IB266" s="176">
        <v>0</v>
      </c>
      <c r="IC266" s="4">
        <v>0</v>
      </c>
      <c r="ID266" s="176">
        <v>0</v>
      </c>
      <c r="IE266" s="4">
        <v>0</v>
      </c>
      <c r="IF266" s="4">
        <v>0</v>
      </c>
      <c r="IG266" s="5">
        <v>0</v>
      </c>
      <c r="IH266" s="3">
        <v>0</v>
      </c>
      <c r="II266" s="3">
        <v>0</v>
      </c>
      <c r="IJ266" s="3">
        <v>0</v>
      </c>
      <c r="IK266" s="3">
        <v>0</v>
      </c>
      <c r="IL266" s="3">
        <v>0</v>
      </c>
      <c r="IM266" s="3">
        <v>0</v>
      </c>
      <c r="IN266" s="3">
        <v>0</v>
      </c>
      <c r="IO266" s="3">
        <v>0</v>
      </c>
      <c r="IP266" s="3">
        <v>0</v>
      </c>
      <c r="IQ266" s="3"/>
      <c r="IR266" s="3">
        <v>0</v>
      </c>
      <c r="IS266" s="3"/>
      <c r="IT266" s="3">
        <v>0</v>
      </c>
      <c r="IU266" s="3"/>
      <c r="IV266" s="93">
        <v>0</v>
      </c>
      <c r="IW266" s="4">
        <v>0</v>
      </c>
      <c r="IX266" s="4">
        <v>0</v>
      </c>
      <c r="IY266" s="4">
        <v>0</v>
      </c>
      <c r="IZ266" s="4">
        <v>0</v>
      </c>
      <c r="JA266" s="4">
        <v>0</v>
      </c>
      <c r="JB266" s="4">
        <v>0</v>
      </c>
      <c r="JC266" s="4">
        <v>0</v>
      </c>
      <c r="JD266" s="4">
        <v>0</v>
      </c>
      <c r="JE266" s="4">
        <v>0</v>
      </c>
      <c r="JG266" s="4">
        <v>0</v>
      </c>
      <c r="JI266" s="4">
        <v>0</v>
      </c>
      <c r="JK266" s="93">
        <v>0</v>
      </c>
      <c r="JL266" s="4">
        <v>0</v>
      </c>
      <c r="JM266" s="4">
        <v>0</v>
      </c>
      <c r="JN266" s="4">
        <v>0</v>
      </c>
      <c r="JO266" s="4">
        <v>0</v>
      </c>
      <c r="JP266" s="4">
        <v>0</v>
      </c>
      <c r="JQ266" s="4">
        <v>0</v>
      </c>
      <c r="JR266" s="4">
        <v>0</v>
      </c>
      <c r="JS266" s="4">
        <v>0</v>
      </c>
      <c r="JT266" s="4">
        <v>0</v>
      </c>
      <c r="JV266" s="4">
        <v>0</v>
      </c>
      <c r="JW266" s="4">
        <v>0</v>
      </c>
      <c r="JX266" s="4">
        <v>0</v>
      </c>
      <c r="JY266" s="4">
        <v>0</v>
      </c>
      <c r="JZ266" s="93">
        <v>0</v>
      </c>
      <c r="KA266" s="4">
        <v>0</v>
      </c>
      <c r="KB266" s="4">
        <v>0</v>
      </c>
      <c r="KC266" s="4">
        <v>0</v>
      </c>
      <c r="KD266" s="4">
        <v>0</v>
      </c>
      <c r="KE266" s="4">
        <v>0</v>
      </c>
      <c r="KF266" s="4">
        <v>0</v>
      </c>
      <c r="KG266" s="4">
        <v>0</v>
      </c>
      <c r="KH266" s="4">
        <v>0</v>
      </c>
      <c r="KI266" s="4">
        <v>0</v>
      </c>
      <c r="KJ266" s="4">
        <v>0</v>
      </c>
      <c r="KK266" s="4">
        <v>0</v>
      </c>
      <c r="KM266" s="4">
        <v>0</v>
      </c>
      <c r="KN266" s="4">
        <v>0</v>
      </c>
      <c r="KO266" s="4">
        <v>0</v>
      </c>
      <c r="KP266" s="4">
        <v>0</v>
      </c>
      <c r="KQ266" s="4">
        <v>0</v>
      </c>
      <c r="KR266" s="4">
        <v>0</v>
      </c>
      <c r="KS266" s="4">
        <v>0</v>
      </c>
      <c r="KT266" s="4">
        <v>0</v>
      </c>
      <c r="KU266" s="4">
        <v>0</v>
      </c>
      <c r="KV266" s="4">
        <v>0</v>
      </c>
      <c r="KW266" s="4">
        <v>0</v>
      </c>
      <c r="KX266" s="4">
        <v>0</v>
      </c>
      <c r="KY266" s="4">
        <v>0</v>
      </c>
      <c r="KZ266" s="4">
        <v>0</v>
      </c>
      <c r="LA266" s="4">
        <v>0</v>
      </c>
      <c r="LB266" s="4">
        <v>0</v>
      </c>
      <c r="LC266" s="4">
        <v>0</v>
      </c>
      <c r="LD266" s="4">
        <v>0</v>
      </c>
      <c r="LE266" s="4">
        <v>0</v>
      </c>
      <c r="LF266" s="4">
        <v>0</v>
      </c>
      <c r="LG266" s="4">
        <v>0</v>
      </c>
      <c r="LH266" s="4">
        <v>0</v>
      </c>
      <c r="LI266" s="4">
        <v>0</v>
      </c>
      <c r="LJ266" s="4">
        <v>0</v>
      </c>
      <c r="LK266" s="4">
        <v>0</v>
      </c>
      <c r="LL266" s="4">
        <v>0</v>
      </c>
      <c r="LM266" s="4">
        <v>0</v>
      </c>
      <c r="LO266" s="4">
        <v>0</v>
      </c>
      <c r="LQ266" s="4">
        <v>0</v>
      </c>
      <c r="MI266" s="115">
        <f t="shared" si="3"/>
        <v>-257</v>
      </c>
      <c r="MJ266" s="3"/>
      <c r="MK266" s="3"/>
      <c r="ML266" s="176"/>
      <c r="MM266" s="176"/>
      <c r="MN266" s="176"/>
      <c r="MO266" s="176"/>
      <c r="MP266" s="176"/>
      <c r="MQ266" s="176"/>
      <c r="MR266" s="176"/>
      <c r="MS266" s="176"/>
      <c r="MT266" s="176"/>
    </row>
    <row r="267" spans="1:358" s="4" customFormat="1">
      <c r="A267" s="1">
        <v>258</v>
      </c>
      <c r="B267" t="s">
        <v>298</v>
      </c>
      <c r="C267" s="93">
        <v>11</v>
      </c>
      <c r="D267" s="4">
        <v>65186</v>
      </c>
      <c r="E267" s="4">
        <v>0</v>
      </c>
      <c r="F267" s="4">
        <v>7088</v>
      </c>
      <c r="G267" s="4">
        <v>0</v>
      </c>
      <c r="I267" s="93">
        <v>17.82</v>
      </c>
      <c r="J267" s="4">
        <v>114975</v>
      </c>
      <c r="K267" s="4">
        <v>0</v>
      </c>
      <c r="L267" s="4">
        <v>96528</v>
      </c>
      <c r="M267" s="4">
        <v>0</v>
      </c>
      <c r="O267" s="93">
        <v>26.48</v>
      </c>
      <c r="P267" s="4">
        <v>0</v>
      </c>
      <c r="Q267" s="4">
        <v>170945</v>
      </c>
      <c r="R267" s="4">
        <v>0</v>
      </c>
      <c r="S267" s="4">
        <v>6709</v>
      </c>
      <c r="U267" s="4">
        <v>7613</v>
      </c>
      <c r="V267" s="4">
        <v>0</v>
      </c>
      <c r="W267" s="93">
        <v>38.51</v>
      </c>
      <c r="X267" s="4">
        <v>0</v>
      </c>
      <c r="Y267" s="4">
        <v>244076</v>
      </c>
      <c r="Z267" s="4">
        <v>0</v>
      </c>
      <c r="AA267" s="4">
        <v>0</v>
      </c>
      <c r="AB267" s="4">
        <v>0</v>
      </c>
      <c r="AC267" s="4">
        <v>73131</v>
      </c>
      <c r="AD267" s="4">
        <v>0</v>
      </c>
      <c r="AE267" s="4">
        <v>0</v>
      </c>
      <c r="AF267" s="4">
        <v>35.68</v>
      </c>
      <c r="AG267" s="4">
        <v>0</v>
      </c>
      <c r="AH267" s="4">
        <v>252842</v>
      </c>
      <c r="AJ267" s="4">
        <v>0</v>
      </c>
      <c r="AL267" s="4">
        <v>52645</v>
      </c>
      <c r="AN267" s="4">
        <v>0</v>
      </c>
      <c r="AO267" s="93">
        <v>27</v>
      </c>
      <c r="AP267" s="4">
        <v>0</v>
      </c>
      <c r="AQ267" s="4">
        <v>210719</v>
      </c>
      <c r="AR267" s="4">
        <v>0</v>
      </c>
      <c r="AS267" s="4">
        <v>0</v>
      </c>
      <c r="AT267" s="4">
        <v>0</v>
      </c>
      <c r="AU267" s="4">
        <v>34513</v>
      </c>
      <c r="AW267" s="93">
        <v>27.94</v>
      </c>
      <c r="AY267" s="4">
        <v>221958</v>
      </c>
      <c r="AZ267" s="4">
        <v>0</v>
      </c>
      <c r="BA267" s="4">
        <v>0</v>
      </c>
      <c r="BB267" s="4">
        <v>0</v>
      </c>
      <c r="BC267" s="4">
        <v>13127</v>
      </c>
      <c r="BD267" s="4">
        <v>19</v>
      </c>
      <c r="BE267" s="4">
        <v>22</v>
      </c>
      <c r="BF267" s="4">
        <v>0</v>
      </c>
      <c r="BG267" s="4">
        <v>185548</v>
      </c>
      <c r="BH267" s="4">
        <v>0</v>
      </c>
      <c r="BI267" s="4">
        <v>27.42</v>
      </c>
      <c r="BJ267" s="4">
        <v>0</v>
      </c>
      <c r="BK267" s="4">
        <v>226654</v>
      </c>
      <c r="BL267" s="4">
        <v>0</v>
      </c>
      <c r="BM267" s="4">
        <v>0</v>
      </c>
      <c r="BN267" s="4">
        <v>0</v>
      </c>
      <c r="BO267" s="4">
        <v>13948.184155423372</v>
      </c>
      <c r="BP267" s="4">
        <v>9.0846061183056008</v>
      </c>
      <c r="BQ267" s="93">
        <v>121.89618720340371</v>
      </c>
      <c r="BR267" s="4">
        <v>0</v>
      </c>
      <c r="BS267" s="4">
        <v>984331.75311362091</v>
      </c>
      <c r="BT267" s="4">
        <v>0</v>
      </c>
      <c r="BU267" s="4">
        <v>85942.348028145963</v>
      </c>
      <c r="BW267" s="4">
        <v>66844.021126144115</v>
      </c>
      <c r="BY267" s="4">
        <v>85942.348028145963</v>
      </c>
      <c r="CA267" s="4">
        <v>782341.35311362089</v>
      </c>
      <c r="CC267" s="93">
        <v>183.80723939183144</v>
      </c>
      <c r="CD267" s="4">
        <v>0</v>
      </c>
      <c r="CE267" s="4">
        <v>1644501.1597436154</v>
      </c>
      <c r="CF267" s="4">
        <v>0</v>
      </c>
      <c r="CG267" s="4">
        <v>137978.41776806122</v>
      </c>
      <c r="CH267" s="4">
        <v>0</v>
      </c>
      <c r="CI267" s="4">
        <v>61644</v>
      </c>
      <c r="CJ267" s="4">
        <v>0</v>
      </c>
      <c r="CK267" s="4">
        <v>137978.41776806122</v>
      </c>
      <c r="CL267" s="4">
        <v>0</v>
      </c>
      <c r="CM267" s="4">
        <v>1131218.4066299945</v>
      </c>
      <c r="CN267" s="4">
        <v>0</v>
      </c>
      <c r="CO267" s="93">
        <v>218.94904458598728</v>
      </c>
      <c r="CP267" s="4">
        <v>0</v>
      </c>
      <c r="CQ267" s="4">
        <v>1900720.4968152863</v>
      </c>
      <c r="CS267" s="4">
        <v>177567.67515923566</v>
      </c>
      <c r="CU267" s="4">
        <v>0</v>
      </c>
      <c r="CW267" s="4">
        <v>177567.67515923566</v>
      </c>
      <c r="CY267" s="4">
        <v>955392.33707167092</v>
      </c>
      <c r="DA267" s="93">
        <v>240.02332357639247</v>
      </c>
      <c r="DB267" s="4">
        <v>0</v>
      </c>
      <c r="DC267" s="4">
        <v>2182335</v>
      </c>
      <c r="DD267" s="4">
        <v>0</v>
      </c>
      <c r="DE267" s="4">
        <v>196270</v>
      </c>
      <c r="DF267" s="4">
        <v>0</v>
      </c>
      <c r="DG267" s="4">
        <v>87928</v>
      </c>
      <c r="DH267" s="4">
        <v>0</v>
      </c>
      <c r="DI267" s="4">
        <v>196270</v>
      </c>
      <c r="DJ267" s="4">
        <v>0</v>
      </c>
      <c r="DK267" s="4">
        <v>699414</v>
      </c>
      <c r="DL267" s="4">
        <v>0</v>
      </c>
      <c r="DM267" s="93">
        <v>247.43548387096769</v>
      </c>
      <c r="DN267" s="4">
        <v>0</v>
      </c>
      <c r="DO267" s="4">
        <v>2487057</v>
      </c>
      <c r="DQ267" s="4">
        <v>220066</v>
      </c>
      <c r="DS267" s="4">
        <v>9426</v>
      </c>
      <c r="DU267" s="4">
        <v>220066</v>
      </c>
      <c r="DW267" s="4">
        <v>576178.43673949654</v>
      </c>
      <c r="DY267" s="93">
        <v>248.65423321849869</v>
      </c>
      <c r="DZ267" s="4">
        <v>0</v>
      </c>
      <c r="EA267" s="4">
        <v>2714698</v>
      </c>
      <c r="EC267" s="4">
        <v>217294</v>
      </c>
      <c r="EE267" s="4">
        <v>64251</v>
      </c>
      <c r="EG267" s="4">
        <v>217294</v>
      </c>
      <c r="EI267" s="4">
        <v>523120.00127388549</v>
      </c>
      <c r="EK267" s="93">
        <v>248.65908435871856</v>
      </c>
      <c r="EL267" s="4">
        <v>0</v>
      </c>
      <c r="EM267" s="4">
        <v>2513906</v>
      </c>
      <c r="EN267" s="4">
        <v>0</v>
      </c>
      <c r="EO267" s="4">
        <v>221127</v>
      </c>
      <c r="EP267" s="4">
        <v>0</v>
      </c>
      <c r="EQ267" s="4">
        <v>11177</v>
      </c>
      <c r="ER267" s="4">
        <v>0</v>
      </c>
      <c r="ES267" s="4">
        <v>221127</v>
      </c>
      <c r="ET267" s="4">
        <v>0</v>
      </c>
      <c r="EU267" s="4">
        <v>258473.40000000002</v>
      </c>
      <c r="EV267" s="4">
        <v>0</v>
      </c>
      <c r="EW267" s="93">
        <v>241.81230857372401</v>
      </c>
      <c r="EX267" s="4">
        <v>0</v>
      </c>
      <c r="EY267" s="4">
        <v>2561455</v>
      </c>
      <c r="EZ267" s="4">
        <v>0</v>
      </c>
      <c r="FA267" s="4">
        <v>209917</v>
      </c>
      <c r="FB267" s="4">
        <v>0</v>
      </c>
      <c r="FC267" s="4">
        <v>80233</v>
      </c>
      <c r="FD267" s="4">
        <v>0</v>
      </c>
      <c r="FE267" s="4">
        <v>209917</v>
      </c>
      <c r="FF267" s="4">
        <v>0</v>
      </c>
      <c r="FG267" s="4">
        <v>138605.4</v>
      </c>
      <c r="FH267" s="4">
        <v>0</v>
      </c>
      <c r="FI267" s="93">
        <v>282.68094039510981</v>
      </c>
      <c r="FJ267" s="4">
        <v>0</v>
      </c>
      <c r="FK267" s="4">
        <v>3164593</v>
      </c>
      <c r="FL267" s="4">
        <v>0</v>
      </c>
      <c r="FM267" s="4">
        <v>247036</v>
      </c>
      <c r="FN267" s="4">
        <v>0</v>
      </c>
      <c r="FO267" s="4">
        <v>74365</v>
      </c>
      <c r="FQ267" s="4">
        <v>247036</v>
      </c>
      <c r="FS267" s="4">
        <v>588613.63186344749</v>
      </c>
      <c r="FU267" s="93">
        <v>316.74326819466444</v>
      </c>
      <c r="FV267" s="4">
        <v>0</v>
      </c>
      <c r="FW267" s="4">
        <v>3837617</v>
      </c>
      <c r="FX267" s="4">
        <v>0</v>
      </c>
      <c r="FY267" s="4">
        <v>281925</v>
      </c>
      <c r="FZ267" s="4">
        <v>0</v>
      </c>
      <c r="GA267" s="4">
        <v>13051</v>
      </c>
      <c r="GB267" s="4">
        <v>0</v>
      </c>
      <c r="GC267" s="4">
        <v>281925</v>
      </c>
      <c r="GE267" s="4">
        <v>813624.46430680214</v>
      </c>
      <c r="GG267" s="93">
        <v>330.36418808091855</v>
      </c>
      <c r="GH267" s="4">
        <v>0</v>
      </c>
      <c r="GI267" s="4">
        <v>4172067</v>
      </c>
      <c r="GJ267" s="4">
        <v>0</v>
      </c>
      <c r="GK267" s="4">
        <v>293157</v>
      </c>
      <c r="GL267" s="4">
        <v>0</v>
      </c>
      <c r="GM267" s="4">
        <v>27228</v>
      </c>
      <c r="GN267" s="4">
        <v>0</v>
      </c>
      <c r="GO267" s="4">
        <v>293157</v>
      </c>
      <c r="GP267" s="4">
        <v>0</v>
      </c>
      <c r="GQ267" s="4">
        <v>321769.15671487933</v>
      </c>
      <c r="GR267" s="4">
        <v>-281.26673709438182</v>
      </c>
      <c r="GS267" s="93">
        <v>398.47790015971515</v>
      </c>
      <c r="GT267" s="4">
        <v>0</v>
      </c>
      <c r="GU267" s="4">
        <v>5125110</v>
      </c>
      <c r="GV267" s="4">
        <v>0</v>
      </c>
      <c r="GW267" s="4">
        <v>350325</v>
      </c>
      <c r="GX267" s="4">
        <v>0</v>
      </c>
      <c r="GY267" s="4">
        <v>83562</v>
      </c>
      <c r="GZ267" s="4">
        <v>0</v>
      </c>
      <c r="HA267" s="160">
        <v>350325</v>
      </c>
      <c r="HB267" s="160">
        <v>0</v>
      </c>
      <c r="HC267" s="160">
        <v>845227.43746011611</v>
      </c>
      <c r="HD267" s="4">
        <v>-621</v>
      </c>
      <c r="HE267" s="93">
        <v>429</v>
      </c>
      <c r="HF267" s="4">
        <v>0</v>
      </c>
      <c r="HG267" s="4">
        <v>0</v>
      </c>
      <c r="HH267" s="4">
        <v>6030991</v>
      </c>
      <c r="HI267" s="4">
        <v>24</v>
      </c>
      <c r="HJ267" s="4">
        <v>378975</v>
      </c>
      <c r="HK267" s="4">
        <v>1</v>
      </c>
      <c r="HL267" s="4">
        <v>58742</v>
      </c>
      <c r="HM267" s="4">
        <v>0</v>
      </c>
      <c r="HN267" s="4">
        <v>378975</v>
      </c>
      <c r="HO267" s="4">
        <v>1</v>
      </c>
      <c r="HP267" s="4">
        <v>795153</v>
      </c>
      <c r="HQ267" s="4">
        <v>-13794.29080355016</v>
      </c>
      <c r="HR267" s="93">
        <v>453.87000000000012</v>
      </c>
      <c r="HS267" s="4">
        <v>0</v>
      </c>
      <c r="HT267" s="4">
        <v>0</v>
      </c>
      <c r="HU267" s="4">
        <v>6201047</v>
      </c>
      <c r="HV267" s="4">
        <v>0</v>
      </c>
      <c r="HW267" s="4">
        <v>0</v>
      </c>
      <c r="HX267" s="176">
        <v>0</v>
      </c>
      <c r="HY267" s="4">
        <v>399948</v>
      </c>
      <c r="HZ267" s="176">
        <v>0</v>
      </c>
      <c r="IA267" s="4">
        <v>83638</v>
      </c>
      <c r="IB267" s="176">
        <v>0</v>
      </c>
      <c r="IC267" s="4">
        <v>399949</v>
      </c>
      <c r="ID267" s="176">
        <v>0</v>
      </c>
      <c r="IE267" s="4">
        <v>102992.6353305699</v>
      </c>
      <c r="IF267" s="4">
        <v>555.5392483441683</v>
      </c>
      <c r="IG267" s="5">
        <v>485.48999999999984</v>
      </c>
      <c r="IH267" s="3">
        <v>0</v>
      </c>
      <c r="II267" s="3">
        <v>0</v>
      </c>
      <c r="IJ267" s="3">
        <v>6466443</v>
      </c>
      <c r="IK267" s="3">
        <v>0</v>
      </c>
      <c r="IL267" s="3">
        <v>0</v>
      </c>
      <c r="IM267" s="3">
        <v>0</v>
      </c>
      <c r="IN267" s="3">
        <v>411515</v>
      </c>
      <c r="IO267" s="3">
        <v>0</v>
      </c>
      <c r="IP267" s="3">
        <v>276313</v>
      </c>
      <c r="IQ267" s="3"/>
      <c r="IR267" s="3">
        <v>428148</v>
      </c>
      <c r="IS267" s="3"/>
      <c r="IT267" s="3">
        <v>218170.8739001581</v>
      </c>
      <c r="IU267" s="3"/>
      <c r="IV267" s="93">
        <v>495.29999999999995</v>
      </c>
      <c r="IW267" s="4">
        <v>0</v>
      </c>
      <c r="IX267" s="4">
        <v>0</v>
      </c>
      <c r="IY267" s="4">
        <v>6660272</v>
      </c>
      <c r="IZ267" s="4">
        <v>0</v>
      </c>
      <c r="JA267" s="4">
        <v>0</v>
      </c>
      <c r="JB267" s="4">
        <v>0</v>
      </c>
      <c r="JC267" s="4">
        <v>446841</v>
      </c>
      <c r="JD267" s="4">
        <v>0</v>
      </c>
      <c r="JE267" s="4">
        <v>113827</v>
      </c>
      <c r="JG267" s="4">
        <v>446841</v>
      </c>
      <c r="JI267" s="4">
        <v>326279.2010748437</v>
      </c>
      <c r="JK267" s="93">
        <v>491.32000000000011</v>
      </c>
      <c r="JL267" s="4">
        <v>0</v>
      </c>
      <c r="JM267" s="4">
        <v>0</v>
      </c>
      <c r="JN267" s="4">
        <v>7050451</v>
      </c>
      <c r="JO267" s="4">
        <v>0</v>
      </c>
      <c r="JP267" s="4">
        <v>0</v>
      </c>
      <c r="JQ267" s="4">
        <v>0</v>
      </c>
      <c r="JR267" s="4">
        <v>426342</v>
      </c>
      <c r="JS267" s="4">
        <v>0</v>
      </c>
      <c r="JT267" s="4">
        <v>393325</v>
      </c>
      <c r="JV267" s="4">
        <v>426342</v>
      </c>
      <c r="JW267" s="4">
        <v>0</v>
      </c>
      <c r="JX267" s="4">
        <v>420054.38446977362</v>
      </c>
      <c r="JY267" s="4">
        <v>-37.997895635664463</v>
      </c>
      <c r="JZ267" s="93">
        <v>482.78</v>
      </c>
      <c r="KA267" s="4">
        <v>0</v>
      </c>
      <c r="KB267" s="4">
        <v>0</v>
      </c>
      <c r="KC267" s="4">
        <v>7280266</v>
      </c>
      <c r="KD267" s="4">
        <v>0</v>
      </c>
      <c r="KE267" s="4">
        <v>0</v>
      </c>
      <c r="KF267" s="4">
        <v>0</v>
      </c>
      <c r="KG267" s="4">
        <v>413812</v>
      </c>
      <c r="KH267" s="4">
        <v>0</v>
      </c>
      <c r="KI267" s="4">
        <v>556782</v>
      </c>
      <c r="KJ267" s="4">
        <v>0</v>
      </c>
      <c r="KK267" s="4">
        <v>413812</v>
      </c>
      <c r="KM267" s="4">
        <v>541416.00210436434</v>
      </c>
      <c r="KN267" s="4">
        <v>0</v>
      </c>
      <c r="KO267" s="4">
        <v>498.76000000000005</v>
      </c>
      <c r="KP267" s="4">
        <v>0</v>
      </c>
      <c r="KQ267" s="4">
        <v>0</v>
      </c>
      <c r="KR267" s="4">
        <v>7650126.7977599846</v>
      </c>
      <c r="KS267" s="4">
        <v>-1.6763806343078613E-8</v>
      </c>
      <c r="KT267" s="4">
        <v>0</v>
      </c>
      <c r="KU267" s="4">
        <v>0</v>
      </c>
      <c r="KV267" s="4">
        <v>446175</v>
      </c>
      <c r="KW267" s="4">
        <v>61</v>
      </c>
      <c r="KX267" s="4">
        <v>1574265.2022399975</v>
      </c>
      <c r="KY267" s="4">
        <v>-55.999999998835847</v>
      </c>
      <c r="KZ267" s="4">
        <v>446175</v>
      </c>
      <c r="LA267" s="4">
        <v>1</v>
      </c>
      <c r="LB267" s="4">
        <v>657578.53375998465</v>
      </c>
      <c r="LC267" s="4">
        <v>-1.6763806343078613E-8</v>
      </c>
      <c r="LD267" s="4">
        <v>490</v>
      </c>
      <c r="LE267" s="4">
        <v>0</v>
      </c>
      <c r="LF267" s="4">
        <v>0</v>
      </c>
      <c r="LG267" s="4">
        <v>7917928.6657193322</v>
      </c>
      <c r="LH267" s="4">
        <v>0</v>
      </c>
      <c r="LI267" s="4">
        <v>0</v>
      </c>
      <c r="LJ267" s="4">
        <v>0</v>
      </c>
      <c r="LK267" s="4">
        <v>493715</v>
      </c>
      <c r="LL267" s="4">
        <v>0</v>
      </c>
      <c r="LM267" s="4">
        <v>1351067.3342806487</v>
      </c>
      <c r="LO267" s="4">
        <v>493715</v>
      </c>
      <c r="LQ267" s="4">
        <v>581644.34661532158</v>
      </c>
      <c r="MI267" s="115">
        <f t="shared" ref="MI267:MI330" si="4">MJ267-A267</f>
        <v>-258</v>
      </c>
      <c r="MJ267" s="3"/>
      <c r="MK267" s="3"/>
      <c r="ML267" s="176"/>
      <c r="MM267" s="176"/>
      <c r="MN267" s="176"/>
      <c r="MO267" s="176"/>
      <c r="MP267" s="176"/>
      <c r="MQ267" s="176"/>
      <c r="MR267" s="176"/>
      <c r="MS267" s="176"/>
      <c r="MT267" s="176"/>
    </row>
    <row r="268" spans="1:358" s="4" customFormat="1">
      <c r="A268" s="1">
        <v>259</v>
      </c>
      <c r="B268" t="s">
        <v>299</v>
      </c>
      <c r="C268" s="93"/>
      <c r="E268" s="4">
        <v>0</v>
      </c>
      <c r="F268" s="4">
        <v>0</v>
      </c>
      <c r="I268" s="93"/>
      <c r="J268" s="4">
        <v>0</v>
      </c>
      <c r="K268" s="4">
        <v>0</v>
      </c>
      <c r="L268" s="4">
        <v>0</v>
      </c>
      <c r="O268" s="93"/>
      <c r="Q268" s="4">
        <v>0</v>
      </c>
      <c r="R268" s="4">
        <v>0</v>
      </c>
      <c r="S268" s="4">
        <v>0</v>
      </c>
      <c r="U268" s="4">
        <v>0</v>
      </c>
      <c r="V268" s="4">
        <v>0</v>
      </c>
      <c r="W268" s="93"/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L268" s="4">
        <v>0</v>
      </c>
      <c r="AO268" s="93"/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W268" s="93"/>
      <c r="AZ268" s="4">
        <v>0</v>
      </c>
      <c r="BB268" s="4">
        <v>0</v>
      </c>
      <c r="BC268" s="4">
        <v>0</v>
      </c>
      <c r="BD268" s="4">
        <v>0</v>
      </c>
      <c r="BH268" s="4">
        <v>0</v>
      </c>
      <c r="BL268" s="4">
        <v>0</v>
      </c>
      <c r="BN268" s="4">
        <v>0</v>
      </c>
      <c r="BO268" s="4">
        <v>0</v>
      </c>
      <c r="BP268" s="4">
        <v>0</v>
      </c>
      <c r="BQ268" s="93">
        <v>0</v>
      </c>
      <c r="BR268" s="4">
        <v>0</v>
      </c>
      <c r="BS268" s="4">
        <v>0</v>
      </c>
      <c r="BT268" s="4">
        <v>0</v>
      </c>
      <c r="BU268" s="4">
        <v>0</v>
      </c>
      <c r="BW268" s="4">
        <v>0</v>
      </c>
      <c r="BY268" s="4">
        <v>0</v>
      </c>
      <c r="CA268" s="4">
        <v>0</v>
      </c>
      <c r="CC268" s="93"/>
      <c r="CE268" s="4">
        <v>0</v>
      </c>
      <c r="CF268" s="4">
        <v>0</v>
      </c>
      <c r="CH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v>0</v>
      </c>
      <c r="CO268" s="93"/>
      <c r="CS268" s="4">
        <v>0</v>
      </c>
      <c r="CW268" s="4">
        <v>0</v>
      </c>
      <c r="CY268" s="4">
        <v>0</v>
      </c>
      <c r="DA268" s="93"/>
      <c r="DD268" s="4">
        <v>0</v>
      </c>
      <c r="DF268" s="4">
        <v>0</v>
      </c>
      <c r="DH268" s="4">
        <v>0</v>
      </c>
      <c r="DI268" s="4">
        <v>0</v>
      </c>
      <c r="DJ268" s="4">
        <v>0</v>
      </c>
      <c r="DK268" s="4">
        <v>0</v>
      </c>
      <c r="DL268" s="4">
        <v>0</v>
      </c>
      <c r="DM268" s="93"/>
      <c r="DU268" s="4">
        <v>0</v>
      </c>
      <c r="DW268" s="4">
        <v>0</v>
      </c>
      <c r="DY268" s="93"/>
      <c r="EG268" s="4">
        <v>0</v>
      </c>
      <c r="EI268" s="4">
        <v>0</v>
      </c>
      <c r="EK268" s="93">
        <v>0</v>
      </c>
      <c r="EM268" s="4">
        <v>0</v>
      </c>
      <c r="EN268" s="4">
        <v>0</v>
      </c>
      <c r="EO268" s="4">
        <v>0</v>
      </c>
      <c r="EP268" s="4">
        <v>0</v>
      </c>
      <c r="EQ268" s="4">
        <v>0</v>
      </c>
      <c r="ER268" s="4">
        <v>0</v>
      </c>
      <c r="ES268" s="4">
        <v>0</v>
      </c>
      <c r="ET268" s="4">
        <v>0</v>
      </c>
      <c r="EU268" s="4">
        <v>0</v>
      </c>
      <c r="EV268" s="4">
        <v>0</v>
      </c>
      <c r="EW268" s="93">
        <v>0</v>
      </c>
      <c r="EX268" s="4">
        <v>0</v>
      </c>
      <c r="EY268" s="4">
        <v>0</v>
      </c>
      <c r="EZ268" s="4">
        <v>0</v>
      </c>
      <c r="FA268" s="4">
        <v>0</v>
      </c>
      <c r="FB268" s="4">
        <v>0</v>
      </c>
      <c r="FC268" s="4">
        <v>0</v>
      </c>
      <c r="FD268" s="4">
        <v>0</v>
      </c>
      <c r="FE268" s="4">
        <v>0</v>
      </c>
      <c r="FF268" s="4">
        <v>0</v>
      </c>
      <c r="FG268" s="4">
        <v>0</v>
      </c>
      <c r="FH268" s="4">
        <v>0</v>
      </c>
      <c r="FI268" s="93">
        <v>0</v>
      </c>
      <c r="FJ268" s="4">
        <v>0</v>
      </c>
      <c r="FK268" s="4">
        <v>0</v>
      </c>
      <c r="FL268" s="4">
        <v>0</v>
      </c>
      <c r="FM268" s="4">
        <v>0</v>
      </c>
      <c r="FN268" s="4">
        <v>0</v>
      </c>
      <c r="FO268" s="4">
        <v>0</v>
      </c>
      <c r="FQ268" s="4">
        <v>0</v>
      </c>
      <c r="FS268" s="4">
        <v>0</v>
      </c>
      <c r="FU268" s="93">
        <v>0</v>
      </c>
      <c r="FV268" s="4">
        <v>0</v>
      </c>
      <c r="FW268" s="4">
        <v>0</v>
      </c>
      <c r="FX268" s="4">
        <v>0</v>
      </c>
      <c r="FY268" s="4">
        <v>0</v>
      </c>
      <c r="FZ268" s="4">
        <v>0</v>
      </c>
      <c r="GA268" s="4">
        <v>0</v>
      </c>
      <c r="GB268" s="4">
        <v>0</v>
      </c>
      <c r="GC268" s="4">
        <v>0</v>
      </c>
      <c r="GE268" s="4">
        <v>0</v>
      </c>
      <c r="GG268" s="93">
        <v>0</v>
      </c>
      <c r="GH268" s="4">
        <v>0</v>
      </c>
      <c r="GI268" s="4">
        <v>0</v>
      </c>
      <c r="GJ268" s="4">
        <v>0</v>
      </c>
      <c r="GK268" s="4">
        <v>0</v>
      </c>
      <c r="GL268" s="4">
        <v>0</v>
      </c>
      <c r="GM268" s="4">
        <v>0</v>
      </c>
      <c r="GN268" s="4">
        <v>0</v>
      </c>
      <c r="GO268" s="4">
        <v>0</v>
      </c>
      <c r="GP268" s="4">
        <v>0</v>
      </c>
      <c r="GQ268" s="4">
        <v>0</v>
      </c>
      <c r="GR268" s="4">
        <v>0</v>
      </c>
      <c r="GS268" s="93">
        <v>0</v>
      </c>
      <c r="GT268" s="4">
        <v>0</v>
      </c>
      <c r="GU268" s="4">
        <v>0</v>
      </c>
      <c r="GV268" s="4">
        <v>0</v>
      </c>
      <c r="GW268" s="4">
        <v>0</v>
      </c>
      <c r="GX268" s="4">
        <v>0</v>
      </c>
      <c r="GY268" s="4">
        <v>0</v>
      </c>
      <c r="GZ268" s="4">
        <v>0</v>
      </c>
      <c r="HA268" s="160">
        <v>0</v>
      </c>
      <c r="HB268" s="160">
        <v>0</v>
      </c>
      <c r="HC268" s="160">
        <v>0</v>
      </c>
      <c r="HD268" s="4">
        <v>0</v>
      </c>
      <c r="HE268" s="93">
        <v>0</v>
      </c>
      <c r="HF268" s="4">
        <v>0</v>
      </c>
      <c r="HG268" s="4">
        <v>0</v>
      </c>
      <c r="HH268" s="4">
        <v>0</v>
      </c>
      <c r="HI268" s="4">
        <v>0</v>
      </c>
      <c r="HJ268" s="4">
        <v>0</v>
      </c>
      <c r="HK268" s="4">
        <v>0</v>
      </c>
      <c r="HL268" s="4">
        <v>0</v>
      </c>
      <c r="HM268" s="4">
        <v>0</v>
      </c>
      <c r="HN268" s="4">
        <v>0</v>
      </c>
      <c r="HO268" s="4">
        <v>0</v>
      </c>
      <c r="HP268" s="4">
        <v>0</v>
      </c>
      <c r="HQ268" s="4">
        <v>0</v>
      </c>
      <c r="HR268" s="93">
        <v>0</v>
      </c>
      <c r="HS268" s="4">
        <v>0</v>
      </c>
      <c r="HT268" s="4">
        <v>0</v>
      </c>
      <c r="HU268" s="4">
        <v>0</v>
      </c>
      <c r="HV268" s="4">
        <v>0</v>
      </c>
      <c r="HW268" s="4">
        <v>0</v>
      </c>
      <c r="HX268" s="176">
        <v>0</v>
      </c>
      <c r="HY268" s="4">
        <v>0</v>
      </c>
      <c r="HZ268" s="176">
        <v>0</v>
      </c>
      <c r="IA268" s="4">
        <v>0</v>
      </c>
      <c r="IB268" s="176">
        <v>0</v>
      </c>
      <c r="IC268" s="4">
        <v>0</v>
      </c>
      <c r="ID268" s="176">
        <v>0</v>
      </c>
      <c r="IE268" s="4">
        <v>0</v>
      </c>
      <c r="IF268" s="4">
        <v>0</v>
      </c>
      <c r="IG268" s="5">
        <v>0</v>
      </c>
      <c r="IH268" s="3">
        <v>0</v>
      </c>
      <c r="II268" s="3">
        <v>0</v>
      </c>
      <c r="IJ268" s="3">
        <v>0</v>
      </c>
      <c r="IK268" s="3">
        <v>0</v>
      </c>
      <c r="IL268" s="3">
        <v>0</v>
      </c>
      <c r="IM268" s="3">
        <v>0</v>
      </c>
      <c r="IN268" s="3">
        <v>0</v>
      </c>
      <c r="IO268" s="3">
        <v>0</v>
      </c>
      <c r="IP268" s="3">
        <v>0</v>
      </c>
      <c r="IQ268" s="3"/>
      <c r="IR268" s="3">
        <v>0</v>
      </c>
      <c r="IS268" s="3"/>
      <c r="IT268" s="3">
        <v>0</v>
      </c>
      <c r="IU268" s="3"/>
      <c r="IV268" s="93">
        <v>0</v>
      </c>
      <c r="IW268" s="4">
        <v>0</v>
      </c>
      <c r="IX268" s="4">
        <v>0</v>
      </c>
      <c r="IY268" s="4">
        <v>0</v>
      </c>
      <c r="IZ268" s="4">
        <v>0</v>
      </c>
      <c r="JA268" s="4">
        <v>0</v>
      </c>
      <c r="JB268" s="4">
        <v>0</v>
      </c>
      <c r="JC268" s="4">
        <v>0</v>
      </c>
      <c r="JD268" s="4">
        <v>0</v>
      </c>
      <c r="JE268" s="4">
        <v>0</v>
      </c>
      <c r="JG268" s="4">
        <v>0</v>
      </c>
      <c r="JI268" s="4">
        <v>0</v>
      </c>
      <c r="JK268" s="93">
        <v>0</v>
      </c>
      <c r="JL268" s="4">
        <v>0</v>
      </c>
      <c r="JM268" s="4">
        <v>0</v>
      </c>
      <c r="JN268" s="4">
        <v>0</v>
      </c>
      <c r="JO268" s="4">
        <v>0</v>
      </c>
      <c r="JP268" s="4">
        <v>0</v>
      </c>
      <c r="JQ268" s="4">
        <v>0</v>
      </c>
      <c r="JR268" s="4">
        <v>0</v>
      </c>
      <c r="JS268" s="4">
        <v>0</v>
      </c>
      <c r="JT268" s="4">
        <v>0</v>
      </c>
      <c r="JV268" s="4">
        <v>0</v>
      </c>
      <c r="JW268" s="4">
        <v>0</v>
      </c>
      <c r="JX268" s="4">
        <v>0</v>
      </c>
      <c r="JY268" s="4">
        <v>0</v>
      </c>
      <c r="JZ268" s="93">
        <v>0</v>
      </c>
      <c r="KA268" s="4">
        <v>0</v>
      </c>
      <c r="KB268" s="4">
        <v>0</v>
      </c>
      <c r="KC268" s="4">
        <v>0</v>
      </c>
      <c r="KD268" s="4">
        <v>0</v>
      </c>
      <c r="KE268" s="4">
        <v>0</v>
      </c>
      <c r="KF268" s="4">
        <v>0</v>
      </c>
      <c r="KG268" s="4">
        <v>0</v>
      </c>
      <c r="KH268" s="4">
        <v>0</v>
      </c>
      <c r="KI268" s="4">
        <v>0</v>
      </c>
      <c r="KJ268" s="4">
        <v>0</v>
      </c>
      <c r="KK268" s="4">
        <v>0</v>
      </c>
      <c r="KM268" s="4">
        <v>0</v>
      </c>
      <c r="KN268" s="4">
        <v>0</v>
      </c>
      <c r="KO268" s="4">
        <v>0</v>
      </c>
      <c r="KP268" s="4">
        <v>0</v>
      </c>
      <c r="KQ268" s="4">
        <v>0</v>
      </c>
      <c r="KR268" s="4">
        <v>0</v>
      </c>
      <c r="KS268" s="4">
        <v>0</v>
      </c>
      <c r="KT268" s="4">
        <v>0</v>
      </c>
      <c r="KU268" s="4">
        <v>0</v>
      </c>
      <c r="KV268" s="4">
        <v>0</v>
      </c>
      <c r="KW268" s="4">
        <v>0</v>
      </c>
      <c r="KX268" s="4">
        <v>0</v>
      </c>
      <c r="KY268" s="4">
        <v>0</v>
      </c>
      <c r="KZ268" s="4">
        <v>0</v>
      </c>
      <c r="LA268" s="4">
        <v>0</v>
      </c>
      <c r="LB268" s="4">
        <v>0</v>
      </c>
      <c r="LC268" s="4">
        <v>0</v>
      </c>
      <c r="LD268" s="4">
        <v>0</v>
      </c>
      <c r="LE268" s="4">
        <v>0</v>
      </c>
      <c r="LF268" s="4">
        <v>0</v>
      </c>
      <c r="LG268" s="4">
        <v>0</v>
      </c>
      <c r="LH268" s="4">
        <v>0</v>
      </c>
      <c r="LI268" s="4">
        <v>0</v>
      </c>
      <c r="LJ268" s="4">
        <v>0</v>
      </c>
      <c r="LK268" s="4">
        <v>0</v>
      </c>
      <c r="LL268" s="4">
        <v>0</v>
      </c>
      <c r="LM268" s="4">
        <v>0</v>
      </c>
      <c r="LO268" s="4">
        <v>0</v>
      </c>
      <c r="LQ268" s="4">
        <v>0</v>
      </c>
      <c r="MI268" s="115">
        <f t="shared" si="4"/>
        <v>-259</v>
      </c>
      <c r="MJ268" s="3"/>
      <c r="MK268" s="3"/>
      <c r="ML268" s="176"/>
      <c r="MM268" s="176"/>
      <c r="MN268" s="176"/>
      <c r="MO268" s="176"/>
      <c r="MP268" s="176"/>
      <c r="MQ268" s="176"/>
      <c r="MR268" s="176"/>
      <c r="MS268" s="176"/>
      <c r="MT268" s="176"/>
    </row>
    <row r="269" spans="1:358" s="4" customFormat="1">
      <c r="A269" s="1">
        <v>260</v>
      </c>
      <c r="B269" t="s">
        <v>300</v>
      </c>
      <c r="C269" s="93"/>
      <c r="E269" s="4">
        <v>0</v>
      </c>
      <c r="F269" s="4">
        <v>0</v>
      </c>
      <c r="I269" s="93"/>
      <c r="J269" s="4">
        <v>0</v>
      </c>
      <c r="K269" s="4">
        <v>0</v>
      </c>
      <c r="L269" s="4">
        <v>0</v>
      </c>
      <c r="O269" s="93"/>
      <c r="Q269" s="4">
        <v>0</v>
      </c>
      <c r="R269" s="4">
        <v>0</v>
      </c>
      <c r="S269" s="4">
        <v>0</v>
      </c>
      <c r="U269" s="4">
        <v>0</v>
      </c>
      <c r="V269" s="4">
        <v>0</v>
      </c>
      <c r="W269" s="93"/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L269" s="4">
        <v>0</v>
      </c>
      <c r="AO269" s="93"/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W269" s="93"/>
      <c r="AZ269" s="4">
        <v>0</v>
      </c>
      <c r="BB269" s="4">
        <v>0</v>
      </c>
      <c r="BC269" s="4">
        <v>0</v>
      </c>
      <c r="BD269" s="4">
        <v>0</v>
      </c>
      <c r="BH269" s="4">
        <v>0</v>
      </c>
      <c r="BL269" s="4">
        <v>0</v>
      </c>
      <c r="BN269" s="4">
        <v>0</v>
      </c>
      <c r="BO269" s="4">
        <v>0</v>
      </c>
      <c r="BP269" s="4">
        <v>0</v>
      </c>
      <c r="BQ269" s="93">
        <v>0</v>
      </c>
      <c r="BR269" s="4">
        <v>0</v>
      </c>
      <c r="BS269" s="4">
        <v>0</v>
      </c>
      <c r="BT269" s="4">
        <v>0</v>
      </c>
      <c r="BU269" s="4">
        <v>0</v>
      </c>
      <c r="BW269" s="4">
        <v>0</v>
      </c>
      <c r="BY269" s="4">
        <v>0</v>
      </c>
      <c r="CA269" s="4">
        <v>0</v>
      </c>
      <c r="CC269" s="93"/>
      <c r="CE269" s="4">
        <v>0</v>
      </c>
      <c r="CF269" s="4">
        <v>0</v>
      </c>
      <c r="CH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93"/>
      <c r="CS269" s="4">
        <v>0</v>
      </c>
      <c r="CW269" s="4">
        <v>0</v>
      </c>
      <c r="CY269" s="4">
        <v>0</v>
      </c>
      <c r="DA269" s="93"/>
      <c r="DD269" s="4">
        <v>0</v>
      </c>
      <c r="DF269" s="4">
        <v>0</v>
      </c>
      <c r="DH269" s="4">
        <v>0</v>
      </c>
      <c r="DI269" s="4">
        <v>0</v>
      </c>
      <c r="DJ269" s="4">
        <v>0</v>
      </c>
      <c r="DK269" s="4">
        <v>0</v>
      </c>
      <c r="DL269" s="4">
        <v>0</v>
      </c>
      <c r="DM269" s="93"/>
      <c r="DU269" s="4">
        <v>0</v>
      </c>
      <c r="DW269" s="4">
        <v>0</v>
      </c>
      <c r="DY269" s="93"/>
      <c r="EG269" s="4">
        <v>0</v>
      </c>
      <c r="EI269" s="4">
        <v>0</v>
      </c>
      <c r="EK269" s="93">
        <v>0</v>
      </c>
      <c r="EM269" s="4">
        <v>0</v>
      </c>
      <c r="EN269" s="4">
        <v>0</v>
      </c>
      <c r="EO269" s="4">
        <v>0</v>
      </c>
      <c r="EP269" s="4">
        <v>0</v>
      </c>
      <c r="EQ269" s="4">
        <v>0</v>
      </c>
      <c r="ER269" s="4">
        <v>0</v>
      </c>
      <c r="ES269" s="4">
        <v>0</v>
      </c>
      <c r="ET269" s="4">
        <v>0</v>
      </c>
      <c r="EU269" s="4">
        <v>0</v>
      </c>
      <c r="EV269" s="4">
        <v>0</v>
      </c>
      <c r="EW269" s="93">
        <v>0</v>
      </c>
      <c r="EX269" s="4">
        <v>0</v>
      </c>
      <c r="EY269" s="4">
        <v>0</v>
      </c>
      <c r="EZ269" s="4">
        <v>0</v>
      </c>
      <c r="FA269" s="4">
        <v>0</v>
      </c>
      <c r="FB269" s="4">
        <v>0</v>
      </c>
      <c r="FC269" s="4">
        <v>0</v>
      </c>
      <c r="FD269" s="4">
        <v>0</v>
      </c>
      <c r="FE269" s="4">
        <v>0</v>
      </c>
      <c r="FF269" s="4">
        <v>0</v>
      </c>
      <c r="FG269" s="4">
        <v>0</v>
      </c>
      <c r="FH269" s="4">
        <v>0</v>
      </c>
      <c r="FI269" s="93">
        <v>0</v>
      </c>
      <c r="FJ269" s="4">
        <v>0</v>
      </c>
      <c r="FK269" s="4">
        <v>0</v>
      </c>
      <c r="FL269" s="4">
        <v>0</v>
      </c>
      <c r="FM269" s="4">
        <v>0</v>
      </c>
      <c r="FN269" s="4">
        <v>0</v>
      </c>
      <c r="FO269" s="4">
        <v>0</v>
      </c>
      <c r="FQ269" s="4">
        <v>0</v>
      </c>
      <c r="FS269" s="4">
        <v>0</v>
      </c>
      <c r="FU269" s="93">
        <v>0</v>
      </c>
      <c r="FV269" s="4">
        <v>0</v>
      </c>
      <c r="FW269" s="4">
        <v>0</v>
      </c>
      <c r="FX269" s="4">
        <v>0</v>
      </c>
      <c r="FY269" s="4">
        <v>0</v>
      </c>
      <c r="FZ269" s="4">
        <v>0</v>
      </c>
      <c r="GA269" s="4">
        <v>0</v>
      </c>
      <c r="GB269" s="4">
        <v>0</v>
      </c>
      <c r="GC269" s="4">
        <v>0</v>
      </c>
      <c r="GE269" s="4">
        <v>0</v>
      </c>
      <c r="GG269" s="93">
        <v>0</v>
      </c>
      <c r="GH269" s="4">
        <v>0</v>
      </c>
      <c r="GI269" s="4">
        <v>0</v>
      </c>
      <c r="GJ269" s="4">
        <v>0</v>
      </c>
      <c r="GK269" s="4">
        <v>0</v>
      </c>
      <c r="GL269" s="4">
        <v>0</v>
      </c>
      <c r="GM269" s="4">
        <v>0</v>
      </c>
      <c r="GN269" s="4">
        <v>0</v>
      </c>
      <c r="GO269" s="4">
        <v>0</v>
      </c>
      <c r="GP269" s="4">
        <v>0</v>
      </c>
      <c r="GQ269" s="4">
        <v>0</v>
      </c>
      <c r="GR269" s="4">
        <v>0</v>
      </c>
      <c r="GS269" s="93">
        <v>0</v>
      </c>
      <c r="GT269" s="4">
        <v>0</v>
      </c>
      <c r="GU269" s="4">
        <v>0</v>
      </c>
      <c r="GV269" s="4">
        <v>0</v>
      </c>
      <c r="GW269" s="4">
        <v>0</v>
      </c>
      <c r="GX269" s="4">
        <v>0</v>
      </c>
      <c r="GY269" s="4">
        <v>0</v>
      </c>
      <c r="GZ269" s="4">
        <v>0</v>
      </c>
      <c r="HA269" s="160">
        <v>0</v>
      </c>
      <c r="HB269" s="160">
        <v>0</v>
      </c>
      <c r="HC269" s="160">
        <v>0</v>
      </c>
      <c r="HD269" s="4">
        <v>0</v>
      </c>
      <c r="HE269" s="93">
        <v>0</v>
      </c>
      <c r="HF269" s="4">
        <v>0</v>
      </c>
      <c r="HG269" s="4">
        <v>0</v>
      </c>
      <c r="HH269" s="4">
        <v>0</v>
      </c>
      <c r="HI269" s="4">
        <v>0</v>
      </c>
      <c r="HJ269" s="4">
        <v>0</v>
      </c>
      <c r="HK269" s="4">
        <v>0</v>
      </c>
      <c r="HL269" s="4">
        <v>0</v>
      </c>
      <c r="HM269" s="4">
        <v>0</v>
      </c>
      <c r="HN269" s="4">
        <v>0</v>
      </c>
      <c r="HO269" s="4">
        <v>0</v>
      </c>
      <c r="HP269" s="4">
        <v>0</v>
      </c>
      <c r="HQ269" s="4">
        <v>0</v>
      </c>
      <c r="HR269" s="93">
        <v>0</v>
      </c>
      <c r="HS269" s="4">
        <v>0</v>
      </c>
      <c r="HT269" s="4">
        <v>0</v>
      </c>
      <c r="HU269" s="4">
        <v>0</v>
      </c>
      <c r="HV269" s="4">
        <v>0</v>
      </c>
      <c r="HW269" s="4">
        <v>0</v>
      </c>
      <c r="HX269" s="176">
        <v>0</v>
      </c>
      <c r="HY269" s="4">
        <v>0</v>
      </c>
      <c r="HZ269" s="176">
        <v>0</v>
      </c>
      <c r="IA269" s="4">
        <v>0</v>
      </c>
      <c r="IB269" s="176">
        <v>0</v>
      </c>
      <c r="IC269" s="4">
        <v>0</v>
      </c>
      <c r="ID269" s="176">
        <v>0</v>
      </c>
      <c r="IE269" s="4">
        <v>0</v>
      </c>
      <c r="IF269" s="4">
        <v>0</v>
      </c>
      <c r="IG269" s="5">
        <v>0</v>
      </c>
      <c r="IH269" s="3">
        <v>0</v>
      </c>
      <c r="II269" s="3">
        <v>0</v>
      </c>
      <c r="IJ269" s="3">
        <v>0</v>
      </c>
      <c r="IK269" s="3">
        <v>0</v>
      </c>
      <c r="IL269" s="3">
        <v>0</v>
      </c>
      <c r="IM269" s="3">
        <v>0</v>
      </c>
      <c r="IN269" s="3">
        <v>0</v>
      </c>
      <c r="IO269" s="3">
        <v>0</v>
      </c>
      <c r="IP269" s="3">
        <v>0</v>
      </c>
      <c r="IQ269" s="3"/>
      <c r="IR269" s="3">
        <v>0</v>
      </c>
      <c r="IS269" s="3"/>
      <c r="IT269" s="3">
        <v>0</v>
      </c>
      <c r="IU269" s="3"/>
      <c r="IV269" s="93">
        <v>0</v>
      </c>
      <c r="IW269" s="4">
        <v>0</v>
      </c>
      <c r="IX269" s="4">
        <v>0</v>
      </c>
      <c r="IY269" s="4">
        <v>0</v>
      </c>
      <c r="IZ269" s="4">
        <v>0</v>
      </c>
      <c r="JA269" s="4">
        <v>0</v>
      </c>
      <c r="JB269" s="4">
        <v>0</v>
      </c>
      <c r="JC269" s="4">
        <v>0</v>
      </c>
      <c r="JD269" s="4">
        <v>0</v>
      </c>
      <c r="JE269" s="4">
        <v>0</v>
      </c>
      <c r="JG269" s="4">
        <v>0</v>
      </c>
      <c r="JI269" s="4">
        <v>0</v>
      </c>
      <c r="JK269" s="93">
        <v>0</v>
      </c>
      <c r="JL269" s="4">
        <v>0</v>
      </c>
      <c r="JM269" s="4">
        <v>0</v>
      </c>
      <c r="JN269" s="4">
        <v>0</v>
      </c>
      <c r="JO269" s="4">
        <v>0</v>
      </c>
      <c r="JP269" s="4">
        <v>0</v>
      </c>
      <c r="JQ269" s="4">
        <v>0</v>
      </c>
      <c r="JR269" s="4">
        <v>0</v>
      </c>
      <c r="JS269" s="4">
        <v>0</v>
      </c>
      <c r="JT269" s="4">
        <v>0</v>
      </c>
      <c r="JV269" s="4">
        <v>0</v>
      </c>
      <c r="JW269" s="4">
        <v>0</v>
      </c>
      <c r="JX269" s="4">
        <v>0</v>
      </c>
      <c r="JY269" s="4">
        <v>0</v>
      </c>
      <c r="JZ269" s="93">
        <v>0</v>
      </c>
      <c r="KA269" s="4">
        <v>0</v>
      </c>
      <c r="KB269" s="4">
        <v>0</v>
      </c>
      <c r="KC269" s="4">
        <v>0</v>
      </c>
      <c r="KD269" s="4">
        <v>0</v>
      </c>
      <c r="KE269" s="4">
        <v>0</v>
      </c>
      <c r="KF269" s="4">
        <v>0</v>
      </c>
      <c r="KG269" s="4">
        <v>0</v>
      </c>
      <c r="KH269" s="4">
        <v>0</v>
      </c>
      <c r="KI269" s="4">
        <v>0</v>
      </c>
      <c r="KJ269" s="4">
        <v>0</v>
      </c>
      <c r="KK269" s="4">
        <v>0</v>
      </c>
      <c r="KM269" s="4">
        <v>0</v>
      </c>
      <c r="KN269" s="4">
        <v>0</v>
      </c>
      <c r="KO269" s="4">
        <v>0</v>
      </c>
      <c r="KP269" s="4">
        <v>0</v>
      </c>
      <c r="KQ269" s="4">
        <v>0</v>
      </c>
      <c r="KR269" s="4">
        <v>0</v>
      </c>
      <c r="KS269" s="4">
        <v>0</v>
      </c>
      <c r="KT269" s="4">
        <v>0</v>
      </c>
      <c r="KU269" s="4">
        <v>0</v>
      </c>
      <c r="KV269" s="4">
        <v>0</v>
      </c>
      <c r="KW269" s="4">
        <v>0</v>
      </c>
      <c r="KX269" s="4">
        <v>0</v>
      </c>
      <c r="KY269" s="4">
        <v>0</v>
      </c>
      <c r="KZ269" s="4">
        <v>0</v>
      </c>
      <c r="LA269" s="4">
        <v>0</v>
      </c>
      <c r="LB269" s="4">
        <v>0</v>
      </c>
      <c r="LC269" s="4">
        <v>0</v>
      </c>
      <c r="LD269" s="4">
        <v>0</v>
      </c>
      <c r="LE269" s="4">
        <v>0</v>
      </c>
      <c r="LF269" s="4">
        <v>0</v>
      </c>
      <c r="LG269" s="4">
        <v>0</v>
      </c>
      <c r="LH269" s="4">
        <v>0</v>
      </c>
      <c r="LI269" s="4">
        <v>0</v>
      </c>
      <c r="LJ269" s="4">
        <v>0</v>
      </c>
      <c r="LK269" s="4">
        <v>0</v>
      </c>
      <c r="LL269" s="4">
        <v>0</v>
      </c>
      <c r="LM269" s="4">
        <v>0</v>
      </c>
      <c r="LO269" s="4">
        <v>0</v>
      </c>
      <c r="LQ269" s="4">
        <v>0</v>
      </c>
      <c r="MI269" s="115">
        <f t="shared" si="4"/>
        <v>-260</v>
      </c>
      <c r="MJ269" s="3"/>
      <c r="MK269" s="3"/>
      <c r="ML269" s="176"/>
      <c r="MM269" s="176"/>
      <c r="MN269" s="176"/>
      <c r="MO269" s="176"/>
      <c r="MP269" s="176"/>
      <c r="MQ269" s="176"/>
      <c r="MR269" s="176"/>
      <c r="MS269" s="176"/>
      <c r="MT269" s="176"/>
    </row>
    <row r="270" spans="1:358" s="4" customFormat="1">
      <c r="A270" s="1">
        <v>261</v>
      </c>
      <c r="B270" t="s">
        <v>301</v>
      </c>
      <c r="C270" s="93"/>
      <c r="E270" s="4">
        <v>0</v>
      </c>
      <c r="F270" s="4">
        <v>0</v>
      </c>
      <c r="I270" s="93"/>
      <c r="J270" s="4">
        <v>0</v>
      </c>
      <c r="K270" s="4">
        <v>0</v>
      </c>
      <c r="L270" s="4">
        <v>0</v>
      </c>
      <c r="O270" s="93"/>
      <c r="Q270" s="4">
        <v>0</v>
      </c>
      <c r="R270" s="4">
        <v>0</v>
      </c>
      <c r="S270" s="4">
        <v>0</v>
      </c>
      <c r="U270" s="4">
        <v>0</v>
      </c>
      <c r="V270" s="4">
        <v>0</v>
      </c>
      <c r="W270" s="93">
        <v>17.170000000000002</v>
      </c>
      <c r="X270" s="4">
        <v>0</v>
      </c>
      <c r="Y270" s="4">
        <v>69132</v>
      </c>
      <c r="Z270" s="4">
        <v>0</v>
      </c>
      <c r="AA270" s="4">
        <v>15653</v>
      </c>
      <c r="AB270" s="4">
        <v>0</v>
      </c>
      <c r="AC270" s="4">
        <v>69132</v>
      </c>
      <c r="AD270" s="4">
        <v>0</v>
      </c>
      <c r="AE270" s="4">
        <v>0</v>
      </c>
      <c r="AF270" s="4">
        <v>16.079999999999998</v>
      </c>
      <c r="AG270" s="4">
        <v>0</v>
      </c>
      <c r="AH270" s="4">
        <v>71644</v>
      </c>
      <c r="AJ270" s="4">
        <v>1922</v>
      </c>
      <c r="AL270" s="4">
        <v>43991</v>
      </c>
      <c r="AN270" s="4">
        <v>0</v>
      </c>
      <c r="AO270" s="93">
        <v>23.78</v>
      </c>
      <c r="AP270" s="4">
        <v>0</v>
      </c>
      <c r="AQ270" s="4">
        <v>105883</v>
      </c>
      <c r="AR270" s="4">
        <v>0</v>
      </c>
      <c r="AS270" s="4">
        <v>18274</v>
      </c>
      <c r="AT270" s="4">
        <v>0</v>
      </c>
      <c r="AU270" s="4">
        <v>63399</v>
      </c>
      <c r="AW270" s="93">
        <v>22.26</v>
      </c>
      <c r="AY270" s="4">
        <v>136158</v>
      </c>
      <c r="AZ270" s="4">
        <v>0</v>
      </c>
      <c r="BA270" s="4">
        <v>4682</v>
      </c>
      <c r="BB270" s="4">
        <v>0</v>
      </c>
      <c r="BC270" s="4">
        <v>46134</v>
      </c>
      <c r="BD270" s="4">
        <v>68</v>
      </c>
      <c r="BE270" s="4">
        <v>23.73</v>
      </c>
      <c r="BF270" s="4">
        <v>0</v>
      </c>
      <c r="BG270" s="4">
        <v>190907</v>
      </c>
      <c r="BH270" s="4">
        <v>0</v>
      </c>
      <c r="BI270" s="4">
        <v>28.17</v>
      </c>
      <c r="BJ270" s="4">
        <v>0</v>
      </c>
      <c r="BK270" s="4">
        <v>177198</v>
      </c>
      <c r="BL270" s="4">
        <v>0</v>
      </c>
      <c r="BM270" s="4">
        <v>13907</v>
      </c>
      <c r="BN270" s="4">
        <v>0</v>
      </c>
      <c r="BO270" s="4">
        <v>13751.754120849742</v>
      </c>
      <c r="BP270" s="4">
        <v>8.9566690711581032</v>
      </c>
      <c r="BQ270" s="93">
        <v>28.520270270270274</v>
      </c>
      <c r="BR270" s="4">
        <v>0</v>
      </c>
      <c r="BS270" s="4">
        <v>167200.07485265672</v>
      </c>
      <c r="BT270" s="4">
        <v>0</v>
      </c>
      <c r="BU270" s="4">
        <v>17593.162162162163</v>
      </c>
      <c r="BW270" s="4">
        <v>39368.76503251744</v>
      </c>
      <c r="BY270" s="4">
        <v>17593.162162162163</v>
      </c>
      <c r="CA270" s="4">
        <v>21899.599999999999</v>
      </c>
      <c r="CC270" s="93">
        <v>38.414141414141419</v>
      </c>
      <c r="CD270" s="4">
        <v>0</v>
      </c>
      <c r="CE270" s="4">
        <v>274794.98989898991</v>
      </c>
      <c r="CF270" s="4">
        <v>0</v>
      </c>
      <c r="CG270" s="4">
        <v>27481.373737373739</v>
      </c>
      <c r="CH270" s="4">
        <v>0</v>
      </c>
      <c r="CI270" s="4">
        <v>25416</v>
      </c>
      <c r="CJ270" s="4">
        <v>0</v>
      </c>
      <c r="CK270" s="4">
        <v>27481.373737373739</v>
      </c>
      <c r="CL270" s="4">
        <v>0</v>
      </c>
      <c r="CM270" s="4">
        <v>107594.91504633319</v>
      </c>
      <c r="CN270" s="4">
        <v>0</v>
      </c>
      <c r="CO270" s="93">
        <v>49.290657439446349</v>
      </c>
      <c r="CP270" s="4">
        <v>0</v>
      </c>
      <c r="CQ270" s="4">
        <v>397182.14899748436</v>
      </c>
      <c r="CS270" s="4">
        <v>35919.723183391005</v>
      </c>
      <c r="CU270" s="4">
        <v>45432.456955961883</v>
      </c>
      <c r="CW270" s="4">
        <v>35919.723183391005</v>
      </c>
      <c r="CY270" s="4">
        <v>186944.15909849445</v>
      </c>
      <c r="DA270" s="93">
        <v>50.40078226857888</v>
      </c>
      <c r="DB270" s="4">
        <v>0</v>
      </c>
      <c r="DC270" s="4">
        <v>446308</v>
      </c>
      <c r="DD270" s="4">
        <v>0</v>
      </c>
      <c r="DE270" s="4">
        <v>39669</v>
      </c>
      <c r="DF270" s="4">
        <v>0</v>
      </c>
      <c r="DG270" s="4">
        <v>38803</v>
      </c>
      <c r="DH270" s="4">
        <v>0</v>
      </c>
      <c r="DI270" s="4">
        <v>39669</v>
      </c>
      <c r="DJ270" s="4">
        <v>0</v>
      </c>
      <c r="DK270" s="4">
        <v>165596</v>
      </c>
      <c r="DL270" s="4">
        <v>0</v>
      </c>
      <c r="DM270" s="93">
        <v>54.406896551724138</v>
      </c>
      <c r="DN270" s="4">
        <v>0</v>
      </c>
      <c r="DO270" s="4">
        <v>562626</v>
      </c>
      <c r="DQ270" s="4">
        <v>47849</v>
      </c>
      <c r="DS270" s="4">
        <v>9543</v>
      </c>
      <c r="DU270" s="4">
        <v>47849</v>
      </c>
      <c r="DW270" s="4">
        <v>194748.37424090717</v>
      </c>
      <c r="DY270" s="93">
        <v>47.747203261281761</v>
      </c>
      <c r="DZ270" s="4">
        <v>0</v>
      </c>
      <c r="EA270" s="4">
        <v>500292</v>
      </c>
      <c r="EC270" s="4">
        <v>40853</v>
      </c>
      <c r="EE270" s="4">
        <v>21972</v>
      </c>
      <c r="EG270" s="4">
        <v>40853</v>
      </c>
      <c r="EI270" s="4">
        <v>89441.140401006269</v>
      </c>
      <c r="EK270" s="93">
        <v>62.211072664359861</v>
      </c>
      <c r="EL270" s="4">
        <v>0</v>
      </c>
      <c r="EM270" s="4">
        <v>655554</v>
      </c>
      <c r="EN270" s="4">
        <v>0</v>
      </c>
      <c r="EO270" s="4">
        <v>53389</v>
      </c>
      <c r="EP270" s="4">
        <v>0</v>
      </c>
      <c r="EQ270" s="4">
        <v>29095</v>
      </c>
      <c r="ER270" s="4">
        <v>0</v>
      </c>
      <c r="ES270" s="4">
        <v>53389</v>
      </c>
      <c r="ET270" s="4">
        <v>0</v>
      </c>
      <c r="EU270" s="4">
        <v>201789.2</v>
      </c>
      <c r="EV270" s="4">
        <v>0</v>
      </c>
      <c r="EW270" s="93">
        <v>128.11967465158955</v>
      </c>
      <c r="EX270" s="4">
        <v>0</v>
      </c>
      <c r="EY270" s="4">
        <v>1384916</v>
      </c>
      <c r="EZ270" s="4">
        <v>0</v>
      </c>
      <c r="FA270" s="4">
        <v>109349</v>
      </c>
      <c r="FB270" s="4">
        <v>0</v>
      </c>
      <c r="FC270" s="4">
        <v>69913</v>
      </c>
      <c r="FD270" s="4">
        <v>0</v>
      </c>
      <c r="FE270" s="4">
        <v>109349</v>
      </c>
      <c r="FF270" s="4">
        <v>0</v>
      </c>
      <c r="FG270" s="4">
        <v>768177.5</v>
      </c>
      <c r="FH270" s="4">
        <v>0</v>
      </c>
      <c r="FI270" s="93">
        <v>157.91426946205101</v>
      </c>
      <c r="FJ270" s="4">
        <v>0</v>
      </c>
      <c r="FK270" s="4">
        <v>1783705</v>
      </c>
      <c r="FL270" s="4">
        <v>0</v>
      </c>
      <c r="FM270" s="4">
        <v>134765</v>
      </c>
      <c r="FN270" s="4">
        <v>0</v>
      </c>
      <c r="FO270" s="4">
        <v>90083</v>
      </c>
      <c r="FQ270" s="4">
        <v>134765</v>
      </c>
      <c r="FS270" s="4">
        <v>593322.10832902393</v>
      </c>
      <c r="FU270" s="93">
        <v>186.33105794041751</v>
      </c>
      <c r="FV270" s="4">
        <v>0</v>
      </c>
      <c r="FW270" s="4">
        <v>2281906</v>
      </c>
      <c r="FX270" s="4">
        <v>0</v>
      </c>
      <c r="FY270" s="4">
        <v>160827</v>
      </c>
      <c r="FZ270" s="4">
        <v>0</v>
      </c>
      <c r="GA270" s="4">
        <v>74207</v>
      </c>
      <c r="GB270" s="4">
        <v>0</v>
      </c>
      <c r="GC270" s="4">
        <v>160827</v>
      </c>
      <c r="GE270" s="4">
        <v>797422.47749190964</v>
      </c>
      <c r="GG270" s="93">
        <v>201.25510204081633</v>
      </c>
      <c r="GH270" s="4">
        <v>0</v>
      </c>
      <c r="GI270" s="4">
        <v>2566330</v>
      </c>
      <c r="GJ270" s="4">
        <v>0</v>
      </c>
      <c r="GK270" s="4">
        <v>171927</v>
      </c>
      <c r="GL270" s="4">
        <v>0</v>
      </c>
      <c r="GM270" s="4">
        <v>107228</v>
      </c>
      <c r="GN270" s="4">
        <v>0</v>
      </c>
      <c r="GO270" s="4">
        <v>171927</v>
      </c>
      <c r="GP270" s="4">
        <v>0</v>
      </c>
      <c r="GQ270" s="4">
        <v>273639.91816257389</v>
      </c>
      <c r="GR270" s="4">
        <v>-239.19572561315726</v>
      </c>
      <c r="GS270" s="93">
        <v>199.08548420220893</v>
      </c>
      <c r="GT270" s="4">
        <v>0</v>
      </c>
      <c r="GU270" s="4">
        <v>2689805</v>
      </c>
      <c r="GV270" s="4">
        <v>0</v>
      </c>
      <c r="GW270" s="4">
        <v>172257</v>
      </c>
      <c r="GX270" s="4">
        <v>0</v>
      </c>
      <c r="GY270" s="4">
        <v>73901</v>
      </c>
      <c r="GZ270" s="4">
        <v>0</v>
      </c>
      <c r="HA270" s="160">
        <v>172257</v>
      </c>
      <c r="HB270" s="160">
        <v>0</v>
      </c>
      <c r="HC270" s="160">
        <v>109303.8020727554</v>
      </c>
      <c r="HD270" s="4">
        <v>-80</v>
      </c>
      <c r="HE270" s="93">
        <v>184</v>
      </c>
      <c r="HF270" s="4">
        <v>0</v>
      </c>
      <c r="HG270" s="4">
        <v>0</v>
      </c>
      <c r="HH270" s="4">
        <v>2576786</v>
      </c>
      <c r="HI270" s="4">
        <v>0</v>
      </c>
      <c r="HJ270" s="4">
        <v>155275</v>
      </c>
      <c r="HK270" s="4">
        <v>0</v>
      </c>
      <c r="HL270" s="4">
        <v>157455</v>
      </c>
      <c r="HM270" s="4">
        <v>0</v>
      </c>
      <c r="HN270" s="4">
        <v>155275</v>
      </c>
      <c r="HO270" s="4">
        <v>0</v>
      </c>
      <c r="HP270" s="4">
        <v>0</v>
      </c>
      <c r="HQ270" s="4">
        <v>0</v>
      </c>
      <c r="HR270" s="93">
        <v>207.73999999999995</v>
      </c>
      <c r="HS270" s="4">
        <v>0</v>
      </c>
      <c r="HT270" s="4">
        <v>0</v>
      </c>
      <c r="HU270" s="4">
        <v>3041048</v>
      </c>
      <c r="HV270" s="4">
        <v>0</v>
      </c>
      <c r="HW270" s="4">
        <v>0</v>
      </c>
      <c r="HX270" s="176">
        <v>0</v>
      </c>
      <c r="HY270" s="4">
        <v>177477</v>
      </c>
      <c r="HZ270" s="176">
        <v>0</v>
      </c>
      <c r="IA270" s="4">
        <v>147690</v>
      </c>
      <c r="IB270" s="176">
        <v>0</v>
      </c>
      <c r="IC270" s="4">
        <v>177477</v>
      </c>
      <c r="ID270" s="176">
        <v>0</v>
      </c>
      <c r="IE270" s="4">
        <v>305949.70653226698</v>
      </c>
      <c r="IF270" s="4">
        <v>1650.2837261374807</v>
      </c>
      <c r="IG270" s="5">
        <v>207.33</v>
      </c>
      <c r="IH270" s="3">
        <v>0</v>
      </c>
      <c r="II270" s="3">
        <v>0</v>
      </c>
      <c r="IJ270" s="3">
        <v>3339172</v>
      </c>
      <c r="IK270" s="3">
        <v>0</v>
      </c>
      <c r="IL270" s="3">
        <v>0</v>
      </c>
      <c r="IM270" s="3">
        <v>0</v>
      </c>
      <c r="IN270" s="3">
        <v>175173</v>
      </c>
      <c r="IO270" s="3">
        <v>0</v>
      </c>
      <c r="IP270" s="3">
        <v>190566</v>
      </c>
      <c r="IQ270" s="3"/>
      <c r="IR270" s="3">
        <v>184700</v>
      </c>
      <c r="IS270" s="3"/>
      <c r="IT270" s="3">
        <v>245939.24208898042</v>
      </c>
      <c r="IU270" s="3"/>
      <c r="IV270" s="93">
        <v>211.76000000000002</v>
      </c>
      <c r="IW270" s="4">
        <v>0</v>
      </c>
      <c r="IX270" s="4">
        <v>0</v>
      </c>
      <c r="IY270" s="4">
        <v>3686944</v>
      </c>
      <c r="IZ270" s="4">
        <v>0</v>
      </c>
      <c r="JA270" s="4">
        <v>0</v>
      </c>
      <c r="JB270" s="4">
        <v>0</v>
      </c>
      <c r="JC270" s="4">
        <v>193544</v>
      </c>
      <c r="JD270" s="4">
        <v>0</v>
      </c>
      <c r="JE270" s="4">
        <v>99512</v>
      </c>
      <c r="JG270" s="4">
        <v>193544</v>
      </c>
      <c r="JI270" s="4">
        <v>318219.24644142389</v>
      </c>
      <c r="JK270" s="93">
        <v>210.81</v>
      </c>
      <c r="JL270" s="4">
        <v>0</v>
      </c>
      <c r="JM270" s="4">
        <v>0</v>
      </c>
      <c r="JN270" s="4">
        <v>3652771</v>
      </c>
      <c r="JO270" s="4">
        <v>0</v>
      </c>
      <c r="JP270" s="4">
        <v>0</v>
      </c>
      <c r="JQ270" s="4">
        <v>0</v>
      </c>
      <c r="JR270" s="4">
        <v>190653</v>
      </c>
      <c r="JS270" s="4">
        <v>0</v>
      </c>
      <c r="JT270" s="4">
        <v>134225</v>
      </c>
      <c r="JV270" s="4">
        <v>190653</v>
      </c>
      <c r="JW270" s="4">
        <v>0</v>
      </c>
      <c r="JX270" s="4">
        <v>53603.032610301416</v>
      </c>
      <c r="JY270" s="4">
        <v>-68.1766101099347</v>
      </c>
      <c r="JZ270" s="93">
        <v>191.78</v>
      </c>
      <c r="KA270" s="4">
        <v>0</v>
      </c>
      <c r="KB270" s="4">
        <v>0</v>
      </c>
      <c r="KC270" s="4">
        <v>3660729</v>
      </c>
      <c r="KD270" s="4">
        <v>0</v>
      </c>
      <c r="KE270" s="4">
        <v>0</v>
      </c>
      <c r="KF270" s="4">
        <v>0</v>
      </c>
      <c r="KG270" s="4">
        <v>173208</v>
      </c>
      <c r="KH270" s="4">
        <v>0</v>
      </c>
      <c r="KI270" s="4">
        <v>144262</v>
      </c>
      <c r="KJ270" s="4">
        <v>0</v>
      </c>
      <c r="KK270" s="4">
        <v>173208</v>
      </c>
      <c r="KM270" s="4">
        <v>54163.352945869337</v>
      </c>
      <c r="KN270" s="4">
        <v>-372.38711726291513</v>
      </c>
      <c r="KO270" s="4">
        <v>188.52999999999997</v>
      </c>
      <c r="KP270" s="4">
        <v>0</v>
      </c>
      <c r="KQ270" s="4">
        <v>0</v>
      </c>
      <c r="KR270" s="4">
        <v>3696653</v>
      </c>
      <c r="KS270" s="4">
        <v>0</v>
      </c>
      <c r="KT270" s="4">
        <v>0</v>
      </c>
      <c r="KU270" s="4">
        <v>0</v>
      </c>
      <c r="KV270" s="4">
        <v>196412</v>
      </c>
      <c r="KW270" s="4">
        <v>0</v>
      </c>
      <c r="KX270" s="4">
        <v>177504</v>
      </c>
      <c r="KY270" s="4">
        <v>0</v>
      </c>
      <c r="KZ270" s="4">
        <v>196412</v>
      </c>
      <c r="LA270" s="4">
        <v>0</v>
      </c>
      <c r="LB270" s="4">
        <v>40326.412882737088</v>
      </c>
      <c r="LC270" s="4">
        <v>0</v>
      </c>
      <c r="LD270" s="4">
        <v>165</v>
      </c>
      <c r="LE270" s="4">
        <v>0</v>
      </c>
      <c r="LF270" s="4">
        <v>0</v>
      </c>
      <c r="LG270" s="4">
        <v>3762688</v>
      </c>
      <c r="LH270" s="4">
        <v>0</v>
      </c>
      <c r="LI270" s="4">
        <v>0</v>
      </c>
      <c r="LJ270" s="4">
        <v>0</v>
      </c>
      <c r="LK270" s="4">
        <v>195801</v>
      </c>
      <c r="LL270" s="4">
        <v>0</v>
      </c>
      <c r="LM270" s="4">
        <v>0</v>
      </c>
      <c r="LO270" s="4">
        <v>195801</v>
      </c>
      <c r="LQ270" s="4">
        <v>90772.599999999991</v>
      </c>
      <c r="MI270" s="115">
        <f t="shared" si="4"/>
        <v>-261</v>
      </c>
      <c r="MJ270" s="3"/>
      <c r="MK270" s="3"/>
      <c r="ML270" s="176"/>
      <c r="MM270" s="176"/>
      <c r="MN270" s="176"/>
      <c r="MO270" s="176"/>
      <c r="MP270" s="176"/>
      <c r="MQ270" s="176"/>
      <c r="MR270" s="176"/>
      <c r="MS270" s="176"/>
      <c r="MT270" s="176"/>
    </row>
    <row r="271" spans="1:358" s="4" customFormat="1">
      <c r="A271" s="1">
        <v>262</v>
      </c>
      <c r="B271" t="s">
        <v>302</v>
      </c>
      <c r="C271" s="93"/>
      <c r="E271" s="4">
        <v>0</v>
      </c>
      <c r="F271" s="4">
        <v>0</v>
      </c>
      <c r="I271" s="93">
        <v>1</v>
      </c>
      <c r="J271" s="4">
        <v>6191</v>
      </c>
      <c r="K271" s="4">
        <v>0</v>
      </c>
      <c r="L271" s="4">
        <v>0</v>
      </c>
      <c r="M271" s="4">
        <v>3096</v>
      </c>
      <c r="O271" s="93"/>
      <c r="Q271" s="4">
        <v>0</v>
      </c>
      <c r="R271" s="4">
        <v>0</v>
      </c>
      <c r="S271" s="4">
        <v>0</v>
      </c>
      <c r="U271" s="4">
        <v>0</v>
      </c>
      <c r="V271" s="4">
        <v>0</v>
      </c>
      <c r="W271" s="93">
        <v>2</v>
      </c>
      <c r="X271" s="4">
        <v>0</v>
      </c>
      <c r="Y271" s="4">
        <v>12178</v>
      </c>
      <c r="Z271" s="4">
        <v>0</v>
      </c>
      <c r="AA271" s="4">
        <v>0</v>
      </c>
      <c r="AB271" s="4">
        <v>0</v>
      </c>
      <c r="AC271" s="4">
        <v>12178</v>
      </c>
      <c r="AD271" s="4">
        <v>0</v>
      </c>
      <c r="AE271" s="4">
        <v>4872</v>
      </c>
      <c r="AF271" s="4">
        <v>3.41</v>
      </c>
      <c r="AG271" s="4">
        <v>0</v>
      </c>
      <c r="AH271" s="4">
        <v>21295</v>
      </c>
      <c r="AJ271" s="4">
        <v>0</v>
      </c>
      <c r="AL271" s="4">
        <v>16424</v>
      </c>
      <c r="AN271" s="4">
        <v>4996</v>
      </c>
      <c r="AO271" s="93">
        <v>3</v>
      </c>
      <c r="AP271" s="4">
        <v>0</v>
      </c>
      <c r="AQ271" s="4">
        <v>20277</v>
      </c>
      <c r="AR271" s="4">
        <v>0</v>
      </c>
      <c r="AS271" s="4">
        <v>0</v>
      </c>
      <c r="AT271" s="4">
        <v>0</v>
      </c>
      <c r="AU271" s="4">
        <v>10341</v>
      </c>
      <c r="AW271" s="93">
        <v>4.87</v>
      </c>
      <c r="AY271" s="4">
        <v>34723</v>
      </c>
      <c r="AZ271" s="4">
        <v>0</v>
      </c>
      <c r="BA271" s="4">
        <v>0</v>
      </c>
      <c r="BB271" s="4">
        <v>0</v>
      </c>
      <c r="BC271" s="4">
        <v>16107</v>
      </c>
      <c r="BD271" s="4">
        <v>23</v>
      </c>
      <c r="BE271" s="4">
        <v>9.5500000000000007</v>
      </c>
      <c r="BF271" s="4">
        <v>0</v>
      </c>
      <c r="BG271" s="4">
        <v>66926</v>
      </c>
      <c r="BH271" s="4">
        <v>0</v>
      </c>
      <c r="BI271" s="4">
        <v>16.68</v>
      </c>
      <c r="BJ271" s="4">
        <v>0</v>
      </c>
      <c r="BK271" s="4">
        <v>127384</v>
      </c>
      <c r="BL271" s="4">
        <v>0</v>
      </c>
      <c r="BM271" s="4">
        <v>8124</v>
      </c>
      <c r="BN271" s="4">
        <v>0</v>
      </c>
      <c r="BO271" s="4">
        <v>26169.72934297358</v>
      </c>
      <c r="BP271" s="4">
        <v>17.044633240744588</v>
      </c>
      <c r="BQ271" s="93">
        <v>32.951397754787585</v>
      </c>
      <c r="BR271" s="4">
        <v>0</v>
      </c>
      <c r="BS271" s="4">
        <v>258982.30788748641</v>
      </c>
      <c r="BT271" s="4">
        <v>0</v>
      </c>
      <c r="BU271" s="4">
        <v>24647.645520581114</v>
      </c>
      <c r="BW271" s="4">
        <v>0</v>
      </c>
      <c r="BY271" s="4">
        <v>24647.645520581114</v>
      </c>
      <c r="CA271" s="4">
        <v>180754.30788748641</v>
      </c>
      <c r="CC271" s="93">
        <v>36.576620309630009</v>
      </c>
      <c r="CD271" s="4">
        <v>0</v>
      </c>
      <c r="CE271" s="4">
        <v>310393.37706638675</v>
      </c>
      <c r="CF271" s="4">
        <v>792.25386766076554</v>
      </c>
      <c r="CG271" s="4">
        <v>28383.457360272889</v>
      </c>
      <c r="CH271" s="4">
        <v>64.437651444546646</v>
      </c>
      <c r="CI271" s="4">
        <v>0</v>
      </c>
      <c r="CJ271" s="4">
        <v>0</v>
      </c>
      <c r="CK271" s="4">
        <v>28383.457360272889</v>
      </c>
      <c r="CL271" s="4">
        <v>64.437651444546646</v>
      </c>
      <c r="CM271" s="4">
        <v>154553.06917890033</v>
      </c>
      <c r="CN271" s="4">
        <v>0</v>
      </c>
      <c r="CO271" s="93">
        <v>47.020644372129524</v>
      </c>
      <c r="CP271" s="4">
        <v>0</v>
      </c>
      <c r="CQ271" s="4">
        <v>425069.71437185793</v>
      </c>
      <c r="CS271" s="4">
        <v>38133.742585797037</v>
      </c>
      <c r="CU271" s="4">
        <v>0</v>
      </c>
      <c r="CW271" s="4">
        <v>38198.180237241584</v>
      </c>
      <c r="CY271" s="4">
        <v>198954.59117313195</v>
      </c>
      <c r="DA271" s="93">
        <v>74.41714860316003</v>
      </c>
      <c r="DB271" s="4">
        <v>0</v>
      </c>
      <c r="DC271" s="4">
        <v>663451</v>
      </c>
      <c r="DD271" s="4">
        <v>0</v>
      </c>
      <c r="DE271" s="4">
        <v>62332</v>
      </c>
      <c r="DF271" s="4">
        <v>0</v>
      </c>
      <c r="DG271" s="4">
        <v>8745</v>
      </c>
      <c r="DH271" s="4">
        <v>0</v>
      </c>
      <c r="DI271" s="4">
        <v>62332</v>
      </c>
      <c r="DJ271" s="4">
        <v>0</v>
      </c>
      <c r="DK271" s="4">
        <v>327435</v>
      </c>
      <c r="DL271" s="4">
        <v>0</v>
      </c>
      <c r="DM271" s="93">
        <v>79.051311258978743</v>
      </c>
      <c r="DN271" s="4">
        <v>0</v>
      </c>
      <c r="DO271" s="4">
        <v>748329</v>
      </c>
      <c r="DQ271" s="4">
        <v>70592</v>
      </c>
      <c r="DS271" s="4">
        <v>0</v>
      </c>
      <c r="DU271" s="4">
        <v>70592</v>
      </c>
      <c r="DW271" s="4">
        <v>273618.85552554158</v>
      </c>
      <c r="DY271" s="93">
        <v>95.184026870421249</v>
      </c>
      <c r="DZ271" s="4">
        <v>0</v>
      </c>
      <c r="EA271" s="4">
        <v>890111</v>
      </c>
      <c r="EC271" s="4">
        <v>82239</v>
      </c>
      <c r="EE271" s="4">
        <v>29424</v>
      </c>
      <c r="EG271" s="4">
        <v>82239</v>
      </c>
      <c r="EI271" s="4">
        <v>287744.41270419251</v>
      </c>
      <c r="EK271" s="93">
        <v>91.227878082182698</v>
      </c>
      <c r="EL271" s="4">
        <v>0</v>
      </c>
      <c r="EM271" s="4">
        <v>1006007</v>
      </c>
      <c r="EN271" s="4">
        <v>53265</v>
      </c>
      <c r="EO271" s="4">
        <v>80543</v>
      </c>
      <c r="EP271" s="4">
        <v>4465</v>
      </c>
      <c r="EQ271" s="4">
        <v>12823</v>
      </c>
      <c r="ER271" s="4">
        <v>0</v>
      </c>
      <c r="ES271" s="4">
        <v>80543</v>
      </c>
      <c r="ET271" s="4">
        <v>4465</v>
      </c>
      <c r="EU271" s="4">
        <v>234916.40000000002</v>
      </c>
      <c r="EV271" s="4">
        <v>2.9103830456733704E-11</v>
      </c>
      <c r="EW271" s="93">
        <v>96.822944794479454</v>
      </c>
      <c r="EX271" s="4">
        <v>0</v>
      </c>
      <c r="EY271" s="4">
        <v>1138016</v>
      </c>
      <c r="EZ271" s="4">
        <v>0</v>
      </c>
      <c r="FA271" s="4">
        <v>84731</v>
      </c>
      <c r="FB271" s="4">
        <v>0</v>
      </c>
      <c r="FC271" s="4">
        <v>13499</v>
      </c>
      <c r="FD271" s="4">
        <v>0</v>
      </c>
      <c r="FE271" s="4">
        <v>84731</v>
      </c>
      <c r="FF271" s="4">
        <v>0</v>
      </c>
      <c r="FG271" s="4">
        <v>270960.8</v>
      </c>
      <c r="FH271" s="4">
        <v>0</v>
      </c>
      <c r="FI271" s="93">
        <v>112.1686798382993</v>
      </c>
      <c r="FJ271" s="4">
        <v>0</v>
      </c>
      <c r="FK271" s="4">
        <v>1263558</v>
      </c>
      <c r="FL271" s="4">
        <v>0</v>
      </c>
      <c r="FM271" s="4">
        <v>98356</v>
      </c>
      <c r="FN271" s="4">
        <v>0</v>
      </c>
      <c r="FO271" s="4">
        <v>26226</v>
      </c>
      <c r="FQ271" s="4">
        <v>98356</v>
      </c>
      <c r="FS271" s="4">
        <v>141232.28167830998</v>
      </c>
      <c r="FU271" s="93">
        <v>143.15841997118085</v>
      </c>
      <c r="FV271" s="4">
        <v>0</v>
      </c>
      <c r="FW271" s="4">
        <v>1673947</v>
      </c>
      <c r="FX271" s="4">
        <v>0</v>
      </c>
      <c r="FY271" s="4">
        <v>127175</v>
      </c>
      <c r="FZ271" s="4">
        <v>0</v>
      </c>
      <c r="GA271" s="4">
        <v>9144</v>
      </c>
      <c r="GB271" s="4">
        <v>0</v>
      </c>
      <c r="GC271" s="4">
        <v>127175</v>
      </c>
      <c r="GE271" s="4">
        <v>490446.35456492368</v>
      </c>
      <c r="GG271" s="93">
        <v>148.63041539549886</v>
      </c>
      <c r="GH271" s="4">
        <v>0</v>
      </c>
      <c r="GI271" s="4">
        <v>1729627</v>
      </c>
      <c r="GJ271" s="4">
        <v>0</v>
      </c>
      <c r="GK271" s="4">
        <v>126342</v>
      </c>
      <c r="GL271" s="4">
        <v>0</v>
      </c>
      <c r="GM271" s="4">
        <v>97431</v>
      </c>
      <c r="GN271" s="4">
        <v>0</v>
      </c>
      <c r="GO271" s="4">
        <v>126342</v>
      </c>
      <c r="GP271" s="4">
        <v>0</v>
      </c>
      <c r="GQ271" s="4">
        <v>53568.864242441261</v>
      </c>
      <c r="GR271" s="4">
        <v>-46.825928902420856</v>
      </c>
      <c r="GS271" s="93">
        <v>164.95038826859584</v>
      </c>
      <c r="GT271" s="4">
        <v>0</v>
      </c>
      <c r="GU271" s="4">
        <v>2010472</v>
      </c>
      <c r="GV271" s="4">
        <v>0</v>
      </c>
      <c r="GW271" s="4">
        <v>135831</v>
      </c>
      <c r="GX271" s="4">
        <v>0</v>
      </c>
      <c r="GY271" s="4">
        <v>175468</v>
      </c>
      <c r="GZ271" s="4">
        <v>0</v>
      </c>
      <c r="HA271" s="160">
        <v>135831</v>
      </c>
      <c r="HB271" s="160">
        <v>0</v>
      </c>
      <c r="HC271" s="160">
        <v>249109.70953724711</v>
      </c>
      <c r="HD271" s="4">
        <v>-183</v>
      </c>
      <c r="HE271" s="93">
        <v>146</v>
      </c>
      <c r="HF271" s="4">
        <v>0</v>
      </c>
      <c r="HG271" s="4">
        <v>0</v>
      </c>
      <c r="HH271" s="4">
        <v>1977385</v>
      </c>
      <c r="HI271" s="4">
        <v>-2</v>
      </c>
      <c r="HJ271" s="4">
        <v>130278</v>
      </c>
      <c r="HK271" s="4">
        <v>0</v>
      </c>
      <c r="HL271" s="4">
        <v>0</v>
      </c>
      <c r="HM271" s="4">
        <v>0</v>
      </c>
      <c r="HN271" s="4">
        <v>130278</v>
      </c>
      <c r="HO271" s="4">
        <v>0</v>
      </c>
      <c r="HP271" s="4">
        <v>0</v>
      </c>
      <c r="HQ271" s="4">
        <v>0</v>
      </c>
      <c r="HR271" s="93">
        <v>153.34</v>
      </c>
      <c r="HS271" s="4">
        <v>0</v>
      </c>
      <c r="HT271" s="4">
        <v>0</v>
      </c>
      <c r="HU271" s="4">
        <v>2226881</v>
      </c>
      <c r="HV271" s="4">
        <v>669</v>
      </c>
      <c r="HW271" s="4">
        <v>0</v>
      </c>
      <c r="HX271" s="176">
        <v>0</v>
      </c>
      <c r="HY271" s="4">
        <v>131950</v>
      </c>
      <c r="HZ271" s="176">
        <v>40</v>
      </c>
      <c r="IA271" s="4">
        <v>86738</v>
      </c>
      <c r="IB271" s="176">
        <v>0</v>
      </c>
      <c r="IC271" s="4">
        <v>131950</v>
      </c>
      <c r="ID271" s="176">
        <v>40</v>
      </c>
      <c r="IE271" s="4">
        <v>164417.10948033957</v>
      </c>
      <c r="IF271" s="4">
        <v>661.1116211359913</v>
      </c>
      <c r="IG271" s="5">
        <v>175.54999999999998</v>
      </c>
      <c r="IH271" s="3">
        <v>0</v>
      </c>
      <c r="II271" s="3">
        <v>0</v>
      </c>
      <c r="IJ271" s="3">
        <v>2717097</v>
      </c>
      <c r="IK271" s="3">
        <v>0</v>
      </c>
      <c r="IL271" s="3">
        <v>0</v>
      </c>
      <c r="IM271" s="3">
        <v>0</v>
      </c>
      <c r="IN271" s="3">
        <v>153189</v>
      </c>
      <c r="IO271" s="3">
        <v>0</v>
      </c>
      <c r="IP271" s="3">
        <v>68432</v>
      </c>
      <c r="IQ271" s="3"/>
      <c r="IR271" s="3">
        <v>156710</v>
      </c>
      <c r="IS271" s="3"/>
      <c r="IT271" s="3">
        <v>403273.31791012856</v>
      </c>
      <c r="IU271" s="3"/>
      <c r="IV271" s="93">
        <v>217.19000000000003</v>
      </c>
      <c r="IW271" s="4">
        <v>0</v>
      </c>
      <c r="IX271" s="4">
        <v>0</v>
      </c>
      <c r="IY271" s="4">
        <v>3326004</v>
      </c>
      <c r="IZ271" s="4">
        <v>0</v>
      </c>
      <c r="JA271" s="4">
        <v>0</v>
      </c>
      <c r="JB271" s="4">
        <v>0</v>
      </c>
      <c r="JC271" s="4">
        <v>200693</v>
      </c>
      <c r="JD271" s="4">
        <v>0</v>
      </c>
      <c r="JE271" s="4">
        <v>48105</v>
      </c>
      <c r="JG271" s="4">
        <v>200693</v>
      </c>
      <c r="JI271" s="4">
        <v>613600.58633480594</v>
      </c>
      <c r="JK271" s="93">
        <v>224.45000000000007</v>
      </c>
      <c r="JL271" s="4">
        <v>0</v>
      </c>
      <c r="JM271" s="4">
        <v>0</v>
      </c>
      <c r="JN271" s="4">
        <v>3398502</v>
      </c>
      <c r="JO271" s="4">
        <v>0</v>
      </c>
      <c r="JP271" s="4">
        <v>0</v>
      </c>
      <c r="JQ271" s="4">
        <v>0</v>
      </c>
      <c r="JR271" s="4">
        <v>203439</v>
      </c>
      <c r="JS271" s="4">
        <v>0</v>
      </c>
      <c r="JT271" s="4">
        <v>115325</v>
      </c>
      <c r="JV271" s="4">
        <v>203439</v>
      </c>
      <c r="JW271" s="4">
        <v>0</v>
      </c>
      <c r="JX271" s="4">
        <v>166247.35690286889</v>
      </c>
      <c r="JY271" s="4">
        <v>-119.2379058120132</v>
      </c>
      <c r="JZ271" s="93">
        <v>234.56</v>
      </c>
      <c r="KA271" s="4">
        <v>0</v>
      </c>
      <c r="KB271" s="4">
        <v>0</v>
      </c>
      <c r="KC271" s="4">
        <v>3929813</v>
      </c>
      <c r="KD271" s="4">
        <v>21488</v>
      </c>
      <c r="KE271" s="4">
        <v>0</v>
      </c>
      <c r="KF271" s="4">
        <v>0</v>
      </c>
      <c r="KG271" s="4">
        <v>215471</v>
      </c>
      <c r="KH271" s="4">
        <v>1154</v>
      </c>
      <c r="KI271" s="4">
        <v>86084</v>
      </c>
      <c r="KJ271" s="4">
        <v>0</v>
      </c>
      <c r="KK271" s="4">
        <v>215471</v>
      </c>
      <c r="KM271" s="4">
        <v>655620.93909426196</v>
      </c>
      <c r="KN271" s="4">
        <v>0</v>
      </c>
      <c r="KO271" s="4">
        <v>288.2700000000001</v>
      </c>
      <c r="KP271" s="4">
        <v>0</v>
      </c>
      <c r="KQ271" s="4">
        <v>0</v>
      </c>
      <c r="KR271" s="4">
        <v>4130133.895119993</v>
      </c>
      <c r="KS271" s="4">
        <v>0</v>
      </c>
      <c r="KT271" s="4">
        <v>0</v>
      </c>
      <c r="KU271" s="4">
        <v>0</v>
      </c>
      <c r="KV271" s="4">
        <v>273988</v>
      </c>
      <c r="KW271" s="4">
        <v>0</v>
      </c>
      <c r="KX271" s="4">
        <v>630604.1048800007</v>
      </c>
      <c r="KY271" s="4">
        <v>0</v>
      </c>
      <c r="KZ271" s="4">
        <v>275142</v>
      </c>
      <c r="LA271" s="4">
        <v>0</v>
      </c>
      <c r="LB271" s="4">
        <v>568434.72711999295</v>
      </c>
      <c r="LC271" s="4">
        <v>0</v>
      </c>
      <c r="LD271" s="4">
        <v>297</v>
      </c>
      <c r="LE271" s="4">
        <v>0</v>
      </c>
      <c r="LF271" s="4">
        <v>0</v>
      </c>
      <c r="LG271" s="4">
        <v>4330659.9742243299</v>
      </c>
      <c r="LH271" s="4">
        <v>0</v>
      </c>
      <c r="LI271" s="4">
        <v>0</v>
      </c>
      <c r="LJ271" s="4">
        <v>0</v>
      </c>
      <c r="LK271" s="4">
        <v>311287</v>
      </c>
      <c r="LL271" s="4">
        <v>0</v>
      </c>
      <c r="LM271" s="4">
        <v>616092.02577568404</v>
      </c>
      <c r="LO271" s="4">
        <v>311287</v>
      </c>
      <c r="LQ271" s="4">
        <v>524647.81617633277</v>
      </c>
      <c r="MI271" s="115">
        <f t="shared" si="4"/>
        <v>-262</v>
      </c>
      <c r="MJ271" s="3"/>
      <c r="MK271" s="3"/>
      <c r="ML271" s="176"/>
      <c r="MM271" s="176"/>
      <c r="MN271" s="176"/>
      <c r="MO271" s="176"/>
      <c r="MP271" s="176"/>
      <c r="MQ271" s="176"/>
      <c r="MR271" s="176"/>
      <c r="MS271" s="176"/>
      <c r="MT271" s="176"/>
    </row>
    <row r="272" spans="1:358" s="4" customFormat="1">
      <c r="A272" s="1">
        <v>263</v>
      </c>
      <c r="B272" t="s">
        <v>303</v>
      </c>
      <c r="C272" s="93"/>
      <c r="E272" s="4">
        <v>0</v>
      </c>
      <c r="F272" s="4">
        <v>0</v>
      </c>
      <c r="I272" s="93"/>
      <c r="J272" s="4">
        <v>0</v>
      </c>
      <c r="K272" s="4">
        <v>0</v>
      </c>
      <c r="L272" s="4">
        <v>0</v>
      </c>
      <c r="O272" s="93"/>
      <c r="Q272" s="4">
        <v>0</v>
      </c>
      <c r="R272" s="4">
        <v>0</v>
      </c>
      <c r="S272" s="4">
        <v>0</v>
      </c>
      <c r="U272" s="4">
        <v>0</v>
      </c>
      <c r="V272" s="4">
        <v>0</v>
      </c>
      <c r="W272" s="93"/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L272" s="4">
        <v>0</v>
      </c>
      <c r="AO272" s="93"/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W272" s="93"/>
      <c r="AZ272" s="4">
        <v>0</v>
      </c>
      <c r="BB272" s="4">
        <v>0</v>
      </c>
      <c r="BC272" s="4">
        <v>0</v>
      </c>
      <c r="BD272" s="4">
        <v>0</v>
      </c>
      <c r="BH272" s="4">
        <v>0</v>
      </c>
      <c r="BL272" s="4">
        <v>0</v>
      </c>
      <c r="BN272" s="4">
        <v>0</v>
      </c>
      <c r="BO272" s="4">
        <v>0</v>
      </c>
      <c r="BP272" s="4">
        <v>0</v>
      </c>
      <c r="BQ272" s="93">
        <v>1</v>
      </c>
      <c r="BR272" s="4">
        <v>0</v>
      </c>
      <c r="BS272" s="4">
        <v>7505</v>
      </c>
      <c r="BT272" s="4">
        <v>0</v>
      </c>
      <c r="BU272" s="4">
        <v>748</v>
      </c>
      <c r="BW272" s="4">
        <v>0</v>
      </c>
      <c r="BY272" s="4">
        <v>748</v>
      </c>
      <c r="CA272" s="4">
        <v>7505</v>
      </c>
      <c r="CC272" s="93">
        <v>7.5639344262295083</v>
      </c>
      <c r="CD272" s="4">
        <v>0</v>
      </c>
      <c r="CE272" s="4">
        <v>59270.990163934424</v>
      </c>
      <c r="CF272" s="4">
        <v>0</v>
      </c>
      <c r="CG272" s="4">
        <v>5869.6131147540982</v>
      </c>
      <c r="CH272" s="4">
        <v>0</v>
      </c>
      <c r="CI272" s="4">
        <v>0</v>
      </c>
      <c r="CJ272" s="4">
        <v>0</v>
      </c>
      <c r="CK272" s="4">
        <v>5869.6131147540982</v>
      </c>
      <c r="CL272" s="4">
        <v>0</v>
      </c>
      <c r="CM272" s="4">
        <v>56268.990163934424</v>
      </c>
      <c r="CN272" s="4">
        <v>0</v>
      </c>
      <c r="CO272" s="93">
        <v>6.5847176079734222</v>
      </c>
      <c r="CP272" s="4">
        <v>0</v>
      </c>
      <c r="CQ272" s="4">
        <v>51624.186046511626</v>
      </c>
      <c r="CS272" s="4">
        <v>5340.2059800664447</v>
      </c>
      <c r="CU272" s="4">
        <v>0</v>
      </c>
      <c r="CW272" s="4">
        <v>5340.2059800664447</v>
      </c>
      <c r="CY272" s="4">
        <v>34062</v>
      </c>
      <c r="DA272" s="93">
        <v>5.5296052631578947</v>
      </c>
      <c r="DB272" s="4">
        <v>0</v>
      </c>
      <c r="DC272" s="4">
        <v>49075</v>
      </c>
      <c r="DD272" s="4">
        <v>0</v>
      </c>
      <c r="DE272" s="4">
        <v>4695</v>
      </c>
      <c r="DF272" s="4">
        <v>0</v>
      </c>
      <c r="DG272" s="4">
        <v>0</v>
      </c>
      <c r="DH272" s="4">
        <v>0</v>
      </c>
      <c r="DI272" s="4">
        <v>4695</v>
      </c>
      <c r="DJ272" s="4">
        <v>0</v>
      </c>
      <c r="DK272" s="4">
        <v>20706</v>
      </c>
      <c r="DL272" s="4">
        <v>0</v>
      </c>
      <c r="DM272" s="93">
        <v>3</v>
      </c>
      <c r="DN272" s="4">
        <v>0</v>
      </c>
      <c r="DO272" s="4">
        <v>35661</v>
      </c>
      <c r="DQ272" s="4">
        <v>2679</v>
      </c>
      <c r="DS272" s="4">
        <v>0</v>
      </c>
      <c r="DU272" s="4">
        <v>2679</v>
      </c>
      <c r="DW272" s="4">
        <v>0</v>
      </c>
      <c r="DY272" s="93">
        <v>4</v>
      </c>
      <c r="DZ272" s="4">
        <v>0</v>
      </c>
      <c r="EA272" s="4">
        <v>38472</v>
      </c>
      <c r="EC272" s="4">
        <v>3572</v>
      </c>
      <c r="EE272" s="4">
        <v>0</v>
      </c>
      <c r="EG272" s="4">
        <v>3572</v>
      </c>
      <c r="EI272" s="4">
        <v>2811</v>
      </c>
      <c r="EK272" s="93">
        <v>3.388157894736842</v>
      </c>
      <c r="EL272" s="4">
        <v>0</v>
      </c>
      <c r="EM272" s="4">
        <v>33431</v>
      </c>
      <c r="EN272" s="4">
        <v>0</v>
      </c>
      <c r="EO272" s="4">
        <v>3025</v>
      </c>
      <c r="EP272" s="4">
        <v>0</v>
      </c>
      <c r="EQ272" s="4">
        <v>0</v>
      </c>
      <c r="ER272" s="4">
        <v>0</v>
      </c>
      <c r="ES272" s="4">
        <v>3025</v>
      </c>
      <c r="ET272" s="4">
        <v>0</v>
      </c>
      <c r="EU272" s="4">
        <v>1686.6</v>
      </c>
      <c r="EV272" s="4">
        <v>0</v>
      </c>
      <c r="EW272" s="93">
        <v>4</v>
      </c>
      <c r="EX272" s="4">
        <v>0</v>
      </c>
      <c r="EY272" s="4">
        <v>50700</v>
      </c>
      <c r="EZ272" s="4">
        <v>0</v>
      </c>
      <c r="FA272" s="4">
        <v>3572</v>
      </c>
      <c r="FB272" s="4">
        <v>0</v>
      </c>
      <c r="FC272" s="4">
        <v>0</v>
      </c>
      <c r="FD272" s="4">
        <v>0</v>
      </c>
      <c r="FE272" s="4">
        <v>3572</v>
      </c>
      <c r="FF272" s="4">
        <v>0</v>
      </c>
      <c r="FG272" s="4">
        <v>18393.400000000001</v>
      </c>
      <c r="FH272" s="4">
        <v>0</v>
      </c>
      <c r="FI272" s="93">
        <v>3.5596026490066226</v>
      </c>
      <c r="FJ272" s="4">
        <v>0</v>
      </c>
      <c r="FK272" s="4">
        <v>43356</v>
      </c>
      <c r="FL272" s="4">
        <v>0</v>
      </c>
      <c r="FM272" s="4">
        <v>3179</v>
      </c>
      <c r="FN272" s="4">
        <v>0</v>
      </c>
      <c r="FO272" s="4">
        <v>0</v>
      </c>
      <c r="FQ272" s="4">
        <v>3179</v>
      </c>
      <c r="FS272" s="4">
        <v>4131.850199910441</v>
      </c>
      <c r="FU272" s="93">
        <v>3.9297658862876252</v>
      </c>
      <c r="FV272" s="4">
        <v>0</v>
      </c>
      <c r="FW272" s="4">
        <v>62527</v>
      </c>
      <c r="FX272" s="4">
        <v>0</v>
      </c>
      <c r="FY272" s="4">
        <v>3509</v>
      </c>
      <c r="FZ272" s="4">
        <v>0</v>
      </c>
      <c r="GA272" s="4">
        <v>0</v>
      </c>
      <c r="GB272" s="4">
        <v>0</v>
      </c>
      <c r="GC272" s="4">
        <v>3509</v>
      </c>
      <c r="GE272" s="4">
        <v>22867.90955171693</v>
      </c>
      <c r="GG272" s="93">
        <v>2</v>
      </c>
      <c r="GH272" s="4">
        <v>0</v>
      </c>
      <c r="GI272" s="4">
        <v>28338</v>
      </c>
      <c r="GJ272" s="4">
        <v>0</v>
      </c>
      <c r="GK272" s="4">
        <v>1786</v>
      </c>
      <c r="GL272" s="4">
        <v>0</v>
      </c>
      <c r="GM272" s="4">
        <v>0</v>
      </c>
      <c r="GN272" s="4">
        <v>0</v>
      </c>
      <c r="GO272" s="4">
        <v>1786</v>
      </c>
      <c r="GP272" s="4">
        <v>0</v>
      </c>
      <c r="GQ272" s="4">
        <v>0</v>
      </c>
      <c r="GR272" s="4">
        <v>0</v>
      </c>
      <c r="GS272" s="93">
        <v>3.3288590604026846</v>
      </c>
      <c r="GT272" s="4">
        <v>0</v>
      </c>
      <c r="GU272" s="4">
        <v>62087</v>
      </c>
      <c r="GV272" s="4">
        <v>0</v>
      </c>
      <c r="GW272" s="4">
        <v>2973</v>
      </c>
      <c r="GX272" s="4">
        <v>0</v>
      </c>
      <c r="GY272" s="4">
        <v>0</v>
      </c>
      <c r="GZ272" s="4">
        <v>0</v>
      </c>
      <c r="HA272" s="160">
        <v>2973</v>
      </c>
      <c r="HB272" s="160">
        <v>0</v>
      </c>
      <c r="HC272" s="160">
        <v>29941.013425366593</v>
      </c>
      <c r="HD272" s="4">
        <v>-22</v>
      </c>
      <c r="HE272" s="93">
        <v>5</v>
      </c>
      <c r="HF272" s="4">
        <v>0</v>
      </c>
      <c r="HG272" s="4">
        <v>0</v>
      </c>
      <c r="HH272" s="4">
        <v>73820</v>
      </c>
      <c r="HI272" s="4">
        <v>0</v>
      </c>
      <c r="HJ272" s="4">
        <v>4465</v>
      </c>
      <c r="HK272" s="4">
        <v>0</v>
      </c>
      <c r="HL272" s="4">
        <v>0</v>
      </c>
      <c r="HM272" s="4">
        <v>0</v>
      </c>
      <c r="HN272" s="4">
        <v>4465</v>
      </c>
      <c r="HO272" s="4">
        <v>0</v>
      </c>
      <c r="HP272" s="4">
        <v>10299</v>
      </c>
      <c r="HQ272" s="4">
        <v>-178.93221301327867</v>
      </c>
      <c r="HR272" s="93">
        <v>4.95</v>
      </c>
      <c r="HS272" s="4">
        <v>0</v>
      </c>
      <c r="HT272" s="4">
        <v>0</v>
      </c>
      <c r="HU272" s="4">
        <v>70924</v>
      </c>
      <c r="HV272" s="4">
        <v>-1</v>
      </c>
      <c r="HW272" s="4">
        <v>0</v>
      </c>
      <c r="HX272" s="176">
        <v>0</v>
      </c>
      <c r="HY272" s="4">
        <v>4420</v>
      </c>
      <c r="HZ272" s="176">
        <v>1</v>
      </c>
      <c r="IA272" s="4">
        <v>0</v>
      </c>
      <c r="IB272" s="176">
        <v>0</v>
      </c>
      <c r="IC272" s="4">
        <v>4420</v>
      </c>
      <c r="ID272" s="176">
        <v>1</v>
      </c>
      <c r="IE272" s="4">
        <v>-117.91673249282019</v>
      </c>
      <c r="IF272" s="4">
        <v>-0.63603938986517505</v>
      </c>
      <c r="IG272" s="5">
        <v>3</v>
      </c>
      <c r="IH272" s="3">
        <v>0</v>
      </c>
      <c r="II272" s="3">
        <v>0</v>
      </c>
      <c r="IJ272" s="3">
        <v>41736</v>
      </c>
      <c r="IK272" s="3">
        <v>0</v>
      </c>
      <c r="IL272" s="3">
        <v>0</v>
      </c>
      <c r="IM272" s="3">
        <v>0</v>
      </c>
      <c r="IN272" s="3">
        <v>2631</v>
      </c>
      <c r="IO272" s="3">
        <v>0</v>
      </c>
      <c r="IP272" s="3">
        <v>0</v>
      </c>
      <c r="IQ272" s="3"/>
      <c r="IR272" s="3">
        <v>2632</v>
      </c>
      <c r="IS272" s="3"/>
      <c r="IT272" s="3">
        <v>-0.52181609288768938</v>
      </c>
      <c r="IU272" s="3"/>
      <c r="IV272" s="93">
        <v>3</v>
      </c>
      <c r="IW272" s="4">
        <v>0</v>
      </c>
      <c r="IX272" s="4">
        <v>0</v>
      </c>
      <c r="IY272" s="4">
        <v>37062</v>
      </c>
      <c r="IZ272" s="4">
        <v>0</v>
      </c>
      <c r="JA272" s="4">
        <v>0</v>
      </c>
      <c r="JB272" s="4">
        <v>0</v>
      </c>
      <c r="JC272" s="4">
        <v>2802</v>
      </c>
      <c r="JD272" s="4">
        <v>0</v>
      </c>
      <c r="JE272" s="4">
        <v>0</v>
      </c>
      <c r="JG272" s="4">
        <v>2802</v>
      </c>
      <c r="JI272" s="4">
        <v>-6.262500226077794E-2</v>
      </c>
      <c r="JK272" s="93">
        <v>3</v>
      </c>
      <c r="JL272" s="4">
        <v>0</v>
      </c>
      <c r="JM272" s="4">
        <v>0</v>
      </c>
      <c r="JN272" s="4">
        <v>45024</v>
      </c>
      <c r="JO272" s="4">
        <v>0</v>
      </c>
      <c r="JP272" s="4">
        <v>0</v>
      </c>
      <c r="JQ272" s="4">
        <v>0</v>
      </c>
      <c r="JR272" s="4">
        <v>2751</v>
      </c>
      <c r="JS272" s="4">
        <v>0</v>
      </c>
      <c r="JT272" s="4">
        <v>0</v>
      </c>
      <c r="JV272" s="4">
        <v>2751</v>
      </c>
      <c r="JW272" s="4">
        <v>0</v>
      </c>
      <c r="JX272" s="4">
        <v>7962</v>
      </c>
      <c r="JY272" s="4">
        <v>0</v>
      </c>
      <c r="JZ272" s="93">
        <v>1</v>
      </c>
      <c r="KA272" s="4">
        <v>0</v>
      </c>
      <c r="KB272" s="4">
        <v>0</v>
      </c>
      <c r="KC272" s="4">
        <v>23434</v>
      </c>
      <c r="KD272" s="4">
        <v>0</v>
      </c>
      <c r="KE272" s="4">
        <v>0</v>
      </c>
      <c r="KF272" s="4">
        <v>0</v>
      </c>
      <c r="KG272" s="4">
        <v>938</v>
      </c>
      <c r="KH272" s="4">
        <v>0</v>
      </c>
      <c r="KI272" s="4">
        <v>0</v>
      </c>
      <c r="KJ272" s="4">
        <v>0</v>
      </c>
      <c r="KK272" s="4">
        <v>938</v>
      </c>
      <c r="KM272" s="4">
        <v>4777.2</v>
      </c>
      <c r="KN272" s="4">
        <v>0</v>
      </c>
      <c r="KO272" s="4">
        <v>1</v>
      </c>
      <c r="KP272" s="4">
        <v>0</v>
      </c>
      <c r="KQ272" s="4">
        <v>0</v>
      </c>
      <c r="KR272" s="4">
        <v>17660</v>
      </c>
      <c r="KS272" s="4">
        <v>0</v>
      </c>
      <c r="KT272" s="4">
        <v>0</v>
      </c>
      <c r="KU272" s="4">
        <v>0</v>
      </c>
      <c r="KV272" s="4">
        <v>1087</v>
      </c>
      <c r="KW272" s="4">
        <v>0</v>
      </c>
      <c r="KX272" s="4">
        <v>0</v>
      </c>
      <c r="KY272" s="4">
        <v>0</v>
      </c>
      <c r="KZ272" s="4">
        <v>1087</v>
      </c>
      <c r="LA272" s="4">
        <v>0</v>
      </c>
      <c r="LB272" s="4">
        <v>3057.4080000000004</v>
      </c>
      <c r="LC272" s="4">
        <v>0</v>
      </c>
      <c r="LD272" s="4">
        <v>1</v>
      </c>
      <c r="LE272" s="4">
        <v>0</v>
      </c>
      <c r="LF272" s="4">
        <v>0</v>
      </c>
      <c r="LG272" s="4">
        <v>20867</v>
      </c>
      <c r="LH272" s="4">
        <v>0</v>
      </c>
      <c r="LI272" s="4">
        <v>0</v>
      </c>
      <c r="LJ272" s="4">
        <v>0</v>
      </c>
      <c r="LK272" s="4">
        <v>1181</v>
      </c>
      <c r="LL272" s="4">
        <v>0</v>
      </c>
      <c r="LM272" s="4">
        <v>0</v>
      </c>
      <c r="LO272" s="4">
        <v>1181</v>
      </c>
      <c r="LQ272" s="4">
        <v>3207</v>
      </c>
      <c r="MI272" s="115">
        <f t="shared" si="4"/>
        <v>-263</v>
      </c>
      <c r="MJ272" s="3"/>
      <c r="MK272" s="3"/>
      <c r="ML272" s="176"/>
      <c r="MM272" s="176"/>
      <c r="MN272" s="176"/>
      <c r="MO272" s="176"/>
      <c r="MP272" s="176"/>
      <c r="MQ272" s="176"/>
      <c r="MR272" s="176"/>
      <c r="MS272" s="176"/>
      <c r="MT272" s="176"/>
    </row>
    <row r="273" spans="1:358" s="4" customFormat="1">
      <c r="A273" s="1">
        <v>264</v>
      </c>
      <c r="B273" t="s">
        <v>304</v>
      </c>
      <c r="C273" s="93">
        <v>10.3</v>
      </c>
      <c r="D273" s="4">
        <v>55239</v>
      </c>
      <c r="E273" s="4">
        <v>0</v>
      </c>
      <c r="F273" s="4">
        <v>58740</v>
      </c>
      <c r="G273" s="4">
        <v>27620</v>
      </c>
      <c r="I273" s="93">
        <v>26.38</v>
      </c>
      <c r="J273" s="4">
        <v>147573</v>
      </c>
      <c r="K273" s="4">
        <v>0</v>
      </c>
      <c r="L273" s="4">
        <v>0</v>
      </c>
      <c r="M273" s="4">
        <v>0</v>
      </c>
      <c r="O273" s="93">
        <v>25</v>
      </c>
      <c r="P273" s="4">
        <v>0</v>
      </c>
      <c r="Q273" s="4">
        <v>139275</v>
      </c>
      <c r="R273" s="4">
        <v>5571</v>
      </c>
      <c r="S273" s="4">
        <v>0</v>
      </c>
      <c r="U273" s="4">
        <v>76187</v>
      </c>
      <c r="V273" s="4">
        <v>0</v>
      </c>
      <c r="W273" s="93">
        <v>25.38</v>
      </c>
      <c r="X273" s="4">
        <v>0</v>
      </c>
      <c r="Y273" s="4">
        <v>145681</v>
      </c>
      <c r="Z273" s="4">
        <v>0</v>
      </c>
      <c r="AA273" s="4">
        <v>0</v>
      </c>
      <c r="AB273" s="4">
        <v>0</v>
      </c>
      <c r="AC273" s="4">
        <v>835</v>
      </c>
      <c r="AD273" s="4">
        <v>0</v>
      </c>
      <c r="AE273" s="4">
        <v>0</v>
      </c>
      <c r="AF273" s="4">
        <v>17.54</v>
      </c>
      <c r="AG273" s="4">
        <v>0</v>
      </c>
      <c r="AH273" s="4">
        <v>106310</v>
      </c>
      <c r="AJ273" s="4">
        <v>0</v>
      </c>
      <c r="AL273" s="4">
        <v>501</v>
      </c>
      <c r="AN273" s="4">
        <v>0</v>
      </c>
      <c r="AO273" s="93">
        <v>14.05</v>
      </c>
      <c r="AP273" s="4">
        <v>0</v>
      </c>
      <c r="AQ273" s="4">
        <v>93194</v>
      </c>
      <c r="AR273" s="4">
        <v>0</v>
      </c>
      <c r="AS273" s="4">
        <v>0</v>
      </c>
      <c r="AT273" s="4">
        <v>0</v>
      </c>
      <c r="AU273" s="4">
        <v>334</v>
      </c>
      <c r="AW273" s="93">
        <v>20.78</v>
      </c>
      <c r="AY273" s="4">
        <v>135019</v>
      </c>
      <c r="AZ273" s="4">
        <v>0</v>
      </c>
      <c r="BA273" s="4">
        <v>6826</v>
      </c>
      <c r="BB273" s="4">
        <v>0</v>
      </c>
      <c r="BC273" s="4">
        <v>37234</v>
      </c>
      <c r="BD273" s="4">
        <v>54</v>
      </c>
      <c r="BE273" s="4">
        <v>22.67</v>
      </c>
      <c r="BF273" s="4">
        <v>0</v>
      </c>
      <c r="BG273" s="4">
        <v>150936</v>
      </c>
      <c r="BH273" s="4">
        <v>0</v>
      </c>
      <c r="BI273" s="4">
        <v>20</v>
      </c>
      <c r="BJ273" s="4">
        <v>0</v>
      </c>
      <c r="BK273" s="4">
        <v>145980</v>
      </c>
      <c r="BL273" s="4">
        <v>0</v>
      </c>
      <c r="BM273" s="4">
        <v>0</v>
      </c>
      <c r="BN273" s="4">
        <v>0</v>
      </c>
      <c r="BO273" s="4">
        <v>8038.3378925598518</v>
      </c>
      <c r="BP273" s="4">
        <v>5.2354580916089617</v>
      </c>
      <c r="BQ273" s="93">
        <v>23.643109540636043</v>
      </c>
      <c r="BR273" s="4">
        <v>0</v>
      </c>
      <c r="BS273" s="4">
        <v>199106.96713664508</v>
      </c>
      <c r="BT273" s="4">
        <v>0</v>
      </c>
      <c r="BU273" s="4">
        <v>17676.52384137889</v>
      </c>
      <c r="BW273" s="4">
        <v>0</v>
      </c>
      <c r="BY273" s="4">
        <v>17676.52384137889</v>
      </c>
      <c r="CA273" s="4">
        <v>59493.767136645081</v>
      </c>
      <c r="CC273" s="93">
        <v>17.069204152249135</v>
      </c>
      <c r="CD273" s="4">
        <v>0</v>
      </c>
      <c r="CE273" s="4">
        <v>141369.32525951558</v>
      </c>
      <c r="CF273" s="4">
        <v>0</v>
      </c>
      <c r="CG273" s="4">
        <v>13245.70242214533</v>
      </c>
      <c r="CH273" s="4">
        <v>0</v>
      </c>
      <c r="CI273" s="4">
        <v>0</v>
      </c>
      <c r="CJ273" s="4">
        <v>0</v>
      </c>
      <c r="CK273" s="4">
        <v>13245.70242214533</v>
      </c>
      <c r="CL273" s="4">
        <v>0</v>
      </c>
      <c r="CM273" s="4">
        <v>31876</v>
      </c>
      <c r="CN273" s="4">
        <v>0</v>
      </c>
      <c r="CO273" s="93">
        <v>19.079584775086506</v>
      </c>
      <c r="CP273" s="4">
        <v>0</v>
      </c>
      <c r="CQ273" s="4">
        <v>176700.23627091531</v>
      </c>
      <c r="CS273" s="4">
        <v>15473.543252595158</v>
      </c>
      <c r="CU273" s="4">
        <v>0</v>
      </c>
      <c r="CW273" s="4">
        <v>15473.543252595158</v>
      </c>
      <c r="CY273" s="4">
        <v>56581.91101139973</v>
      </c>
      <c r="DA273" s="93">
        <v>16</v>
      </c>
      <c r="DB273" s="4">
        <v>0</v>
      </c>
      <c r="DC273" s="4">
        <v>162004</v>
      </c>
      <c r="DD273" s="4">
        <v>0</v>
      </c>
      <c r="DE273" s="4">
        <v>13576</v>
      </c>
      <c r="DF273" s="4">
        <v>0</v>
      </c>
      <c r="DG273" s="4">
        <v>0</v>
      </c>
      <c r="DH273" s="4">
        <v>0</v>
      </c>
      <c r="DI273" s="4">
        <v>13576</v>
      </c>
      <c r="DJ273" s="4">
        <v>0</v>
      </c>
      <c r="DK273" s="4">
        <v>21199</v>
      </c>
      <c r="DL273" s="4">
        <v>0</v>
      </c>
      <c r="DM273" s="93">
        <v>20.891525423728815</v>
      </c>
      <c r="DN273" s="4">
        <v>0</v>
      </c>
      <c r="DO273" s="4">
        <v>230262</v>
      </c>
      <c r="DQ273" s="4">
        <v>18656</v>
      </c>
      <c r="DS273" s="4">
        <v>0</v>
      </c>
      <c r="DU273" s="4">
        <v>18656</v>
      </c>
      <c r="DW273" s="4">
        <v>82390.364404559892</v>
      </c>
      <c r="DY273" s="93">
        <v>24.731958762886599</v>
      </c>
      <c r="DZ273" s="4">
        <v>0</v>
      </c>
      <c r="EA273" s="4">
        <v>248273</v>
      </c>
      <c r="EC273" s="4">
        <v>22086</v>
      </c>
      <c r="EE273" s="4">
        <v>0</v>
      </c>
      <c r="EG273" s="4">
        <v>22086</v>
      </c>
      <c r="EI273" s="4">
        <v>58965.8</v>
      </c>
      <c r="EK273" s="93">
        <v>22.951675910296601</v>
      </c>
      <c r="EL273" s="4">
        <v>0</v>
      </c>
      <c r="EM273" s="4">
        <v>230626</v>
      </c>
      <c r="EN273" s="4">
        <v>0</v>
      </c>
      <c r="EO273" s="4">
        <v>20496</v>
      </c>
      <c r="EP273" s="4">
        <v>0</v>
      </c>
      <c r="EQ273" s="4">
        <v>0</v>
      </c>
      <c r="ER273" s="4">
        <v>0</v>
      </c>
      <c r="ES273" s="4">
        <v>20496</v>
      </c>
      <c r="ET273" s="4">
        <v>0</v>
      </c>
      <c r="EU273" s="4">
        <v>38109.800000000003</v>
      </c>
      <c r="EV273" s="4">
        <v>0</v>
      </c>
      <c r="EW273" s="93">
        <v>17.620582269418922</v>
      </c>
      <c r="EX273" s="4">
        <v>0</v>
      </c>
      <c r="EY273" s="4">
        <v>177702</v>
      </c>
      <c r="EZ273" s="4">
        <v>0</v>
      </c>
      <c r="FA273" s="4">
        <v>14870</v>
      </c>
      <c r="FB273" s="4">
        <v>0</v>
      </c>
      <c r="FC273" s="4">
        <v>9849</v>
      </c>
      <c r="FD273" s="4">
        <v>0</v>
      </c>
      <c r="FE273" s="4">
        <v>14870</v>
      </c>
      <c r="FF273" s="4">
        <v>0</v>
      </c>
      <c r="FG273" s="4">
        <v>7204.4</v>
      </c>
      <c r="FH273" s="4">
        <v>0</v>
      </c>
      <c r="FI273" s="93">
        <v>11.972789115646258</v>
      </c>
      <c r="FJ273" s="4">
        <v>0</v>
      </c>
      <c r="FK273" s="4">
        <v>134514</v>
      </c>
      <c r="FL273" s="4">
        <v>0</v>
      </c>
      <c r="FM273" s="4">
        <v>10680</v>
      </c>
      <c r="FN273" s="4">
        <v>0</v>
      </c>
      <c r="FO273" s="4">
        <v>0</v>
      </c>
      <c r="FQ273" s="4">
        <v>10680</v>
      </c>
      <c r="FS273" s="4">
        <v>0</v>
      </c>
      <c r="FU273" s="93">
        <v>13.508474576271187</v>
      </c>
      <c r="FV273" s="4">
        <v>0</v>
      </c>
      <c r="FW273" s="4">
        <v>152875</v>
      </c>
      <c r="FX273" s="4">
        <v>0</v>
      </c>
      <c r="FY273" s="4">
        <v>12063</v>
      </c>
      <c r="FZ273" s="4">
        <v>0</v>
      </c>
      <c r="GA273" s="4">
        <v>0</v>
      </c>
      <c r="GB273" s="4">
        <v>0</v>
      </c>
      <c r="GC273" s="4">
        <v>12063</v>
      </c>
      <c r="GE273" s="4">
        <v>17876.073665729655</v>
      </c>
      <c r="GG273" s="93">
        <v>12.692567567567567</v>
      </c>
      <c r="GH273" s="4">
        <v>0</v>
      </c>
      <c r="GI273" s="4">
        <v>159545</v>
      </c>
      <c r="GJ273" s="4">
        <v>0</v>
      </c>
      <c r="GK273" s="4">
        <v>11335</v>
      </c>
      <c r="GL273" s="4">
        <v>0</v>
      </c>
      <c r="GM273" s="4">
        <v>0</v>
      </c>
      <c r="GN273" s="4">
        <v>0</v>
      </c>
      <c r="GO273" s="4">
        <v>11335</v>
      </c>
      <c r="GP273" s="4">
        <v>0</v>
      </c>
      <c r="GQ273" s="4">
        <v>6417.1035290424425</v>
      </c>
      <c r="GR273" s="4">
        <v>-5.6093560664348843</v>
      </c>
      <c r="GS273" s="93">
        <v>18</v>
      </c>
      <c r="GT273" s="4">
        <v>0</v>
      </c>
      <c r="GU273" s="4">
        <v>216702</v>
      </c>
      <c r="GV273" s="4">
        <v>0</v>
      </c>
      <c r="GW273" s="4">
        <v>16074</v>
      </c>
      <c r="GX273" s="4">
        <v>0</v>
      </c>
      <c r="GY273" s="4">
        <v>0</v>
      </c>
      <c r="GZ273" s="4">
        <v>0</v>
      </c>
      <c r="HA273" s="160">
        <v>16074</v>
      </c>
      <c r="HB273" s="160">
        <v>0</v>
      </c>
      <c r="HC273" s="160">
        <v>50702.219153035418</v>
      </c>
      <c r="HD273" s="4">
        <v>-37</v>
      </c>
      <c r="HE273" s="93">
        <v>26</v>
      </c>
      <c r="HF273" s="4">
        <v>0</v>
      </c>
      <c r="HG273" s="4">
        <v>0</v>
      </c>
      <c r="HH273" s="4">
        <v>322778</v>
      </c>
      <c r="HI273" s="4">
        <v>0</v>
      </c>
      <c r="HJ273" s="4">
        <v>21045</v>
      </c>
      <c r="HK273" s="4">
        <v>0</v>
      </c>
      <c r="HL273" s="4">
        <v>29186</v>
      </c>
      <c r="HM273" s="4">
        <v>0</v>
      </c>
      <c r="HN273" s="4">
        <v>21045</v>
      </c>
      <c r="HO273" s="4">
        <v>0</v>
      </c>
      <c r="HP273" s="4">
        <v>93110</v>
      </c>
      <c r="HQ273" s="4">
        <v>-1617.6948289096181</v>
      </c>
      <c r="HR273" s="93">
        <v>24.54</v>
      </c>
      <c r="HS273" s="4">
        <v>0</v>
      </c>
      <c r="HT273" s="4">
        <v>0</v>
      </c>
      <c r="HU273" s="4">
        <v>336874</v>
      </c>
      <c r="HV273" s="4">
        <v>0</v>
      </c>
      <c r="HW273" s="4">
        <v>0</v>
      </c>
      <c r="HX273" s="176">
        <v>0</v>
      </c>
      <c r="HY273" s="4">
        <v>21914</v>
      </c>
      <c r="HZ273" s="176">
        <v>0</v>
      </c>
      <c r="IA273" s="4">
        <v>0</v>
      </c>
      <c r="IB273" s="176">
        <v>0</v>
      </c>
      <c r="IC273" s="4">
        <v>21914</v>
      </c>
      <c r="ID273" s="176">
        <v>0</v>
      </c>
      <c r="IE273" s="4">
        <v>8223.2312899077933</v>
      </c>
      <c r="IF273" s="4">
        <v>44.355867922913603</v>
      </c>
      <c r="IG273" s="5">
        <v>23.9</v>
      </c>
      <c r="IH273" s="3">
        <v>0</v>
      </c>
      <c r="II273" s="3">
        <v>0</v>
      </c>
      <c r="IJ273" s="3">
        <v>336305</v>
      </c>
      <c r="IK273" s="3">
        <v>0</v>
      </c>
      <c r="IL273" s="3">
        <v>0</v>
      </c>
      <c r="IM273" s="3">
        <v>0</v>
      </c>
      <c r="IN273" s="3">
        <v>21343</v>
      </c>
      <c r="IO273" s="3">
        <v>0</v>
      </c>
      <c r="IP273" s="3">
        <v>0</v>
      </c>
      <c r="IQ273" s="3"/>
      <c r="IR273" s="3">
        <v>21343</v>
      </c>
      <c r="IS273" s="3"/>
      <c r="IT273" s="3">
        <v>36.390208004387077</v>
      </c>
      <c r="IU273" s="3"/>
      <c r="IV273" s="93">
        <v>17.5</v>
      </c>
      <c r="IW273" s="4">
        <v>0</v>
      </c>
      <c r="IX273" s="4">
        <v>0</v>
      </c>
      <c r="IY273" s="4">
        <v>251630</v>
      </c>
      <c r="IZ273" s="4">
        <v>0</v>
      </c>
      <c r="JA273" s="4">
        <v>0</v>
      </c>
      <c r="JB273" s="4">
        <v>0</v>
      </c>
      <c r="JC273" s="4">
        <v>16415</v>
      </c>
      <c r="JD273" s="4">
        <v>0</v>
      </c>
      <c r="JE273" s="4">
        <v>0</v>
      </c>
      <c r="JG273" s="4">
        <v>16415</v>
      </c>
      <c r="JI273" s="4">
        <v>4.3673180831458538</v>
      </c>
      <c r="JK273" s="93">
        <v>17.98</v>
      </c>
      <c r="JL273" s="4">
        <v>0</v>
      </c>
      <c r="JM273" s="4">
        <v>0</v>
      </c>
      <c r="JN273" s="4">
        <v>267980</v>
      </c>
      <c r="JO273" s="4">
        <v>0</v>
      </c>
      <c r="JP273" s="4">
        <v>0</v>
      </c>
      <c r="JQ273" s="4">
        <v>0</v>
      </c>
      <c r="JR273" s="4">
        <v>16865</v>
      </c>
      <c r="JS273" s="4">
        <v>0</v>
      </c>
      <c r="JT273" s="4">
        <v>0</v>
      </c>
      <c r="JV273" s="4">
        <v>16865</v>
      </c>
      <c r="JW273" s="4">
        <v>0</v>
      </c>
      <c r="JX273" s="4">
        <v>16350</v>
      </c>
      <c r="JY273" s="4">
        <v>0</v>
      </c>
      <c r="JZ273" s="93">
        <v>14.270000000000001</v>
      </c>
      <c r="KA273" s="4">
        <v>0</v>
      </c>
      <c r="KB273" s="4">
        <v>0</v>
      </c>
      <c r="KC273" s="4">
        <v>234502</v>
      </c>
      <c r="KD273" s="4">
        <v>0</v>
      </c>
      <c r="KE273" s="4">
        <v>0</v>
      </c>
      <c r="KF273" s="4">
        <v>0</v>
      </c>
      <c r="KG273" s="4">
        <v>13386</v>
      </c>
      <c r="KH273" s="4">
        <v>0</v>
      </c>
      <c r="KI273" s="4">
        <v>0</v>
      </c>
      <c r="KJ273" s="4">
        <v>0</v>
      </c>
      <c r="KK273" s="4">
        <v>13386</v>
      </c>
      <c r="KM273" s="4">
        <v>9810</v>
      </c>
      <c r="KN273" s="4">
        <v>0</v>
      </c>
      <c r="KO273" s="4">
        <v>17.32</v>
      </c>
      <c r="KP273" s="4">
        <v>0</v>
      </c>
      <c r="KQ273" s="4">
        <v>0</v>
      </c>
      <c r="KR273" s="4">
        <v>228164</v>
      </c>
      <c r="KS273" s="4">
        <v>0</v>
      </c>
      <c r="KT273" s="4">
        <v>0</v>
      </c>
      <c r="KU273" s="4">
        <v>0</v>
      </c>
      <c r="KV273" s="4">
        <v>14531</v>
      </c>
      <c r="KW273" s="4">
        <v>0</v>
      </c>
      <c r="KX273" s="4">
        <v>71782</v>
      </c>
      <c r="KY273" s="4">
        <v>0</v>
      </c>
      <c r="KZ273" s="4">
        <v>14531</v>
      </c>
      <c r="LA273" s="4">
        <v>0</v>
      </c>
      <c r="LB273" s="4">
        <v>6278.4000000000005</v>
      </c>
      <c r="LC273" s="4">
        <v>0</v>
      </c>
      <c r="LD273" s="4">
        <v>17</v>
      </c>
      <c r="LE273" s="4">
        <v>0</v>
      </c>
      <c r="LF273" s="4">
        <v>0</v>
      </c>
      <c r="LG273" s="4">
        <v>316723</v>
      </c>
      <c r="LH273" s="4">
        <v>0</v>
      </c>
      <c r="LI273" s="4">
        <v>0</v>
      </c>
      <c r="LJ273" s="4">
        <v>0</v>
      </c>
      <c r="LK273" s="4">
        <v>20178</v>
      </c>
      <c r="LL273" s="4">
        <v>0</v>
      </c>
      <c r="LM273" s="4">
        <v>0</v>
      </c>
      <c r="LO273" s="4">
        <v>20178</v>
      </c>
      <c r="LQ273" s="4">
        <v>88559</v>
      </c>
      <c r="MI273" s="115">
        <f t="shared" si="4"/>
        <v>-264</v>
      </c>
      <c r="MJ273" s="3"/>
      <c r="MK273" s="3"/>
      <c r="ML273" s="176"/>
      <c r="MM273" s="176"/>
      <c r="MN273" s="176"/>
      <c r="MO273" s="176"/>
      <c r="MP273" s="176"/>
      <c r="MQ273" s="176"/>
      <c r="MR273" s="176"/>
      <c r="MS273" s="176"/>
      <c r="MT273" s="176"/>
    </row>
    <row r="274" spans="1:358" s="4" customFormat="1">
      <c r="A274" s="1">
        <v>265</v>
      </c>
      <c r="B274" t="s">
        <v>305</v>
      </c>
      <c r="C274" s="93"/>
      <c r="E274" s="4">
        <v>0</v>
      </c>
      <c r="F274" s="4">
        <v>0</v>
      </c>
      <c r="I274" s="93"/>
      <c r="J274" s="4">
        <v>0</v>
      </c>
      <c r="K274" s="4">
        <v>0</v>
      </c>
      <c r="L274" s="4">
        <v>0</v>
      </c>
      <c r="O274" s="93"/>
      <c r="Q274" s="4">
        <v>0</v>
      </c>
      <c r="R274" s="4">
        <v>0</v>
      </c>
      <c r="S274" s="4">
        <v>0</v>
      </c>
      <c r="U274" s="4">
        <v>0</v>
      </c>
      <c r="V274" s="4">
        <v>0</v>
      </c>
      <c r="W274" s="93"/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L274" s="4">
        <v>0</v>
      </c>
      <c r="AO274" s="93"/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W274" s="93"/>
      <c r="AZ274" s="4">
        <v>0</v>
      </c>
      <c r="BB274" s="4">
        <v>0</v>
      </c>
      <c r="BC274" s="4">
        <v>0</v>
      </c>
      <c r="BD274" s="4">
        <v>0</v>
      </c>
      <c r="BH274" s="4">
        <v>0</v>
      </c>
      <c r="BL274" s="4">
        <v>0</v>
      </c>
      <c r="BN274" s="4">
        <v>0</v>
      </c>
      <c r="BO274" s="4">
        <v>0</v>
      </c>
      <c r="BP274" s="4">
        <v>0</v>
      </c>
      <c r="BQ274" s="93">
        <v>0</v>
      </c>
      <c r="BR274" s="4">
        <v>0</v>
      </c>
      <c r="BS274" s="4">
        <v>0</v>
      </c>
      <c r="BT274" s="4">
        <v>0</v>
      </c>
      <c r="BU274" s="4">
        <v>0</v>
      </c>
      <c r="BW274" s="4">
        <v>0</v>
      </c>
      <c r="BY274" s="4">
        <v>0</v>
      </c>
      <c r="CA274" s="4">
        <v>0</v>
      </c>
      <c r="CC274" s="93"/>
      <c r="CE274" s="4">
        <v>0</v>
      </c>
      <c r="CF274" s="4">
        <v>0</v>
      </c>
      <c r="CH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v>0</v>
      </c>
      <c r="CO274" s="93"/>
      <c r="CS274" s="4">
        <v>0</v>
      </c>
      <c r="CW274" s="4">
        <v>0</v>
      </c>
      <c r="CY274" s="4">
        <v>0</v>
      </c>
      <c r="DA274" s="93"/>
      <c r="DD274" s="4">
        <v>0</v>
      </c>
      <c r="DF274" s="4">
        <v>0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93"/>
      <c r="DU274" s="4">
        <v>0</v>
      </c>
      <c r="DW274" s="4">
        <v>0</v>
      </c>
      <c r="DY274" s="93"/>
      <c r="EG274" s="4">
        <v>0</v>
      </c>
      <c r="EI274" s="4">
        <v>0</v>
      </c>
      <c r="EK274" s="93">
        <v>0</v>
      </c>
      <c r="EM274" s="4">
        <v>0</v>
      </c>
      <c r="EN274" s="4">
        <v>0</v>
      </c>
      <c r="EO274" s="4">
        <v>0</v>
      </c>
      <c r="EP274" s="4">
        <v>0</v>
      </c>
      <c r="EQ274" s="4">
        <v>0</v>
      </c>
      <c r="ER274" s="4">
        <v>0</v>
      </c>
      <c r="ES274" s="4">
        <v>0</v>
      </c>
      <c r="ET274" s="4">
        <v>0</v>
      </c>
      <c r="EU274" s="4">
        <v>0</v>
      </c>
      <c r="EV274" s="4">
        <v>0</v>
      </c>
      <c r="EW274" s="93">
        <v>0</v>
      </c>
      <c r="EX274" s="4">
        <v>0</v>
      </c>
      <c r="EY274" s="4">
        <v>0</v>
      </c>
      <c r="EZ274" s="4">
        <v>0</v>
      </c>
      <c r="FA274" s="4">
        <v>0</v>
      </c>
      <c r="FB274" s="4">
        <v>0</v>
      </c>
      <c r="FC274" s="4">
        <v>0</v>
      </c>
      <c r="FD274" s="4">
        <v>0</v>
      </c>
      <c r="FE274" s="4">
        <v>0</v>
      </c>
      <c r="FF274" s="4">
        <v>0</v>
      </c>
      <c r="FG274" s="4">
        <v>0</v>
      </c>
      <c r="FH274" s="4">
        <v>0</v>
      </c>
      <c r="FI274" s="93">
        <v>0</v>
      </c>
      <c r="FJ274" s="4">
        <v>0</v>
      </c>
      <c r="FK274" s="4">
        <v>0</v>
      </c>
      <c r="FL274" s="4">
        <v>0</v>
      </c>
      <c r="FM274" s="4">
        <v>0</v>
      </c>
      <c r="FN274" s="4">
        <v>0</v>
      </c>
      <c r="FO274" s="4">
        <v>0</v>
      </c>
      <c r="FQ274" s="4">
        <v>0</v>
      </c>
      <c r="FS274" s="4">
        <v>0</v>
      </c>
      <c r="FU274" s="93">
        <v>0</v>
      </c>
      <c r="FV274" s="4">
        <v>0</v>
      </c>
      <c r="FW274" s="4">
        <v>0</v>
      </c>
      <c r="FX274" s="4">
        <v>0</v>
      </c>
      <c r="FY274" s="4">
        <v>0</v>
      </c>
      <c r="FZ274" s="4">
        <v>0</v>
      </c>
      <c r="GA274" s="4">
        <v>0</v>
      </c>
      <c r="GB274" s="4">
        <v>0</v>
      </c>
      <c r="GC274" s="4">
        <v>0</v>
      </c>
      <c r="GE274" s="4">
        <v>0</v>
      </c>
      <c r="GG274" s="93">
        <v>0.54098360655737709</v>
      </c>
      <c r="GH274" s="4">
        <v>0</v>
      </c>
      <c r="GI274" s="4">
        <v>0</v>
      </c>
      <c r="GJ274" s="4">
        <v>0</v>
      </c>
      <c r="GK274" s="4">
        <v>0</v>
      </c>
      <c r="GL274" s="4">
        <v>0</v>
      </c>
      <c r="GM274" s="4">
        <v>7035</v>
      </c>
      <c r="GN274" s="4">
        <v>0</v>
      </c>
      <c r="GO274" s="4">
        <v>0</v>
      </c>
      <c r="GP274" s="4">
        <v>0</v>
      </c>
      <c r="GQ274" s="4">
        <v>0</v>
      </c>
      <c r="GR274" s="4">
        <v>0</v>
      </c>
      <c r="GS274" s="93">
        <v>0.98969072164948457</v>
      </c>
      <c r="GT274" s="4">
        <v>0</v>
      </c>
      <c r="GU274" s="4">
        <v>13156</v>
      </c>
      <c r="GV274" s="4">
        <v>0</v>
      </c>
      <c r="GW274" s="4">
        <v>884</v>
      </c>
      <c r="GX274" s="4">
        <v>0</v>
      </c>
      <c r="GY274" s="4">
        <v>0</v>
      </c>
      <c r="GZ274" s="4">
        <v>0</v>
      </c>
      <c r="HA274" s="160">
        <v>884</v>
      </c>
      <c r="HB274" s="160">
        <v>0</v>
      </c>
      <c r="HC274" s="160">
        <v>11671.574642926395</v>
      </c>
      <c r="HD274" s="4">
        <v>-9</v>
      </c>
      <c r="HE274" s="93">
        <v>1</v>
      </c>
      <c r="HF274" s="4">
        <v>0</v>
      </c>
      <c r="HG274" s="4">
        <v>0</v>
      </c>
      <c r="HH274" s="4">
        <v>11401</v>
      </c>
      <c r="HI274" s="4">
        <v>0</v>
      </c>
      <c r="HJ274" s="4">
        <v>893</v>
      </c>
      <c r="HK274" s="4">
        <v>0</v>
      </c>
      <c r="HL274" s="4">
        <v>0</v>
      </c>
      <c r="HM274" s="4">
        <v>0</v>
      </c>
      <c r="HN274" s="4">
        <v>893</v>
      </c>
      <c r="HO274" s="4">
        <v>0</v>
      </c>
      <c r="HP274" s="4">
        <v>0</v>
      </c>
      <c r="HQ274" s="4">
        <v>0</v>
      </c>
      <c r="HR274" s="93">
        <v>0</v>
      </c>
      <c r="HS274" s="4">
        <v>0</v>
      </c>
      <c r="HT274" s="4">
        <v>0</v>
      </c>
      <c r="HU274" s="4">
        <v>0</v>
      </c>
      <c r="HV274" s="4">
        <v>0</v>
      </c>
      <c r="HW274" s="4">
        <v>0</v>
      </c>
      <c r="HX274" s="176">
        <v>0</v>
      </c>
      <c r="HY274" s="4">
        <v>0</v>
      </c>
      <c r="HZ274" s="176">
        <v>0</v>
      </c>
      <c r="IA274" s="4">
        <v>0</v>
      </c>
      <c r="IB274" s="176">
        <v>0</v>
      </c>
      <c r="IC274" s="4">
        <v>0</v>
      </c>
      <c r="ID274" s="176">
        <v>0</v>
      </c>
      <c r="IE274" s="4">
        <v>0</v>
      </c>
      <c r="IF274" s="4">
        <v>0</v>
      </c>
      <c r="IG274" s="5">
        <v>1</v>
      </c>
      <c r="IH274" s="3">
        <v>0</v>
      </c>
      <c r="II274" s="3">
        <v>0</v>
      </c>
      <c r="IJ274" s="3">
        <v>14690</v>
      </c>
      <c r="IK274" s="3">
        <v>0</v>
      </c>
      <c r="IL274" s="3">
        <v>0</v>
      </c>
      <c r="IM274" s="3">
        <v>0</v>
      </c>
      <c r="IN274" s="3">
        <v>889</v>
      </c>
      <c r="IO274" s="3">
        <v>0</v>
      </c>
      <c r="IP274" s="3">
        <v>0</v>
      </c>
      <c r="IQ274" s="3"/>
      <c r="IR274" s="3">
        <v>889</v>
      </c>
      <c r="IS274" s="3"/>
      <c r="IT274" s="3">
        <v>12051.892581912343</v>
      </c>
      <c r="IU274" s="3"/>
      <c r="IV274" s="93">
        <v>3.9399999999999995</v>
      </c>
      <c r="IW274" s="4">
        <v>0</v>
      </c>
      <c r="IX274" s="4">
        <v>0</v>
      </c>
      <c r="IY274" s="4">
        <v>56930</v>
      </c>
      <c r="IZ274" s="4">
        <v>0</v>
      </c>
      <c r="JA274" s="4">
        <v>0</v>
      </c>
      <c r="JB274" s="4">
        <v>0</v>
      </c>
      <c r="JC274" s="4">
        <v>3695</v>
      </c>
      <c r="JD274" s="4">
        <v>0</v>
      </c>
      <c r="JE274" s="4">
        <v>0</v>
      </c>
      <c r="JG274" s="4">
        <v>3695</v>
      </c>
      <c r="JI274" s="4">
        <v>36511.960296565434</v>
      </c>
      <c r="JK274" s="93">
        <v>3</v>
      </c>
      <c r="JL274" s="4">
        <v>0</v>
      </c>
      <c r="JM274" s="4">
        <v>0</v>
      </c>
      <c r="JN274" s="4">
        <v>54890</v>
      </c>
      <c r="JO274" s="4">
        <v>0</v>
      </c>
      <c r="JP274" s="4">
        <v>0</v>
      </c>
      <c r="JQ274" s="4">
        <v>0</v>
      </c>
      <c r="JR274" s="4">
        <v>2814</v>
      </c>
      <c r="JS274" s="4">
        <v>0</v>
      </c>
      <c r="JT274" s="4">
        <v>0</v>
      </c>
      <c r="JV274" s="4">
        <v>2814</v>
      </c>
      <c r="JW274" s="4">
        <v>0</v>
      </c>
      <c r="JX274" s="4">
        <v>6510.564673001656</v>
      </c>
      <c r="JY274" s="4">
        <v>-8.2806551736302936</v>
      </c>
      <c r="JZ274" s="93">
        <v>5.07</v>
      </c>
      <c r="KA274" s="4">
        <v>0</v>
      </c>
      <c r="KB274" s="4">
        <v>0</v>
      </c>
      <c r="KC274" s="4">
        <v>101051</v>
      </c>
      <c r="KD274" s="4">
        <v>0</v>
      </c>
      <c r="KE274" s="4">
        <v>0</v>
      </c>
      <c r="KF274" s="4">
        <v>0</v>
      </c>
      <c r="KG274" s="4">
        <v>4756</v>
      </c>
      <c r="KH274" s="4">
        <v>0</v>
      </c>
      <c r="KI274" s="4">
        <v>0</v>
      </c>
      <c r="KJ274" s="4">
        <v>0</v>
      </c>
      <c r="KK274" s="4">
        <v>4756</v>
      </c>
      <c r="KM274" s="4">
        <v>51773.050735635763</v>
      </c>
      <c r="KN274" s="4">
        <v>-45.229724742603139</v>
      </c>
      <c r="KO274" s="4">
        <v>3</v>
      </c>
      <c r="KP274" s="4">
        <v>0</v>
      </c>
      <c r="KQ274" s="4">
        <v>0</v>
      </c>
      <c r="KR274" s="4">
        <v>63693</v>
      </c>
      <c r="KS274" s="4">
        <v>0</v>
      </c>
      <c r="KT274" s="4">
        <v>0</v>
      </c>
      <c r="KU274" s="4">
        <v>0</v>
      </c>
      <c r="KV274" s="4">
        <v>3264</v>
      </c>
      <c r="KW274" s="4">
        <v>0</v>
      </c>
      <c r="KX274" s="4">
        <v>0</v>
      </c>
      <c r="KY274" s="4">
        <v>0</v>
      </c>
      <c r="KZ274" s="4">
        <v>3264</v>
      </c>
      <c r="LA274" s="4">
        <v>0</v>
      </c>
      <c r="LB274" s="4">
        <v>27651.370275257395</v>
      </c>
      <c r="LC274" s="4">
        <v>0</v>
      </c>
      <c r="LD274" s="4">
        <v>4</v>
      </c>
      <c r="LE274" s="4">
        <v>0</v>
      </c>
      <c r="LF274" s="4">
        <v>0</v>
      </c>
      <c r="LG274" s="4">
        <v>66948</v>
      </c>
      <c r="LH274" s="4">
        <v>0</v>
      </c>
      <c r="LI274" s="4">
        <v>0</v>
      </c>
      <c r="LJ274" s="4">
        <v>0</v>
      </c>
      <c r="LK274" s="4">
        <v>4752</v>
      </c>
      <c r="LL274" s="4">
        <v>0</v>
      </c>
      <c r="LM274" s="4">
        <v>0</v>
      </c>
      <c r="LO274" s="4">
        <v>4752</v>
      </c>
      <c r="LQ274" s="4">
        <v>21719.4</v>
      </c>
      <c r="MI274" s="115">
        <f t="shared" si="4"/>
        <v>-265</v>
      </c>
      <c r="MJ274" s="3"/>
      <c r="MK274" s="3"/>
      <c r="ML274" s="176"/>
      <c r="MM274" s="176"/>
      <c r="MN274" s="176"/>
      <c r="MO274" s="176"/>
      <c r="MP274" s="176"/>
      <c r="MQ274" s="176"/>
      <c r="MR274" s="176"/>
      <c r="MS274" s="176"/>
      <c r="MT274" s="176"/>
    </row>
    <row r="275" spans="1:358" s="4" customFormat="1">
      <c r="A275" s="1">
        <v>266</v>
      </c>
      <c r="B275" t="s">
        <v>306</v>
      </c>
      <c r="C275" s="93"/>
      <c r="E275" s="4">
        <v>0</v>
      </c>
      <c r="F275" s="4">
        <v>0</v>
      </c>
      <c r="I275" s="93"/>
      <c r="J275" s="4">
        <v>0</v>
      </c>
      <c r="K275" s="4">
        <v>0</v>
      </c>
      <c r="L275" s="4">
        <v>0</v>
      </c>
      <c r="O275" s="93"/>
      <c r="Q275" s="4">
        <v>0</v>
      </c>
      <c r="R275" s="4">
        <v>0</v>
      </c>
      <c r="S275" s="4">
        <v>0</v>
      </c>
      <c r="U275" s="4">
        <v>0</v>
      </c>
      <c r="V275" s="4">
        <v>0</v>
      </c>
      <c r="W275" s="93">
        <v>24.34</v>
      </c>
      <c r="X275" s="4">
        <v>0</v>
      </c>
      <c r="Y275" s="4">
        <v>136842</v>
      </c>
      <c r="Z275" s="4">
        <v>0</v>
      </c>
      <c r="AA275" s="4">
        <v>5863</v>
      </c>
      <c r="AB275" s="4">
        <v>0</v>
      </c>
      <c r="AC275" s="4">
        <v>136842</v>
      </c>
      <c r="AD275" s="4">
        <v>0</v>
      </c>
      <c r="AE275" s="4">
        <v>0</v>
      </c>
      <c r="AF275" s="4">
        <v>20</v>
      </c>
      <c r="AG275" s="4">
        <v>0</v>
      </c>
      <c r="AH275" s="4">
        <v>127680</v>
      </c>
      <c r="AJ275" s="4">
        <v>0</v>
      </c>
      <c r="AL275" s="4">
        <v>82105</v>
      </c>
      <c r="AN275" s="4">
        <v>0</v>
      </c>
      <c r="AO275" s="93">
        <v>16.53</v>
      </c>
      <c r="AP275" s="4">
        <v>0</v>
      </c>
      <c r="AQ275" s="4">
        <v>118206</v>
      </c>
      <c r="AR275" s="4">
        <v>0</v>
      </c>
      <c r="AS275" s="4">
        <v>0</v>
      </c>
      <c r="AT275" s="4">
        <v>0</v>
      </c>
      <c r="AU275" s="4">
        <v>54737</v>
      </c>
      <c r="AW275" s="93">
        <v>13.02</v>
      </c>
      <c r="AY275" s="4">
        <v>100852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17</v>
      </c>
      <c r="BF275" s="4">
        <v>0</v>
      </c>
      <c r="BG275" s="4">
        <v>135694</v>
      </c>
      <c r="BH275" s="4">
        <v>0</v>
      </c>
      <c r="BI275" s="4">
        <v>25</v>
      </c>
      <c r="BJ275" s="4">
        <v>0</v>
      </c>
      <c r="BK275" s="4">
        <v>195050</v>
      </c>
      <c r="BL275" s="4">
        <v>0</v>
      </c>
      <c r="BM275" s="4">
        <v>0</v>
      </c>
      <c r="BN275" s="4">
        <v>0</v>
      </c>
      <c r="BO275" s="4">
        <v>24549.533308815178</v>
      </c>
      <c r="BP275" s="4">
        <v>15.989381701136153</v>
      </c>
      <c r="BQ275" s="93">
        <v>16.292517006802719</v>
      </c>
      <c r="BR275" s="4">
        <v>0</v>
      </c>
      <c r="BS275" s="4">
        <v>140513.02499973151</v>
      </c>
      <c r="BT275" s="4">
        <v>0</v>
      </c>
      <c r="BU275" s="4">
        <v>12186.802721088434</v>
      </c>
      <c r="BW275" s="4">
        <v>0</v>
      </c>
      <c r="BY275" s="4">
        <v>12186.802721088434</v>
      </c>
      <c r="CA275" s="4">
        <v>49550.400000000001</v>
      </c>
      <c r="CC275" s="93">
        <v>13</v>
      </c>
      <c r="CD275" s="4">
        <v>0</v>
      </c>
      <c r="CE275" s="4">
        <v>122484</v>
      </c>
      <c r="CF275" s="4">
        <v>0</v>
      </c>
      <c r="CG275" s="4">
        <v>10088</v>
      </c>
      <c r="CH275" s="4">
        <v>0</v>
      </c>
      <c r="CI275" s="4">
        <v>0</v>
      </c>
      <c r="CJ275" s="4">
        <v>0</v>
      </c>
      <c r="CK275" s="4">
        <v>10088</v>
      </c>
      <c r="CL275" s="4">
        <v>0</v>
      </c>
      <c r="CM275" s="4">
        <v>23742</v>
      </c>
      <c r="CN275" s="4">
        <v>0</v>
      </c>
      <c r="CO275" s="93">
        <v>10</v>
      </c>
      <c r="CP275" s="4">
        <v>0</v>
      </c>
      <c r="CQ275" s="4">
        <v>98003.390054642339</v>
      </c>
      <c r="CS275" s="4">
        <v>8110</v>
      </c>
      <c r="CU275" s="4">
        <v>0</v>
      </c>
      <c r="CW275" s="4">
        <v>8110</v>
      </c>
      <c r="CY275" s="4">
        <v>0</v>
      </c>
      <c r="DA275" s="93">
        <v>12</v>
      </c>
      <c r="DB275" s="4">
        <v>0</v>
      </c>
      <c r="DC275" s="4">
        <v>130020</v>
      </c>
      <c r="DD275" s="4">
        <v>0</v>
      </c>
      <c r="DE275" s="4">
        <v>10186</v>
      </c>
      <c r="DF275" s="4">
        <v>0</v>
      </c>
      <c r="DG275" s="4">
        <v>0</v>
      </c>
      <c r="DH275" s="4">
        <v>0</v>
      </c>
      <c r="DI275" s="4">
        <v>10186</v>
      </c>
      <c r="DJ275" s="4">
        <v>0</v>
      </c>
      <c r="DK275" s="4">
        <v>32017</v>
      </c>
      <c r="DL275" s="4">
        <v>0</v>
      </c>
      <c r="DM275" s="93">
        <v>13</v>
      </c>
      <c r="DN275" s="4">
        <v>0</v>
      </c>
      <c r="DO275" s="4">
        <v>138402</v>
      </c>
      <c r="DQ275" s="4">
        <v>10716</v>
      </c>
      <c r="DS275" s="4">
        <v>12531</v>
      </c>
      <c r="DU275" s="4">
        <v>10716</v>
      </c>
      <c r="DW275" s="4">
        <v>27591.965967214597</v>
      </c>
      <c r="DY275" s="93">
        <v>13.267361111111111</v>
      </c>
      <c r="DZ275" s="4">
        <v>0</v>
      </c>
      <c r="EA275" s="4">
        <v>159916</v>
      </c>
      <c r="EC275" s="4">
        <v>11826</v>
      </c>
      <c r="EE275" s="4">
        <v>0</v>
      </c>
      <c r="EG275" s="4">
        <v>11826</v>
      </c>
      <c r="EI275" s="4">
        <v>39349.843978143064</v>
      </c>
      <c r="EK275" s="93">
        <v>12.972027972027972</v>
      </c>
      <c r="EL275" s="4">
        <v>0</v>
      </c>
      <c r="EM275" s="4">
        <v>161927</v>
      </c>
      <c r="EN275" s="4">
        <v>0</v>
      </c>
      <c r="EO275" s="4">
        <v>11485</v>
      </c>
      <c r="EP275" s="4">
        <v>0</v>
      </c>
      <c r="EQ275" s="4">
        <v>0</v>
      </c>
      <c r="ER275" s="4">
        <v>0</v>
      </c>
      <c r="ES275" s="4">
        <v>11485</v>
      </c>
      <c r="ET275" s="4">
        <v>0</v>
      </c>
      <c r="EU275" s="4">
        <v>18272.2</v>
      </c>
      <c r="EV275" s="4">
        <v>0</v>
      </c>
      <c r="EW275" s="93">
        <v>7</v>
      </c>
      <c r="EX275" s="4">
        <v>0</v>
      </c>
      <c r="EY275" s="4">
        <v>83891</v>
      </c>
      <c r="EZ275" s="4">
        <v>0</v>
      </c>
      <c r="FA275" s="4">
        <v>6104</v>
      </c>
      <c r="FB275" s="4">
        <v>0</v>
      </c>
      <c r="FC275" s="4">
        <v>0</v>
      </c>
      <c r="FD275" s="4">
        <v>0</v>
      </c>
      <c r="FE275" s="4">
        <v>6104</v>
      </c>
      <c r="FF275" s="4">
        <v>0</v>
      </c>
      <c r="FG275" s="4">
        <v>9108.35</v>
      </c>
      <c r="FH275" s="4">
        <v>0</v>
      </c>
      <c r="FI275" s="93">
        <v>8.0884353741496611</v>
      </c>
      <c r="FJ275" s="4">
        <v>0</v>
      </c>
      <c r="FK275" s="4">
        <v>107981</v>
      </c>
      <c r="FL275" s="4">
        <v>0</v>
      </c>
      <c r="FM275" s="4">
        <v>7161</v>
      </c>
      <c r="FN275" s="4">
        <v>0</v>
      </c>
      <c r="FO275" s="4">
        <v>0</v>
      </c>
      <c r="FQ275" s="4">
        <v>7161</v>
      </c>
      <c r="FS275" s="4">
        <v>23536.639991626034</v>
      </c>
      <c r="FU275" s="93">
        <v>9</v>
      </c>
      <c r="FV275" s="4">
        <v>0</v>
      </c>
      <c r="FW275" s="4">
        <v>115136</v>
      </c>
      <c r="FX275" s="4">
        <v>0</v>
      </c>
      <c r="FY275" s="4">
        <v>7144</v>
      </c>
      <c r="FZ275" s="4">
        <v>0</v>
      </c>
      <c r="GA275" s="4">
        <v>0</v>
      </c>
      <c r="GB275" s="4">
        <v>0</v>
      </c>
      <c r="GC275" s="4">
        <v>7144</v>
      </c>
      <c r="GE275" s="4">
        <v>13318.94541504265</v>
      </c>
      <c r="GG275" s="93">
        <v>8.0761245674740483</v>
      </c>
      <c r="GH275" s="4">
        <v>0</v>
      </c>
      <c r="GI275" s="4">
        <v>118727</v>
      </c>
      <c r="GJ275" s="4">
        <v>0</v>
      </c>
      <c r="GK275" s="4">
        <v>7212</v>
      </c>
      <c r="GL275" s="4">
        <v>0</v>
      </c>
      <c r="GM275" s="4">
        <v>0</v>
      </c>
      <c r="GN275" s="4">
        <v>0</v>
      </c>
      <c r="GO275" s="4">
        <v>7212</v>
      </c>
      <c r="GP275" s="4">
        <v>0</v>
      </c>
      <c r="GQ275" s="4">
        <v>3454.8453932221009</v>
      </c>
      <c r="GR275" s="4">
        <v>-3.0199696603554003</v>
      </c>
      <c r="GS275" s="93">
        <v>8</v>
      </c>
      <c r="GT275" s="4">
        <v>0</v>
      </c>
      <c r="GU275" s="4">
        <v>113320</v>
      </c>
      <c r="GV275" s="4">
        <v>0</v>
      </c>
      <c r="GW275" s="4">
        <v>7144</v>
      </c>
      <c r="GX275" s="4">
        <v>0</v>
      </c>
      <c r="GY275" s="4">
        <v>0</v>
      </c>
      <c r="GZ275" s="4">
        <v>0</v>
      </c>
      <c r="HA275" s="160">
        <v>7144</v>
      </c>
      <c r="HB275" s="160">
        <v>0</v>
      </c>
      <c r="HC275" s="160">
        <v>-3.0199696603554003</v>
      </c>
      <c r="HD275" s="4">
        <v>0</v>
      </c>
      <c r="HE275" s="93">
        <v>7</v>
      </c>
      <c r="HF275" s="4">
        <v>0</v>
      </c>
      <c r="HG275" s="4">
        <v>0</v>
      </c>
      <c r="HH275" s="4">
        <v>88052</v>
      </c>
      <c r="HI275" s="4">
        <v>0</v>
      </c>
      <c r="HJ275" s="4">
        <v>6304</v>
      </c>
      <c r="HK275" s="4">
        <v>0</v>
      </c>
      <c r="HL275" s="4">
        <v>0</v>
      </c>
      <c r="HM275" s="4">
        <v>0</v>
      </c>
      <c r="HN275" s="4">
        <v>6304</v>
      </c>
      <c r="HO275" s="4">
        <v>0</v>
      </c>
      <c r="HP275" s="4">
        <v>0</v>
      </c>
      <c r="HQ275" s="4">
        <v>0</v>
      </c>
      <c r="HR275" s="93">
        <v>5.34</v>
      </c>
      <c r="HS275" s="4">
        <v>0</v>
      </c>
      <c r="HT275" s="4">
        <v>0</v>
      </c>
      <c r="HU275" s="4">
        <v>75064</v>
      </c>
      <c r="HV275" s="4">
        <v>0</v>
      </c>
      <c r="HW275" s="4">
        <v>0</v>
      </c>
      <c r="HX275" s="176">
        <v>0</v>
      </c>
      <c r="HY275" s="4">
        <v>4769</v>
      </c>
      <c r="HZ275" s="176">
        <v>0</v>
      </c>
      <c r="IA275" s="4">
        <v>0</v>
      </c>
      <c r="IB275" s="176">
        <v>0</v>
      </c>
      <c r="IC275" s="4">
        <v>4769</v>
      </c>
      <c r="ID275" s="176">
        <v>0</v>
      </c>
      <c r="IE275" s="4">
        <v>0</v>
      </c>
      <c r="IF275" s="4">
        <v>0</v>
      </c>
      <c r="IG275" s="5">
        <v>5.77</v>
      </c>
      <c r="IH275" s="3">
        <v>0</v>
      </c>
      <c r="II275" s="3">
        <v>0</v>
      </c>
      <c r="IJ275" s="3">
        <v>79397</v>
      </c>
      <c r="IK275" s="3">
        <v>0</v>
      </c>
      <c r="IL275" s="3">
        <v>0</v>
      </c>
      <c r="IM275" s="3">
        <v>0</v>
      </c>
      <c r="IN275" s="3">
        <v>5148</v>
      </c>
      <c r="IO275" s="3">
        <v>0</v>
      </c>
      <c r="IP275" s="3">
        <v>0</v>
      </c>
      <c r="IQ275" s="3"/>
      <c r="IR275" s="3">
        <v>5148</v>
      </c>
      <c r="IS275" s="3"/>
      <c r="IT275" s="3">
        <v>3554.85708355522</v>
      </c>
      <c r="IU275" s="3"/>
      <c r="IV275" s="93">
        <v>5.8100000000000005</v>
      </c>
      <c r="IW275" s="4">
        <v>0</v>
      </c>
      <c r="IX275" s="4">
        <v>0</v>
      </c>
      <c r="IY275" s="4">
        <v>81419</v>
      </c>
      <c r="IZ275" s="4">
        <v>0</v>
      </c>
      <c r="JA275" s="4">
        <v>0</v>
      </c>
      <c r="JB275" s="4">
        <v>0</v>
      </c>
      <c r="JC275" s="4">
        <v>5449</v>
      </c>
      <c r="JD275" s="4">
        <v>0</v>
      </c>
      <c r="JE275" s="4">
        <v>0</v>
      </c>
      <c r="JG275" s="4">
        <v>5449</v>
      </c>
      <c r="JI275" s="4">
        <v>2105.1959432133326</v>
      </c>
      <c r="JK275" s="93">
        <v>8</v>
      </c>
      <c r="JL275" s="4">
        <v>0</v>
      </c>
      <c r="JM275" s="4">
        <v>0</v>
      </c>
      <c r="JN275" s="4">
        <v>117917</v>
      </c>
      <c r="JO275" s="4">
        <v>0</v>
      </c>
      <c r="JP275" s="4">
        <v>0</v>
      </c>
      <c r="JQ275" s="4">
        <v>0</v>
      </c>
      <c r="JR275" s="4">
        <v>7483</v>
      </c>
      <c r="JS275" s="4">
        <v>0</v>
      </c>
      <c r="JT275" s="4">
        <v>0</v>
      </c>
      <c r="JV275" s="4">
        <v>7483</v>
      </c>
      <c r="JW275" s="4">
        <v>0</v>
      </c>
      <c r="JX275" s="4">
        <v>36809.656291875224</v>
      </c>
      <c r="JY275" s="4">
        <v>-0.39638931726221927</v>
      </c>
      <c r="JZ275" s="93">
        <v>13.86</v>
      </c>
      <c r="KA275" s="4">
        <v>0</v>
      </c>
      <c r="KB275" s="4">
        <v>0</v>
      </c>
      <c r="KC275" s="4">
        <v>245741</v>
      </c>
      <c r="KD275" s="4">
        <v>0</v>
      </c>
      <c r="KE275" s="4">
        <v>0</v>
      </c>
      <c r="KF275" s="4">
        <v>0</v>
      </c>
      <c r="KG275" s="4">
        <v>13002</v>
      </c>
      <c r="KH275" s="4">
        <v>0</v>
      </c>
      <c r="KI275" s="4">
        <v>0</v>
      </c>
      <c r="KJ275" s="4">
        <v>0</v>
      </c>
      <c r="KK275" s="4">
        <v>13002</v>
      </c>
      <c r="KM275" s="4">
        <v>149991.44504231663</v>
      </c>
      <c r="KN275" s="4">
        <v>-2.1651160849723965</v>
      </c>
      <c r="KO275" s="4">
        <v>11.1</v>
      </c>
      <c r="KP275" s="4">
        <v>0</v>
      </c>
      <c r="KQ275" s="4">
        <v>0</v>
      </c>
      <c r="KR275" s="4">
        <v>197307</v>
      </c>
      <c r="KS275" s="4">
        <v>0</v>
      </c>
      <c r="KT275" s="4">
        <v>0</v>
      </c>
      <c r="KU275" s="4">
        <v>0</v>
      </c>
      <c r="KV275" s="4">
        <v>12077</v>
      </c>
      <c r="KW275" s="4">
        <v>0</v>
      </c>
      <c r="KX275" s="4">
        <v>0</v>
      </c>
      <c r="KY275" s="4">
        <v>0</v>
      </c>
      <c r="KZ275" s="4">
        <v>12077</v>
      </c>
      <c r="LA275" s="4">
        <v>0</v>
      </c>
      <c r="LB275" s="4">
        <v>90707.466883915025</v>
      </c>
      <c r="LC275" s="4">
        <v>0</v>
      </c>
      <c r="LD275" s="4">
        <v>8</v>
      </c>
      <c r="LE275" s="4">
        <v>0</v>
      </c>
      <c r="LF275" s="4">
        <v>0</v>
      </c>
      <c r="LG275" s="4">
        <v>176248</v>
      </c>
      <c r="LH275" s="4">
        <v>0</v>
      </c>
      <c r="LI275" s="4">
        <v>0</v>
      </c>
      <c r="LJ275" s="4">
        <v>0</v>
      </c>
      <c r="LK275" s="4">
        <v>9504</v>
      </c>
      <c r="LL275" s="4">
        <v>0</v>
      </c>
      <c r="LM275" s="4">
        <v>0</v>
      </c>
      <c r="LO275" s="4">
        <v>9504</v>
      </c>
      <c r="LQ275" s="4">
        <v>51129.600000000006</v>
      </c>
      <c r="MI275" s="115">
        <f t="shared" si="4"/>
        <v>-266</v>
      </c>
      <c r="MJ275" s="3"/>
      <c r="MK275" s="3"/>
      <c r="ML275" s="176"/>
      <c r="MM275" s="176"/>
      <c r="MN275" s="176"/>
      <c r="MO275" s="176"/>
      <c r="MP275" s="176"/>
      <c r="MQ275" s="176"/>
      <c r="MR275" s="176"/>
      <c r="MS275" s="176"/>
      <c r="MT275" s="176"/>
    </row>
    <row r="276" spans="1:358" s="4" customFormat="1">
      <c r="A276" s="1">
        <v>267</v>
      </c>
      <c r="B276" t="s">
        <v>307</v>
      </c>
      <c r="C276" s="93"/>
      <c r="E276" s="4">
        <v>0</v>
      </c>
      <c r="F276" s="4">
        <v>0</v>
      </c>
      <c r="I276" s="93"/>
      <c r="J276" s="4">
        <v>0</v>
      </c>
      <c r="K276" s="4">
        <v>0</v>
      </c>
      <c r="L276" s="4">
        <v>0</v>
      </c>
      <c r="O276" s="93"/>
      <c r="Q276" s="4">
        <v>0</v>
      </c>
      <c r="R276" s="4">
        <v>0</v>
      </c>
      <c r="S276" s="4">
        <v>0</v>
      </c>
      <c r="U276" s="4">
        <v>0</v>
      </c>
      <c r="V276" s="4">
        <v>0</v>
      </c>
      <c r="W276" s="93"/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L276" s="4">
        <v>0</v>
      </c>
      <c r="AO276" s="93"/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W276" s="93"/>
      <c r="AZ276" s="4">
        <v>0</v>
      </c>
      <c r="BB276" s="4">
        <v>0</v>
      </c>
      <c r="BC276" s="4">
        <v>0</v>
      </c>
      <c r="BD276" s="4">
        <v>0</v>
      </c>
      <c r="BH276" s="4">
        <v>0</v>
      </c>
      <c r="BL276" s="4">
        <v>0</v>
      </c>
      <c r="BN276" s="4">
        <v>0</v>
      </c>
      <c r="BO276" s="4">
        <v>0</v>
      </c>
      <c r="BP276" s="4">
        <v>0</v>
      </c>
      <c r="BQ276" s="93">
        <v>0</v>
      </c>
      <c r="BR276" s="4">
        <v>0</v>
      </c>
      <c r="BS276" s="4">
        <v>0</v>
      </c>
      <c r="BT276" s="4">
        <v>0</v>
      </c>
      <c r="BU276" s="4">
        <v>0</v>
      </c>
      <c r="BW276" s="4">
        <v>0</v>
      </c>
      <c r="BY276" s="4">
        <v>0</v>
      </c>
      <c r="CA276" s="4">
        <v>0</v>
      </c>
      <c r="CC276" s="93"/>
      <c r="CE276" s="4">
        <v>0</v>
      </c>
      <c r="CF276" s="4">
        <v>0</v>
      </c>
      <c r="CH276" s="4">
        <v>0</v>
      </c>
      <c r="CJ276" s="4">
        <v>0</v>
      </c>
      <c r="CK276" s="4">
        <v>0</v>
      </c>
      <c r="CL276" s="4">
        <v>0</v>
      </c>
      <c r="CM276" s="4">
        <v>0</v>
      </c>
      <c r="CN276" s="4">
        <v>0</v>
      </c>
      <c r="CO276" s="93"/>
      <c r="CS276" s="4">
        <v>0</v>
      </c>
      <c r="CW276" s="4">
        <v>0</v>
      </c>
      <c r="CY276" s="4">
        <v>0</v>
      </c>
      <c r="DA276" s="93"/>
      <c r="DD276" s="4">
        <v>0</v>
      </c>
      <c r="DF276" s="4">
        <v>0</v>
      </c>
      <c r="DH276" s="4">
        <v>0</v>
      </c>
      <c r="DI276" s="4">
        <v>0</v>
      </c>
      <c r="DJ276" s="4">
        <v>0</v>
      </c>
      <c r="DK276" s="4">
        <v>0</v>
      </c>
      <c r="DL276" s="4">
        <v>0</v>
      </c>
      <c r="DM276" s="93"/>
      <c r="DU276" s="4">
        <v>0</v>
      </c>
      <c r="DW276" s="4">
        <v>0</v>
      </c>
      <c r="DY276" s="93"/>
      <c r="EG276" s="4">
        <v>0</v>
      </c>
      <c r="EI276" s="4">
        <v>0</v>
      </c>
      <c r="EK276" s="93">
        <v>0</v>
      </c>
      <c r="EM276" s="4">
        <v>0</v>
      </c>
      <c r="EN276" s="4">
        <v>0</v>
      </c>
      <c r="EO276" s="4">
        <v>0</v>
      </c>
      <c r="EP276" s="4">
        <v>0</v>
      </c>
      <c r="EQ276" s="4">
        <v>0</v>
      </c>
      <c r="ER276" s="4">
        <v>0</v>
      </c>
      <c r="ES276" s="4">
        <v>0</v>
      </c>
      <c r="ET276" s="4">
        <v>0</v>
      </c>
      <c r="EU276" s="4">
        <v>0</v>
      </c>
      <c r="EV276" s="4">
        <v>0</v>
      </c>
      <c r="EW276" s="93">
        <v>0</v>
      </c>
      <c r="EX276" s="4">
        <v>0</v>
      </c>
      <c r="EY276" s="4">
        <v>0</v>
      </c>
      <c r="EZ276" s="4">
        <v>0</v>
      </c>
      <c r="FA276" s="4">
        <v>0</v>
      </c>
      <c r="FB276" s="4">
        <v>0</v>
      </c>
      <c r="FC276" s="4">
        <v>0</v>
      </c>
      <c r="FD276" s="4">
        <v>0</v>
      </c>
      <c r="FE276" s="4">
        <v>0</v>
      </c>
      <c r="FF276" s="4">
        <v>0</v>
      </c>
      <c r="FG276" s="4">
        <v>0</v>
      </c>
      <c r="FH276" s="4">
        <v>0</v>
      </c>
      <c r="FI276" s="93">
        <v>0</v>
      </c>
      <c r="FJ276" s="4">
        <v>0</v>
      </c>
      <c r="FK276" s="4">
        <v>0</v>
      </c>
      <c r="FL276" s="4">
        <v>0</v>
      </c>
      <c r="FM276" s="4">
        <v>0</v>
      </c>
      <c r="FN276" s="4">
        <v>0</v>
      </c>
      <c r="FO276" s="4">
        <v>0</v>
      </c>
      <c r="FQ276" s="4">
        <v>0</v>
      </c>
      <c r="FS276" s="4">
        <v>0</v>
      </c>
      <c r="FU276" s="93">
        <v>0</v>
      </c>
      <c r="FV276" s="4">
        <v>0</v>
      </c>
      <c r="FW276" s="4">
        <v>0</v>
      </c>
      <c r="FX276" s="4">
        <v>0</v>
      </c>
      <c r="FY276" s="4">
        <v>0</v>
      </c>
      <c r="FZ276" s="4">
        <v>0</v>
      </c>
      <c r="GA276" s="4">
        <v>0</v>
      </c>
      <c r="GB276" s="4">
        <v>0</v>
      </c>
      <c r="GC276" s="4">
        <v>0</v>
      </c>
      <c r="GE276" s="4">
        <v>0</v>
      </c>
      <c r="GG276" s="93">
        <v>0</v>
      </c>
      <c r="GH276" s="4">
        <v>0</v>
      </c>
      <c r="GI276" s="4">
        <v>0</v>
      </c>
      <c r="GJ276" s="4">
        <v>0</v>
      </c>
      <c r="GK276" s="4">
        <v>0</v>
      </c>
      <c r="GL276" s="4">
        <v>0</v>
      </c>
      <c r="GM276" s="4">
        <v>0</v>
      </c>
      <c r="GN276" s="4">
        <v>0</v>
      </c>
      <c r="GO276" s="4">
        <v>0</v>
      </c>
      <c r="GP276" s="4">
        <v>0</v>
      </c>
      <c r="GQ276" s="4">
        <v>0</v>
      </c>
      <c r="GR276" s="4">
        <v>0</v>
      </c>
      <c r="GS276" s="93">
        <v>0</v>
      </c>
      <c r="GT276" s="4">
        <v>0</v>
      </c>
      <c r="GU276" s="4">
        <v>0</v>
      </c>
      <c r="GV276" s="4">
        <v>0</v>
      </c>
      <c r="GW276" s="4">
        <v>0</v>
      </c>
      <c r="GX276" s="4">
        <v>0</v>
      </c>
      <c r="GY276" s="4">
        <v>0</v>
      </c>
      <c r="GZ276" s="4">
        <v>0</v>
      </c>
      <c r="HA276" s="160">
        <v>0</v>
      </c>
      <c r="HB276" s="160">
        <v>0</v>
      </c>
      <c r="HC276" s="160">
        <v>0</v>
      </c>
      <c r="HD276" s="4">
        <v>0</v>
      </c>
      <c r="HE276" s="93">
        <v>0</v>
      </c>
      <c r="HF276" s="4">
        <v>0</v>
      </c>
      <c r="HG276" s="4">
        <v>0</v>
      </c>
      <c r="HH276" s="4">
        <v>0</v>
      </c>
      <c r="HI276" s="4">
        <v>0</v>
      </c>
      <c r="HJ276" s="4">
        <v>0</v>
      </c>
      <c r="HK276" s="4">
        <v>0</v>
      </c>
      <c r="HL276" s="4">
        <v>0</v>
      </c>
      <c r="HM276" s="4">
        <v>0</v>
      </c>
      <c r="HN276" s="4">
        <v>0</v>
      </c>
      <c r="HO276" s="4">
        <v>0</v>
      </c>
      <c r="HP276" s="4">
        <v>0</v>
      </c>
      <c r="HQ276" s="4">
        <v>0</v>
      </c>
      <c r="HR276" s="93">
        <v>0</v>
      </c>
      <c r="HS276" s="4">
        <v>0</v>
      </c>
      <c r="HT276" s="4">
        <v>0</v>
      </c>
      <c r="HU276" s="4">
        <v>0</v>
      </c>
      <c r="HV276" s="4">
        <v>0</v>
      </c>
      <c r="HW276" s="4">
        <v>0</v>
      </c>
      <c r="HX276" s="176">
        <v>0</v>
      </c>
      <c r="HY276" s="4">
        <v>0</v>
      </c>
      <c r="HZ276" s="176">
        <v>0</v>
      </c>
      <c r="IA276" s="4">
        <v>0</v>
      </c>
      <c r="IB276" s="176">
        <v>0</v>
      </c>
      <c r="IC276" s="4">
        <v>0</v>
      </c>
      <c r="ID276" s="176">
        <v>0</v>
      </c>
      <c r="IE276" s="4">
        <v>0</v>
      </c>
      <c r="IF276" s="4">
        <v>0</v>
      </c>
      <c r="IG276" s="5">
        <v>0</v>
      </c>
      <c r="IH276" s="3">
        <v>0</v>
      </c>
      <c r="II276" s="3">
        <v>0</v>
      </c>
      <c r="IJ276" s="3">
        <v>0</v>
      </c>
      <c r="IK276" s="3">
        <v>0</v>
      </c>
      <c r="IL276" s="3">
        <v>0</v>
      </c>
      <c r="IM276" s="3">
        <v>0</v>
      </c>
      <c r="IN276" s="3">
        <v>0</v>
      </c>
      <c r="IO276" s="3">
        <v>0</v>
      </c>
      <c r="IP276" s="3">
        <v>0</v>
      </c>
      <c r="IQ276" s="3"/>
      <c r="IR276" s="3">
        <v>0</v>
      </c>
      <c r="IS276" s="3"/>
      <c r="IT276" s="3">
        <v>0</v>
      </c>
      <c r="IU276" s="3"/>
      <c r="IV276" s="93">
        <v>0</v>
      </c>
      <c r="IW276" s="4">
        <v>0</v>
      </c>
      <c r="IX276" s="4">
        <v>0</v>
      </c>
      <c r="IY276" s="4">
        <v>0</v>
      </c>
      <c r="IZ276" s="4">
        <v>0</v>
      </c>
      <c r="JA276" s="4">
        <v>0</v>
      </c>
      <c r="JB276" s="4">
        <v>0</v>
      </c>
      <c r="JC276" s="4">
        <v>0</v>
      </c>
      <c r="JD276" s="4">
        <v>0</v>
      </c>
      <c r="JE276" s="4">
        <v>0</v>
      </c>
      <c r="JG276" s="4">
        <v>0</v>
      </c>
      <c r="JI276" s="4">
        <v>0</v>
      </c>
      <c r="JK276" s="93">
        <v>0</v>
      </c>
      <c r="JL276" s="4">
        <v>0</v>
      </c>
      <c r="JM276" s="4">
        <v>0</v>
      </c>
      <c r="JN276" s="4">
        <v>0</v>
      </c>
      <c r="JO276" s="4">
        <v>0</v>
      </c>
      <c r="JP276" s="4">
        <v>0</v>
      </c>
      <c r="JQ276" s="4">
        <v>0</v>
      </c>
      <c r="JR276" s="4">
        <v>0</v>
      </c>
      <c r="JS276" s="4">
        <v>0</v>
      </c>
      <c r="JT276" s="4">
        <v>0</v>
      </c>
      <c r="JV276" s="4">
        <v>0</v>
      </c>
      <c r="JW276" s="4">
        <v>0</v>
      </c>
      <c r="JX276" s="4">
        <v>0</v>
      </c>
      <c r="JY276" s="4">
        <v>0</v>
      </c>
      <c r="JZ276" s="93">
        <v>0</v>
      </c>
      <c r="KA276" s="4">
        <v>0</v>
      </c>
      <c r="KB276" s="4">
        <v>0</v>
      </c>
      <c r="KC276" s="4">
        <v>0</v>
      </c>
      <c r="KD276" s="4">
        <v>0</v>
      </c>
      <c r="KE276" s="4">
        <v>0</v>
      </c>
      <c r="KF276" s="4">
        <v>0</v>
      </c>
      <c r="KG276" s="4">
        <v>0</v>
      </c>
      <c r="KH276" s="4">
        <v>0</v>
      </c>
      <c r="KI276" s="4">
        <v>0</v>
      </c>
      <c r="KJ276" s="4">
        <v>0</v>
      </c>
      <c r="KK276" s="4">
        <v>0</v>
      </c>
      <c r="KM276" s="4">
        <v>0</v>
      </c>
      <c r="KN276" s="4">
        <v>0</v>
      </c>
      <c r="KO276" s="4">
        <v>0</v>
      </c>
      <c r="KP276" s="4">
        <v>0</v>
      </c>
      <c r="KQ276" s="4">
        <v>0</v>
      </c>
      <c r="KR276" s="4">
        <v>0</v>
      </c>
      <c r="KS276" s="4">
        <v>0</v>
      </c>
      <c r="KT276" s="4">
        <v>0</v>
      </c>
      <c r="KU276" s="4">
        <v>0</v>
      </c>
      <c r="KV276" s="4">
        <v>0</v>
      </c>
      <c r="KW276" s="4">
        <v>0</v>
      </c>
      <c r="KX276" s="4">
        <v>0</v>
      </c>
      <c r="KY276" s="4">
        <v>0</v>
      </c>
      <c r="KZ276" s="4">
        <v>0</v>
      </c>
      <c r="LA276" s="4">
        <v>0</v>
      </c>
      <c r="LB276" s="4">
        <v>0</v>
      </c>
      <c r="LC276" s="4">
        <v>0</v>
      </c>
      <c r="LD276" s="4">
        <v>0</v>
      </c>
      <c r="LE276" s="4">
        <v>0</v>
      </c>
      <c r="LF276" s="4">
        <v>0</v>
      </c>
      <c r="LG276" s="4">
        <v>0</v>
      </c>
      <c r="LH276" s="4">
        <v>0</v>
      </c>
      <c r="LI276" s="4">
        <v>0</v>
      </c>
      <c r="LJ276" s="4">
        <v>0</v>
      </c>
      <c r="LK276" s="4">
        <v>0</v>
      </c>
      <c r="LL276" s="4">
        <v>0</v>
      </c>
      <c r="LM276" s="4">
        <v>0</v>
      </c>
      <c r="LO276" s="4">
        <v>0</v>
      </c>
      <c r="LQ276" s="4">
        <v>0</v>
      </c>
      <c r="MI276" s="115">
        <f t="shared" si="4"/>
        <v>-267</v>
      </c>
      <c r="MJ276" s="3"/>
      <c r="MK276" s="3"/>
      <c r="ML276" s="176"/>
      <c r="MM276" s="176"/>
      <c r="MN276" s="176"/>
      <c r="MO276" s="176"/>
      <c r="MP276" s="176"/>
      <c r="MQ276" s="176"/>
      <c r="MR276" s="176"/>
      <c r="MS276" s="176"/>
      <c r="MT276" s="176"/>
    </row>
    <row r="277" spans="1:358" s="4" customFormat="1">
      <c r="A277" s="1">
        <v>268</v>
      </c>
      <c r="B277" t="s">
        <v>308</v>
      </c>
      <c r="C277" s="93"/>
      <c r="E277" s="4">
        <v>0</v>
      </c>
      <c r="F277" s="4">
        <v>0</v>
      </c>
      <c r="I277" s="93"/>
      <c r="J277" s="4">
        <v>0</v>
      </c>
      <c r="K277" s="4">
        <v>0</v>
      </c>
      <c r="L277" s="4">
        <v>0</v>
      </c>
      <c r="O277" s="93"/>
      <c r="Q277" s="4">
        <v>0</v>
      </c>
      <c r="R277" s="4">
        <v>0</v>
      </c>
      <c r="S277" s="4">
        <v>0</v>
      </c>
      <c r="U277" s="4">
        <v>0</v>
      </c>
      <c r="V277" s="4">
        <v>0</v>
      </c>
      <c r="W277" s="93"/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L277" s="4">
        <v>0</v>
      </c>
      <c r="AO277" s="93"/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W277" s="93"/>
      <c r="AZ277" s="4">
        <v>0</v>
      </c>
      <c r="BB277" s="4">
        <v>0</v>
      </c>
      <c r="BC277" s="4">
        <v>0</v>
      </c>
      <c r="BD277" s="4">
        <v>0</v>
      </c>
      <c r="BH277" s="4">
        <v>0</v>
      </c>
      <c r="BL277" s="4">
        <v>0</v>
      </c>
      <c r="BN277" s="4">
        <v>0</v>
      </c>
      <c r="BO277" s="4">
        <v>0</v>
      </c>
      <c r="BP277" s="4">
        <v>0</v>
      </c>
      <c r="BQ277" s="93">
        <v>0</v>
      </c>
      <c r="BR277" s="4">
        <v>0</v>
      </c>
      <c r="BS277" s="4">
        <v>0</v>
      </c>
      <c r="BT277" s="4">
        <v>0</v>
      </c>
      <c r="BU277" s="4">
        <v>0</v>
      </c>
      <c r="BW277" s="4">
        <v>0</v>
      </c>
      <c r="BY277" s="4">
        <v>0</v>
      </c>
      <c r="CA277" s="4">
        <v>0</v>
      </c>
      <c r="CC277" s="93"/>
      <c r="CE277" s="4">
        <v>0</v>
      </c>
      <c r="CF277" s="4">
        <v>0</v>
      </c>
      <c r="CH277" s="4">
        <v>0</v>
      </c>
      <c r="CJ277" s="4">
        <v>0</v>
      </c>
      <c r="CK277" s="4">
        <v>0</v>
      </c>
      <c r="CL277" s="4">
        <v>0</v>
      </c>
      <c r="CM277" s="4">
        <v>0</v>
      </c>
      <c r="CN277" s="4">
        <v>0</v>
      </c>
      <c r="CO277" s="93"/>
      <c r="CS277" s="4">
        <v>0</v>
      </c>
      <c r="CW277" s="4">
        <v>0</v>
      </c>
      <c r="CY277" s="4">
        <v>0</v>
      </c>
      <c r="DA277" s="93"/>
      <c r="DD277" s="4">
        <v>0</v>
      </c>
      <c r="DF277" s="4">
        <v>0</v>
      </c>
      <c r="DH277" s="4">
        <v>0</v>
      </c>
      <c r="DI277" s="4">
        <v>0</v>
      </c>
      <c r="DJ277" s="4">
        <v>0</v>
      </c>
      <c r="DK277" s="4">
        <v>0</v>
      </c>
      <c r="DL277" s="4">
        <v>0</v>
      </c>
      <c r="DM277" s="93"/>
      <c r="DU277" s="4">
        <v>0</v>
      </c>
      <c r="DW277" s="4">
        <v>0</v>
      </c>
      <c r="DY277" s="93"/>
      <c r="EG277" s="4">
        <v>0</v>
      </c>
      <c r="EI277" s="4">
        <v>0</v>
      </c>
      <c r="EK277" s="93">
        <v>0</v>
      </c>
      <c r="EM277" s="4">
        <v>0</v>
      </c>
      <c r="EN277" s="4">
        <v>0</v>
      </c>
      <c r="EO277" s="4">
        <v>0</v>
      </c>
      <c r="EP277" s="4">
        <v>0</v>
      </c>
      <c r="EQ277" s="4">
        <v>0</v>
      </c>
      <c r="ER277" s="4">
        <v>0</v>
      </c>
      <c r="ES277" s="4">
        <v>0</v>
      </c>
      <c r="ET277" s="4">
        <v>0</v>
      </c>
      <c r="EU277" s="4">
        <v>0</v>
      </c>
      <c r="EV277" s="4">
        <v>0</v>
      </c>
      <c r="EW277" s="93">
        <v>0</v>
      </c>
      <c r="EX277" s="4">
        <v>0</v>
      </c>
      <c r="EY277" s="4">
        <v>0</v>
      </c>
      <c r="EZ277" s="4">
        <v>0</v>
      </c>
      <c r="FA277" s="4">
        <v>0</v>
      </c>
      <c r="FB277" s="4">
        <v>0</v>
      </c>
      <c r="FC277" s="4">
        <v>0</v>
      </c>
      <c r="FD277" s="4">
        <v>0</v>
      </c>
      <c r="FE277" s="4">
        <v>0</v>
      </c>
      <c r="FF277" s="4">
        <v>0</v>
      </c>
      <c r="FG277" s="4">
        <v>0</v>
      </c>
      <c r="FH277" s="4">
        <v>0</v>
      </c>
      <c r="FI277" s="93">
        <v>0</v>
      </c>
      <c r="FJ277" s="4">
        <v>0</v>
      </c>
      <c r="FK277" s="4">
        <v>0</v>
      </c>
      <c r="FL277" s="4">
        <v>0</v>
      </c>
      <c r="FM277" s="4">
        <v>0</v>
      </c>
      <c r="FN277" s="4">
        <v>0</v>
      </c>
      <c r="FO277" s="4">
        <v>0</v>
      </c>
      <c r="FQ277" s="4">
        <v>0</v>
      </c>
      <c r="FS277" s="4">
        <v>0</v>
      </c>
      <c r="FU277" s="93">
        <v>0</v>
      </c>
      <c r="FV277" s="4">
        <v>0</v>
      </c>
      <c r="FW277" s="4">
        <v>0</v>
      </c>
      <c r="FX277" s="4">
        <v>0</v>
      </c>
      <c r="FY277" s="4">
        <v>0</v>
      </c>
      <c r="FZ277" s="4">
        <v>0</v>
      </c>
      <c r="GA277" s="4">
        <v>0</v>
      </c>
      <c r="GB277" s="4">
        <v>0</v>
      </c>
      <c r="GC277" s="4">
        <v>0</v>
      </c>
      <c r="GE277" s="4">
        <v>0</v>
      </c>
      <c r="GG277" s="93">
        <v>0</v>
      </c>
      <c r="GH277" s="4">
        <v>0</v>
      </c>
      <c r="GI277" s="4">
        <v>0</v>
      </c>
      <c r="GJ277" s="4">
        <v>0</v>
      </c>
      <c r="GK277" s="4">
        <v>0</v>
      </c>
      <c r="GL277" s="4">
        <v>0</v>
      </c>
      <c r="GM277" s="4">
        <v>0</v>
      </c>
      <c r="GN277" s="4">
        <v>0</v>
      </c>
      <c r="GO277" s="4">
        <v>0</v>
      </c>
      <c r="GP277" s="4">
        <v>0</v>
      </c>
      <c r="GQ277" s="4">
        <v>0</v>
      </c>
      <c r="GR277" s="4">
        <v>0</v>
      </c>
      <c r="GS277" s="93">
        <v>0</v>
      </c>
      <c r="GT277" s="4">
        <v>0</v>
      </c>
      <c r="GU277" s="4">
        <v>0</v>
      </c>
      <c r="GV277" s="4">
        <v>0</v>
      </c>
      <c r="GW277" s="4">
        <v>0</v>
      </c>
      <c r="GX277" s="4">
        <v>0</v>
      </c>
      <c r="GY277" s="4">
        <v>0</v>
      </c>
      <c r="GZ277" s="4">
        <v>0</v>
      </c>
      <c r="HA277" s="160">
        <v>0</v>
      </c>
      <c r="HB277" s="160">
        <v>0</v>
      </c>
      <c r="HC277" s="160">
        <v>0</v>
      </c>
      <c r="HD277" s="4">
        <v>0</v>
      </c>
      <c r="HE277" s="93">
        <v>0</v>
      </c>
      <c r="HF277" s="4">
        <v>0</v>
      </c>
      <c r="HG277" s="4">
        <v>0</v>
      </c>
      <c r="HH277" s="4">
        <v>0</v>
      </c>
      <c r="HI277" s="4">
        <v>0</v>
      </c>
      <c r="HJ277" s="4">
        <v>0</v>
      </c>
      <c r="HK277" s="4">
        <v>0</v>
      </c>
      <c r="HL277" s="4">
        <v>0</v>
      </c>
      <c r="HM277" s="4">
        <v>0</v>
      </c>
      <c r="HN277" s="4">
        <v>0</v>
      </c>
      <c r="HO277" s="4">
        <v>0</v>
      </c>
      <c r="HP277" s="4">
        <v>0</v>
      </c>
      <c r="HQ277" s="4">
        <v>0</v>
      </c>
      <c r="HR277" s="93">
        <v>0</v>
      </c>
      <c r="HS277" s="4">
        <v>0</v>
      </c>
      <c r="HT277" s="4">
        <v>0</v>
      </c>
      <c r="HU277" s="4">
        <v>0</v>
      </c>
      <c r="HV277" s="4">
        <v>0</v>
      </c>
      <c r="HW277" s="4">
        <v>0</v>
      </c>
      <c r="HX277" s="176">
        <v>0</v>
      </c>
      <c r="HY277" s="4">
        <v>0</v>
      </c>
      <c r="HZ277" s="176">
        <v>0</v>
      </c>
      <c r="IA277" s="4">
        <v>0</v>
      </c>
      <c r="IB277" s="176">
        <v>0</v>
      </c>
      <c r="IC277" s="4">
        <v>0</v>
      </c>
      <c r="ID277" s="176">
        <v>0</v>
      </c>
      <c r="IE277" s="4">
        <v>0</v>
      </c>
      <c r="IF277" s="4">
        <v>0</v>
      </c>
      <c r="IG277" s="5">
        <v>0</v>
      </c>
      <c r="IH277" s="3">
        <v>0</v>
      </c>
      <c r="II277" s="3">
        <v>0</v>
      </c>
      <c r="IJ277" s="3">
        <v>0</v>
      </c>
      <c r="IK277" s="3">
        <v>0</v>
      </c>
      <c r="IL277" s="3">
        <v>0</v>
      </c>
      <c r="IM277" s="3">
        <v>0</v>
      </c>
      <c r="IN277" s="3">
        <v>0</v>
      </c>
      <c r="IO277" s="3">
        <v>0</v>
      </c>
      <c r="IP277" s="3">
        <v>0</v>
      </c>
      <c r="IQ277" s="3"/>
      <c r="IR277" s="3">
        <v>0</v>
      </c>
      <c r="IS277" s="3"/>
      <c r="IT277" s="3">
        <v>0</v>
      </c>
      <c r="IU277" s="3"/>
      <c r="IV277" s="93">
        <v>0</v>
      </c>
      <c r="IW277" s="4">
        <v>0</v>
      </c>
      <c r="IX277" s="4">
        <v>0</v>
      </c>
      <c r="IY277" s="4">
        <v>0</v>
      </c>
      <c r="IZ277" s="4">
        <v>0</v>
      </c>
      <c r="JA277" s="4">
        <v>0</v>
      </c>
      <c r="JB277" s="4">
        <v>0</v>
      </c>
      <c r="JC277" s="4">
        <v>0</v>
      </c>
      <c r="JD277" s="4">
        <v>0</v>
      </c>
      <c r="JE277" s="4">
        <v>0</v>
      </c>
      <c r="JG277" s="4">
        <v>0</v>
      </c>
      <c r="JI277" s="4">
        <v>0</v>
      </c>
      <c r="JK277" s="93">
        <v>0</v>
      </c>
      <c r="JL277" s="4">
        <v>0</v>
      </c>
      <c r="JM277" s="4">
        <v>0</v>
      </c>
      <c r="JN277" s="4">
        <v>0</v>
      </c>
      <c r="JO277" s="4">
        <v>0</v>
      </c>
      <c r="JP277" s="4">
        <v>0</v>
      </c>
      <c r="JQ277" s="4">
        <v>0</v>
      </c>
      <c r="JR277" s="4">
        <v>0</v>
      </c>
      <c r="JS277" s="4">
        <v>0</v>
      </c>
      <c r="JT277" s="4">
        <v>0</v>
      </c>
      <c r="JV277" s="4">
        <v>0</v>
      </c>
      <c r="JW277" s="4">
        <v>0</v>
      </c>
      <c r="JX277" s="4">
        <v>0</v>
      </c>
      <c r="JY277" s="4">
        <v>0</v>
      </c>
      <c r="JZ277" s="93">
        <v>0</v>
      </c>
      <c r="KA277" s="4">
        <v>0</v>
      </c>
      <c r="KB277" s="4">
        <v>0</v>
      </c>
      <c r="KC277" s="4">
        <v>0</v>
      </c>
      <c r="KD277" s="4">
        <v>0</v>
      </c>
      <c r="KE277" s="4">
        <v>0</v>
      </c>
      <c r="KF277" s="4">
        <v>0</v>
      </c>
      <c r="KG277" s="4">
        <v>0</v>
      </c>
      <c r="KH277" s="4">
        <v>0</v>
      </c>
      <c r="KI277" s="4">
        <v>0</v>
      </c>
      <c r="KJ277" s="4">
        <v>0</v>
      </c>
      <c r="KK277" s="4">
        <v>0</v>
      </c>
      <c r="KM277" s="4">
        <v>0</v>
      </c>
      <c r="KN277" s="4">
        <v>0</v>
      </c>
      <c r="KO277" s="4">
        <v>0</v>
      </c>
      <c r="KP277" s="4">
        <v>0</v>
      </c>
      <c r="KQ277" s="4">
        <v>0</v>
      </c>
      <c r="KR277" s="4">
        <v>0</v>
      </c>
      <c r="KS277" s="4">
        <v>0</v>
      </c>
      <c r="KT277" s="4">
        <v>0</v>
      </c>
      <c r="KU277" s="4">
        <v>0</v>
      </c>
      <c r="KV277" s="4">
        <v>0</v>
      </c>
      <c r="KW277" s="4">
        <v>0</v>
      </c>
      <c r="KX277" s="4">
        <v>0</v>
      </c>
      <c r="KY277" s="4">
        <v>0</v>
      </c>
      <c r="KZ277" s="4">
        <v>0</v>
      </c>
      <c r="LA277" s="4">
        <v>0</v>
      </c>
      <c r="LB277" s="4">
        <v>0</v>
      </c>
      <c r="LC277" s="4">
        <v>0</v>
      </c>
      <c r="LD277" s="4">
        <v>0</v>
      </c>
      <c r="LE277" s="4">
        <v>0</v>
      </c>
      <c r="LF277" s="4">
        <v>0</v>
      </c>
      <c r="LG277" s="4">
        <v>0</v>
      </c>
      <c r="LH277" s="4">
        <v>0</v>
      </c>
      <c r="LI277" s="4">
        <v>0</v>
      </c>
      <c r="LJ277" s="4">
        <v>0</v>
      </c>
      <c r="LK277" s="4">
        <v>0</v>
      </c>
      <c r="LL277" s="4">
        <v>0</v>
      </c>
      <c r="LM277" s="4">
        <v>0</v>
      </c>
      <c r="LO277" s="4">
        <v>0</v>
      </c>
      <c r="LQ277" s="4">
        <v>0</v>
      </c>
      <c r="MI277" s="115">
        <f t="shared" si="4"/>
        <v>-268</v>
      </c>
      <c r="MJ277" s="3"/>
      <c r="MK277" s="3"/>
      <c r="ML277" s="176"/>
      <c r="MM277" s="176"/>
      <c r="MN277" s="176"/>
      <c r="MO277" s="176"/>
      <c r="MP277" s="176"/>
      <c r="MQ277" s="176"/>
      <c r="MR277" s="176"/>
      <c r="MS277" s="176"/>
      <c r="MT277" s="176"/>
    </row>
    <row r="278" spans="1:358" s="4" customFormat="1">
      <c r="A278" s="1">
        <v>269</v>
      </c>
      <c r="B278" t="s">
        <v>309</v>
      </c>
      <c r="C278" s="93"/>
      <c r="E278" s="4">
        <v>0</v>
      </c>
      <c r="F278" s="4">
        <v>0</v>
      </c>
      <c r="I278" s="93"/>
      <c r="J278" s="4">
        <v>0</v>
      </c>
      <c r="K278" s="4">
        <v>0</v>
      </c>
      <c r="L278" s="4">
        <v>0</v>
      </c>
      <c r="O278" s="93"/>
      <c r="Q278" s="4">
        <v>0</v>
      </c>
      <c r="R278" s="4">
        <v>0</v>
      </c>
      <c r="S278" s="4">
        <v>0</v>
      </c>
      <c r="U278" s="4">
        <v>0</v>
      </c>
      <c r="V278" s="4">
        <v>0</v>
      </c>
      <c r="W278" s="93"/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L278" s="4">
        <v>0</v>
      </c>
      <c r="AO278" s="93">
        <v>1</v>
      </c>
      <c r="AP278" s="4">
        <v>0</v>
      </c>
      <c r="AQ278" s="4">
        <v>7166</v>
      </c>
      <c r="AR278" s="4">
        <v>0</v>
      </c>
      <c r="AS278" s="4">
        <v>0</v>
      </c>
      <c r="AT278" s="4">
        <v>0</v>
      </c>
      <c r="AU278" s="4">
        <v>7166</v>
      </c>
      <c r="AW278" s="93"/>
      <c r="AZ278" s="4">
        <v>0</v>
      </c>
      <c r="BB278" s="4">
        <v>0</v>
      </c>
      <c r="BC278" s="4">
        <v>3828</v>
      </c>
      <c r="BD278" s="4">
        <v>5</v>
      </c>
      <c r="BH278" s="4">
        <v>0</v>
      </c>
      <c r="BL278" s="4">
        <v>0</v>
      </c>
      <c r="BN278" s="4">
        <v>0</v>
      </c>
      <c r="BO278" s="4">
        <v>0</v>
      </c>
      <c r="BP278" s="4">
        <v>0</v>
      </c>
      <c r="BQ278" s="93">
        <v>0</v>
      </c>
      <c r="BR278" s="4">
        <v>0</v>
      </c>
      <c r="BS278" s="4">
        <v>0</v>
      </c>
      <c r="BT278" s="4">
        <v>0</v>
      </c>
      <c r="BU278" s="4">
        <v>0</v>
      </c>
      <c r="BW278" s="4">
        <v>0</v>
      </c>
      <c r="BY278" s="4">
        <v>0</v>
      </c>
      <c r="CA278" s="4">
        <v>0</v>
      </c>
      <c r="CC278" s="93"/>
      <c r="CE278" s="4">
        <v>0</v>
      </c>
      <c r="CF278" s="4">
        <v>0</v>
      </c>
      <c r="CH278" s="4">
        <v>0</v>
      </c>
      <c r="CJ278" s="4">
        <v>0</v>
      </c>
      <c r="CK278" s="4">
        <v>0</v>
      </c>
      <c r="CL278" s="4">
        <v>0</v>
      </c>
      <c r="CM278" s="4">
        <v>0</v>
      </c>
      <c r="CN278" s="4">
        <v>0</v>
      </c>
      <c r="CO278" s="93"/>
      <c r="CS278" s="4">
        <v>0</v>
      </c>
      <c r="CW278" s="4">
        <v>0</v>
      </c>
      <c r="CY278" s="4">
        <v>0</v>
      </c>
      <c r="DA278" s="93"/>
      <c r="DD278" s="4">
        <v>0</v>
      </c>
      <c r="DF278" s="4">
        <v>0</v>
      </c>
      <c r="DH278" s="4">
        <v>0</v>
      </c>
      <c r="DI278" s="4">
        <v>0</v>
      </c>
      <c r="DJ278" s="4">
        <v>0</v>
      </c>
      <c r="DK278" s="4">
        <v>0</v>
      </c>
      <c r="DL278" s="4">
        <v>0</v>
      </c>
      <c r="DM278" s="93"/>
      <c r="DU278" s="4">
        <v>0</v>
      </c>
      <c r="DW278" s="4">
        <v>0</v>
      </c>
      <c r="DY278" s="93"/>
      <c r="EG278" s="4">
        <v>0</v>
      </c>
      <c r="EI278" s="4">
        <v>0</v>
      </c>
      <c r="EK278" s="93">
        <v>0</v>
      </c>
      <c r="EM278" s="4">
        <v>0</v>
      </c>
      <c r="EN278" s="4">
        <v>0</v>
      </c>
      <c r="EO278" s="4">
        <v>0</v>
      </c>
      <c r="EP278" s="4">
        <v>0</v>
      </c>
      <c r="EQ278" s="4">
        <v>0</v>
      </c>
      <c r="ER278" s="4">
        <v>0</v>
      </c>
      <c r="ES278" s="4">
        <v>0</v>
      </c>
      <c r="ET278" s="4">
        <v>0</v>
      </c>
      <c r="EU278" s="4">
        <v>0</v>
      </c>
      <c r="EV278" s="4">
        <v>0</v>
      </c>
      <c r="EW278" s="93">
        <v>0</v>
      </c>
      <c r="EX278" s="4">
        <v>0</v>
      </c>
      <c r="EY278" s="4">
        <v>0</v>
      </c>
      <c r="EZ278" s="4">
        <v>0</v>
      </c>
      <c r="FA278" s="4">
        <v>0</v>
      </c>
      <c r="FB278" s="4">
        <v>0</v>
      </c>
      <c r="FC278" s="4">
        <v>0</v>
      </c>
      <c r="FD278" s="4">
        <v>0</v>
      </c>
      <c r="FE278" s="4">
        <v>0</v>
      </c>
      <c r="FF278" s="4">
        <v>0</v>
      </c>
      <c r="FG278" s="4">
        <v>0</v>
      </c>
      <c r="FH278" s="4">
        <v>0</v>
      </c>
      <c r="FI278" s="93">
        <v>0</v>
      </c>
      <c r="FJ278" s="4">
        <v>0</v>
      </c>
      <c r="FK278" s="4">
        <v>0</v>
      </c>
      <c r="FL278" s="4">
        <v>0</v>
      </c>
      <c r="FM278" s="4">
        <v>0</v>
      </c>
      <c r="FN278" s="4">
        <v>0</v>
      </c>
      <c r="FO278" s="4">
        <v>0</v>
      </c>
      <c r="FQ278" s="4">
        <v>0</v>
      </c>
      <c r="FS278" s="4">
        <v>0</v>
      </c>
      <c r="FU278" s="93">
        <v>0</v>
      </c>
      <c r="FV278" s="4">
        <v>0</v>
      </c>
      <c r="FW278" s="4">
        <v>0</v>
      </c>
      <c r="FX278" s="4">
        <v>0</v>
      </c>
      <c r="FY278" s="4">
        <v>0</v>
      </c>
      <c r="FZ278" s="4">
        <v>0</v>
      </c>
      <c r="GA278" s="4">
        <v>0</v>
      </c>
      <c r="GB278" s="4">
        <v>0</v>
      </c>
      <c r="GC278" s="4">
        <v>0</v>
      </c>
      <c r="GE278" s="4">
        <v>0</v>
      </c>
      <c r="GG278" s="93">
        <v>0</v>
      </c>
      <c r="GH278" s="4">
        <v>0</v>
      </c>
      <c r="GI278" s="4">
        <v>0</v>
      </c>
      <c r="GJ278" s="4">
        <v>0</v>
      </c>
      <c r="GK278" s="4">
        <v>0</v>
      </c>
      <c r="GL278" s="4">
        <v>0</v>
      </c>
      <c r="GM278" s="4">
        <v>0</v>
      </c>
      <c r="GN278" s="4">
        <v>0</v>
      </c>
      <c r="GO278" s="4">
        <v>0</v>
      </c>
      <c r="GP278" s="4">
        <v>0</v>
      </c>
      <c r="GQ278" s="4">
        <v>0</v>
      </c>
      <c r="GR278" s="4">
        <v>0</v>
      </c>
      <c r="GS278" s="93">
        <v>0</v>
      </c>
      <c r="GT278" s="4">
        <v>0</v>
      </c>
      <c r="GU278" s="4">
        <v>0</v>
      </c>
      <c r="GV278" s="4">
        <v>0</v>
      </c>
      <c r="GW278" s="4">
        <v>0</v>
      </c>
      <c r="GX278" s="4">
        <v>0</v>
      </c>
      <c r="GY278" s="4">
        <v>0</v>
      </c>
      <c r="GZ278" s="4">
        <v>0</v>
      </c>
      <c r="HA278" s="160">
        <v>0</v>
      </c>
      <c r="HB278" s="160">
        <v>0</v>
      </c>
      <c r="HC278" s="160">
        <v>0</v>
      </c>
      <c r="HD278" s="4">
        <v>0</v>
      </c>
      <c r="HE278" s="93">
        <v>0</v>
      </c>
      <c r="HF278" s="4">
        <v>0</v>
      </c>
      <c r="HG278" s="4">
        <v>0</v>
      </c>
      <c r="HH278" s="4">
        <v>0</v>
      </c>
      <c r="HI278" s="4">
        <v>0</v>
      </c>
      <c r="HJ278" s="4">
        <v>0</v>
      </c>
      <c r="HK278" s="4">
        <v>0</v>
      </c>
      <c r="HL278" s="4">
        <v>0</v>
      </c>
      <c r="HM278" s="4">
        <v>0</v>
      </c>
      <c r="HN278" s="4">
        <v>0</v>
      </c>
      <c r="HO278" s="4">
        <v>0</v>
      </c>
      <c r="HP278" s="4">
        <v>0</v>
      </c>
      <c r="HQ278" s="4">
        <v>0</v>
      </c>
      <c r="HR278" s="93">
        <v>0</v>
      </c>
      <c r="HS278" s="4">
        <v>0</v>
      </c>
      <c r="HT278" s="4">
        <v>0</v>
      </c>
      <c r="HU278" s="4">
        <v>0</v>
      </c>
      <c r="HV278" s="4">
        <v>0</v>
      </c>
      <c r="HW278" s="4">
        <v>0</v>
      </c>
      <c r="HX278" s="176">
        <v>0</v>
      </c>
      <c r="HY278" s="4">
        <v>0</v>
      </c>
      <c r="HZ278" s="176">
        <v>0</v>
      </c>
      <c r="IA278" s="4">
        <v>0</v>
      </c>
      <c r="IB278" s="176">
        <v>0</v>
      </c>
      <c r="IC278" s="4">
        <v>0</v>
      </c>
      <c r="ID278" s="176">
        <v>0</v>
      </c>
      <c r="IE278" s="4">
        <v>0</v>
      </c>
      <c r="IF278" s="4">
        <v>0</v>
      </c>
      <c r="IG278" s="5">
        <v>0</v>
      </c>
      <c r="IH278" s="3">
        <v>0</v>
      </c>
      <c r="II278" s="3">
        <v>0</v>
      </c>
      <c r="IJ278" s="3">
        <v>0</v>
      </c>
      <c r="IK278" s="3">
        <v>0</v>
      </c>
      <c r="IL278" s="3">
        <v>0</v>
      </c>
      <c r="IM278" s="3">
        <v>0</v>
      </c>
      <c r="IN278" s="3">
        <v>0</v>
      </c>
      <c r="IO278" s="3">
        <v>0</v>
      </c>
      <c r="IP278" s="3">
        <v>0</v>
      </c>
      <c r="IQ278" s="3"/>
      <c r="IR278" s="3">
        <v>0</v>
      </c>
      <c r="IS278" s="3"/>
      <c r="IT278" s="3">
        <v>0</v>
      </c>
      <c r="IU278" s="3"/>
      <c r="IV278" s="93">
        <v>0</v>
      </c>
      <c r="IW278" s="4">
        <v>0</v>
      </c>
      <c r="IX278" s="4">
        <v>0</v>
      </c>
      <c r="IY278" s="4">
        <v>0</v>
      </c>
      <c r="IZ278" s="4">
        <v>0</v>
      </c>
      <c r="JA278" s="4">
        <v>0</v>
      </c>
      <c r="JB278" s="4">
        <v>0</v>
      </c>
      <c r="JC278" s="4">
        <v>0</v>
      </c>
      <c r="JD278" s="4">
        <v>0</v>
      </c>
      <c r="JE278" s="4">
        <v>0</v>
      </c>
      <c r="JG278" s="4">
        <v>0</v>
      </c>
      <c r="JI278" s="4">
        <v>0</v>
      </c>
      <c r="JK278" s="93">
        <v>0</v>
      </c>
      <c r="JL278" s="4">
        <v>0</v>
      </c>
      <c r="JM278" s="4">
        <v>0</v>
      </c>
      <c r="JN278" s="4">
        <v>0</v>
      </c>
      <c r="JO278" s="4">
        <v>0</v>
      </c>
      <c r="JP278" s="4">
        <v>0</v>
      </c>
      <c r="JQ278" s="4">
        <v>0</v>
      </c>
      <c r="JR278" s="4">
        <v>0</v>
      </c>
      <c r="JS278" s="4">
        <v>0</v>
      </c>
      <c r="JT278" s="4">
        <v>0</v>
      </c>
      <c r="JV278" s="4">
        <v>0</v>
      </c>
      <c r="JW278" s="4">
        <v>0</v>
      </c>
      <c r="JX278" s="4">
        <v>0</v>
      </c>
      <c r="JY278" s="4">
        <v>0</v>
      </c>
      <c r="JZ278" s="93">
        <v>0</v>
      </c>
      <c r="KA278" s="4">
        <v>0</v>
      </c>
      <c r="KB278" s="4">
        <v>0</v>
      </c>
      <c r="KC278" s="4">
        <v>0</v>
      </c>
      <c r="KD278" s="4">
        <v>0</v>
      </c>
      <c r="KE278" s="4">
        <v>0</v>
      </c>
      <c r="KF278" s="4">
        <v>0</v>
      </c>
      <c r="KG278" s="4">
        <v>0</v>
      </c>
      <c r="KH278" s="4">
        <v>0</v>
      </c>
      <c r="KI278" s="4">
        <v>0</v>
      </c>
      <c r="KJ278" s="4">
        <v>0</v>
      </c>
      <c r="KK278" s="4">
        <v>0</v>
      </c>
      <c r="KM278" s="4">
        <v>0</v>
      </c>
      <c r="KN278" s="4">
        <v>0</v>
      </c>
      <c r="KO278" s="4">
        <v>0</v>
      </c>
      <c r="KP278" s="4">
        <v>0</v>
      </c>
      <c r="KQ278" s="4">
        <v>0</v>
      </c>
      <c r="KR278" s="4">
        <v>0</v>
      </c>
      <c r="KS278" s="4">
        <v>0</v>
      </c>
      <c r="KT278" s="4">
        <v>0</v>
      </c>
      <c r="KU278" s="4">
        <v>0</v>
      </c>
      <c r="KV278" s="4">
        <v>0</v>
      </c>
      <c r="KW278" s="4">
        <v>0</v>
      </c>
      <c r="KX278" s="4">
        <v>0</v>
      </c>
      <c r="KY278" s="4">
        <v>0</v>
      </c>
      <c r="KZ278" s="4">
        <v>0</v>
      </c>
      <c r="LA278" s="4">
        <v>0</v>
      </c>
      <c r="LB278" s="4">
        <v>0</v>
      </c>
      <c r="LC278" s="4">
        <v>0</v>
      </c>
      <c r="LD278" s="4">
        <v>0</v>
      </c>
      <c r="LE278" s="4">
        <v>0</v>
      </c>
      <c r="LF278" s="4">
        <v>0</v>
      </c>
      <c r="LG278" s="4">
        <v>0</v>
      </c>
      <c r="LH278" s="4">
        <v>0</v>
      </c>
      <c r="LI278" s="4">
        <v>0</v>
      </c>
      <c r="LJ278" s="4">
        <v>0</v>
      </c>
      <c r="LK278" s="4">
        <v>0</v>
      </c>
      <c r="LL278" s="4">
        <v>0</v>
      </c>
      <c r="LM278" s="4">
        <v>0</v>
      </c>
      <c r="LO278" s="4">
        <v>0</v>
      </c>
      <c r="LQ278" s="4">
        <v>0</v>
      </c>
      <c r="MI278" s="115">
        <f t="shared" si="4"/>
        <v>-269</v>
      </c>
      <c r="MJ278" s="3"/>
      <c r="MK278" s="3"/>
      <c r="ML278" s="176"/>
      <c r="MM278" s="176"/>
      <c r="MN278" s="176"/>
      <c r="MO278" s="176"/>
      <c r="MP278" s="176"/>
      <c r="MQ278" s="176"/>
      <c r="MR278" s="176"/>
      <c r="MS278" s="176"/>
      <c r="MT278" s="176"/>
    </row>
    <row r="279" spans="1:358" s="4" customFormat="1">
      <c r="A279" s="1">
        <v>270</v>
      </c>
      <c r="B279" t="s">
        <v>310</v>
      </c>
      <c r="C279" s="93">
        <v>2</v>
      </c>
      <c r="D279" s="4">
        <v>9148</v>
      </c>
      <c r="E279" s="4">
        <v>0</v>
      </c>
      <c r="F279" s="4">
        <v>26766</v>
      </c>
      <c r="G279" s="4">
        <v>0</v>
      </c>
      <c r="I279" s="93">
        <v>2</v>
      </c>
      <c r="J279" s="4">
        <v>10488</v>
      </c>
      <c r="K279" s="4">
        <v>0</v>
      </c>
      <c r="L279" s="4">
        <v>0</v>
      </c>
      <c r="M279" s="4">
        <v>0</v>
      </c>
      <c r="O279" s="93">
        <v>2</v>
      </c>
      <c r="P279" s="4">
        <v>0</v>
      </c>
      <c r="Q279" s="4">
        <v>11650</v>
      </c>
      <c r="R279" s="4">
        <v>0</v>
      </c>
      <c r="S279" s="4">
        <v>0</v>
      </c>
      <c r="U279" s="4">
        <v>5244</v>
      </c>
      <c r="V279" s="4">
        <v>0</v>
      </c>
      <c r="W279" s="93">
        <v>6.97</v>
      </c>
      <c r="X279" s="4">
        <v>0</v>
      </c>
      <c r="Y279" s="4">
        <v>36997</v>
      </c>
      <c r="Z279" s="4">
        <v>0</v>
      </c>
      <c r="AA279" s="4">
        <v>0</v>
      </c>
      <c r="AB279" s="4">
        <v>0</v>
      </c>
      <c r="AC279" s="4">
        <v>25347</v>
      </c>
      <c r="AD279" s="4">
        <v>0</v>
      </c>
      <c r="AE279" s="4">
        <v>0</v>
      </c>
      <c r="AF279" s="4">
        <v>7</v>
      </c>
      <c r="AG279" s="4">
        <v>0</v>
      </c>
      <c r="AH279" s="4">
        <v>44177</v>
      </c>
      <c r="AJ279" s="4">
        <v>0</v>
      </c>
      <c r="AL279" s="4">
        <v>22388</v>
      </c>
      <c r="AN279" s="4">
        <v>0</v>
      </c>
      <c r="AO279" s="93">
        <v>8.94</v>
      </c>
      <c r="AP279" s="4">
        <v>0</v>
      </c>
      <c r="AQ279" s="4">
        <v>53032</v>
      </c>
      <c r="AR279" s="4">
        <v>0</v>
      </c>
      <c r="AS279" s="4">
        <v>6231</v>
      </c>
      <c r="AT279" s="4">
        <v>0</v>
      </c>
      <c r="AU279" s="4">
        <v>23302</v>
      </c>
      <c r="AW279" s="93">
        <v>18</v>
      </c>
      <c r="AY279" s="4">
        <v>163116</v>
      </c>
      <c r="AZ279" s="4">
        <v>-18124</v>
      </c>
      <c r="BA279" s="4">
        <v>0</v>
      </c>
      <c r="BB279" s="4">
        <v>0</v>
      </c>
      <c r="BC279" s="4">
        <v>105286</v>
      </c>
      <c r="BD279" s="4">
        <v>-16004</v>
      </c>
      <c r="BE279" s="4">
        <v>17.28</v>
      </c>
      <c r="BF279" s="4">
        <v>0</v>
      </c>
      <c r="BG279" s="4">
        <v>132589</v>
      </c>
      <c r="BH279" s="4">
        <v>0</v>
      </c>
      <c r="BI279" s="4">
        <v>26</v>
      </c>
      <c r="BJ279" s="4">
        <v>0</v>
      </c>
      <c r="BK279" s="4">
        <v>221780</v>
      </c>
      <c r="BL279" s="4">
        <v>0</v>
      </c>
      <c r="BM279" s="4">
        <v>0</v>
      </c>
      <c r="BN279" s="4">
        <v>0</v>
      </c>
      <c r="BO279" s="4">
        <v>46293.071832249523</v>
      </c>
      <c r="BP279" s="4">
        <v>30.151188062634901</v>
      </c>
      <c r="BQ279" s="93">
        <v>29.450511945392492</v>
      </c>
      <c r="BR279" s="4">
        <v>0</v>
      </c>
      <c r="BS279" s="4">
        <v>220082.54098468833</v>
      </c>
      <c r="BT279" s="4">
        <v>0</v>
      </c>
      <c r="BU279" s="4">
        <v>22028.982935153581</v>
      </c>
      <c r="BW279" s="4">
        <v>0</v>
      </c>
      <c r="BY279" s="4">
        <v>22028.982935153581</v>
      </c>
      <c r="CA279" s="4">
        <v>64389</v>
      </c>
      <c r="CC279" s="93">
        <v>45.014866662810206</v>
      </c>
      <c r="CD279" s="4">
        <v>0</v>
      </c>
      <c r="CE279" s="4">
        <v>339567.98883554118</v>
      </c>
      <c r="CF279" s="4">
        <v>0</v>
      </c>
      <c r="CG279" s="4">
        <v>33379.536530340716</v>
      </c>
      <c r="CH279" s="4">
        <v>0</v>
      </c>
      <c r="CI279" s="4">
        <v>17304</v>
      </c>
      <c r="CJ279" s="4">
        <v>0</v>
      </c>
      <c r="CK279" s="4">
        <v>33379.536530340716</v>
      </c>
      <c r="CL279" s="4">
        <v>0</v>
      </c>
      <c r="CM279" s="4">
        <v>162411.44785085286</v>
      </c>
      <c r="CN279" s="4">
        <v>0</v>
      </c>
      <c r="CO279" s="93">
        <v>51</v>
      </c>
      <c r="CP279" s="4">
        <v>0</v>
      </c>
      <c r="CQ279" s="4">
        <v>398238</v>
      </c>
      <c r="CS279" s="4">
        <v>41361</v>
      </c>
      <c r="CU279" s="4">
        <v>0</v>
      </c>
      <c r="CW279" s="4">
        <v>41361</v>
      </c>
      <c r="CY279" s="4">
        <v>130361.01116445882</v>
      </c>
      <c r="DA279" s="93">
        <v>56</v>
      </c>
      <c r="DB279" s="4">
        <v>0</v>
      </c>
      <c r="DC279" s="4">
        <v>450560</v>
      </c>
      <c r="DD279" s="4">
        <v>0</v>
      </c>
      <c r="DE279" s="4">
        <v>45564</v>
      </c>
      <c r="DF279" s="4">
        <v>0</v>
      </c>
      <c r="DG279" s="4">
        <v>18516</v>
      </c>
      <c r="DH279" s="4">
        <v>0</v>
      </c>
      <c r="DI279" s="4">
        <v>45564</v>
      </c>
      <c r="DJ279" s="4">
        <v>0</v>
      </c>
      <c r="DK279" s="4">
        <v>135318</v>
      </c>
      <c r="DL279" s="4">
        <v>0</v>
      </c>
      <c r="DM279" s="93">
        <v>64.255376898234033</v>
      </c>
      <c r="DN279" s="4">
        <v>0</v>
      </c>
      <c r="DO279" s="4">
        <v>589612</v>
      </c>
      <c r="DQ279" s="4">
        <v>56487</v>
      </c>
      <c r="DS279" s="4">
        <v>10178</v>
      </c>
      <c r="DU279" s="4">
        <v>56487</v>
      </c>
      <c r="DW279" s="4">
        <v>193913.20446578355</v>
      </c>
      <c r="DY279" s="93">
        <v>60.500761143618291</v>
      </c>
      <c r="DZ279" s="4">
        <v>0</v>
      </c>
      <c r="EA279" s="4">
        <v>584910</v>
      </c>
      <c r="EC279" s="4">
        <v>54026</v>
      </c>
      <c r="EE279" s="4">
        <v>0</v>
      </c>
      <c r="EG279" s="4">
        <v>54026</v>
      </c>
      <c r="EI279" s="4">
        <v>104360</v>
      </c>
      <c r="EK279" s="93">
        <v>62.066433566433574</v>
      </c>
      <c r="EL279" s="4">
        <v>0</v>
      </c>
      <c r="EM279" s="4">
        <v>596888</v>
      </c>
      <c r="EN279" s="4">
        <v>0</v>
      </c>
      <c r="EO279" s="4">
        <v>50961</v>
      </c>
      <c r="EP279" s="4">
        <v>0</v>
      </c>
      <c r="EQ279" s="4">
        <v>56969</v>
      </c>
      <c r="ER279" s="4">
        <v>0</v>
      </c>
      <c r="ES279" s="4">
        <v>50961</v>
      </c>
      <c r="ET279" s="4">
        <v>0</v>
      </c>
      <c r="EU279" s="4">
        <v>67598.8</v>
      </c>
      <c r="EV279" s="4">
        <v>0</v>
      </c>
      <c r="EW279" s="93">
        <v>0</v>
      </c>
      <c r="EX279" s="4">
        <v>0</v>
      </c>
      <c r="EY279" s="4">
        <v>0</v>
      </c>
      <c r="EZ279" s="4">
        <v>0</v>
      </c>
      <c r="FA279" s="4">
        <v>0</v>
      </c>
      <c r="FB279" s="4">
        <v>0</v>
      </c>
      <c r="FC279" s="4">
        <v>0</v>
      </c>
      <c r="FD279" s="4">
        <v>0</v>
      </c>
      <c r="FE279" s="4">
        <v>0</v>
      </c>
      <c r="FF279" s="4">
        <v>0</v>
      </c>
      <c r="FG279" s="4">
        <v>0</v>
      </c>
      <c r="FH279" s="4">
        <v>0</v>
      </c>
      <c r="FI279" s="93">
        <v>0</v>
      </c>
      <c r="FJ279" s="4">
        <v>0</v>
      </c>
      <c r="FK279" s="4">
        <v>0</v>
      </c>
      <c r="FL279" s="4">
        <v>0</v>
      </c>
      <c r="FM279" s="4">
        <v>0</v>
      </c>
      <c r="FN279" s="4">
        <v>0</v>
      </c>
      <c r="FO279" s="4">
        <v>0</v>
      </c>
      <c r="FQ279" s="4">
        <v>0</v>
      </c>
      <c r="FS279" s="4">
        <v>0</v>
      </c>
      <c r="FU279" s="93">
        <v>0</v>
      </c>
      <c r="FV279" s="4">
        <v>0</v>
      </c>
      <c r="FW279" s="4">
        <v>0</v>
      </c>
      <c r="FX279" s="4">
        <v>0</v>
      </c>
      <c r="FY279" s="4">
        <v>0</v>
      </c>
      <c r="FZ279" s="4">
        <v>0</v>
      </c>
      <c r="GA279" s="4">
        <v>0</v>
      </c>
      <c r="GB279" s="4">
        <v>0</v>
      </c>
      <c r="GC279" s="4">
        <v>0</v>
      </c>
      <c r="GE279" s="4">
        <v>0</v>
      </c>
      <c r="GG279" s="93">
        <v>0</v>
      </c>
      <c r="GH279" s="4">
        <v>0</v>
      </c>
      <c r="GI279" s="4">
        <v>0</v>
      </c>
      <c r="GJ279" s="4">
        <v>0</v>
      </c>
      <c r="GK279" s="4">
        <v>0</v>
      </c>
      <c r="GL279" s="4">
        <v>0</v>
      </c>
      <c r="GM279" s="4">
        <v>0</v>
      </c>
      <c r="GN279" s="4">
        <v>0</v>
      </c>
      <c r="GO279" s="4">
        <v>0</v>
      </c>
      <c r="GP279" s="4">
        <v>0</v>
      </c>
      <c r="GQ279" s="4">
        <v>0</v>
      </c>
      <c r="GR279" s="4">
        <v>0</v>
      </c>
      <c r="GS279" s="93">
        <v>0</v>
      </c>
      <c r="GT279" s="4">
        <v>0</v>
      </c>
      <c r="GU279" s="4">
        <v>0</v>
      </c>
      <c r="GV279" s="4">
        <v>0</v>
      </c>
      <c r="GW279" s="4">
        <v>0</v>
      </c>
      <c r="GX279" s="4">
        <v>0</v>
      </c>
      <c r="GY279" s="4">
        <v>0</v>
      </c>
      <c r="GZ279" s="4">
        <v>0</v>
      </c>
      <c r="HA279" s="160">
        <v>0</v>
      </c>
      <c r="HB279" s="160">
        <v>0</v>
      </c>
      <c r="HC279" s="160">
        <v>0</v>
      </c>
      <c r="HD279" s="4">
        <v>0</v>
      </c>
      <c r="HE279" s="93">
        <v>0</v>
      </c>
      <c r="HF279" s="4">
        <v>0</v>
      </c>
      <c r="HG279" s="4">
        <v>0</v>
      </c>
      <c r="HH279" s="4">
        <v>0</v>
      </c>
      <c r="HI279" s="4">
        <v>0</v>
      </c>
      <c r="HJ279" s="4">
        <v>0</v>
      </c>
      <c r="HK279" s="4">
        <v>0</v>
      </c>
      <c r="HL279" s="4">
        <v>0</v>
      </c>
      <c r="HM279" s="4">
        <v>0</v>
      </c>
      <c r="HN279" s="4">
        <v>0</v>
      </c>
      <c r="HO279" s="4">
        <v>0</v>
      </c>
      <c r="HP279" s="4">
        <v>0</v>
      </c>
      <c r="HQ279" s="4">
        <v>0</v>
      </c>
      <c r="HR279" s="93">
        <v>0</v>
      </c>
      <c r="HS279" s="4">
        <v>0</v>
      </c>
      <c r="HT279" s="4">
        <v>0</v>
      </c>
      <c r="HU279" s="4">
        <v>0</v>
      </c>
      <c r="HV279" s="4">
        <v>0</v>
      </c>
      <c r="HW279" s="4">
        <v>0</v>
      </c>
      <c r="HX279" s="176">
        <v>0</v>
      </c>
      <c r="HY279" s="4">
        <v>0</v>
      </c>
      <c r="HZ279" s="176">
        <v>0</v>
      </c>
      <c r="IA279" s="4">
        <v>0</v>
      </c>
      <c r="IB279" s="176">
        <v>0</v>
      </c>
      <c r="IC279" s="4">
        <v>0</v>
      </c>
      <c r="ID279" s="176">
        <v>0</v>
      </c>
      <c r="IE279" s="4">
        <v>0</v>
      </c>
      <c r="IF279" s="4">
        <v>0</v>
      </c>
      <c r="IG279" s="5">
        <v>0</v>
      </c>
      <c r="IH279" s="3">
        <v>0</v>
      </c>
      <c r="II279" s="3">
        <v>0</v>
      </c>
      <c r="IJ279" s="3">
        <v>0</v>
      </c>
      <c r="IK279" s="3">
        <v>0</v>
      </c>
      <c r="IL279" s="3">
        <v>0</v>
      </c>
      <c r="IM279" s="3">
        <v>0</v>
      </c>
      <c r="IN279" s="3">
        <v>0</v>
      </c>
      <c r="IO279" s="3">
        <v>0</v>
      </c>
      <c r="IP279" s="3">
        <v>0</v>
      </c>
      <c r="IQ279" s="3"/>
      <c r="IR279" s="3">
        <v>0</v>
      </c>
      <c r="IS279" s="3"/>
      <c r="IT279" s="3">
        <v>0</v>
      </c>
      <c r="IU279" s="3"/>
      <c r="IV279" s="93">
        <v>0</v>
      </c>
      <c r="IW279" s="4">
        <v>0</v>
      </c>
      <c r="IX279" s="4">
        <v>0</v>
      </c>
      <c r="IY279" s="4">
        <v>0</v>
      </c>
      <c r="IZ279" s="4">
        <v>0</v>
      </c>
      <c r="JA279" s="4">
        <v>0</v>
      </c>
      <c r="JB279" s="4">
        <v>0</v>
      </c>
      <c r="JC279" s="4">
        <v>0</v>
      </c>
      <c r="JD279" s="4">
        <v>0</v>
      </c>
      <c r="JE279" s="4">
        <v>0</v>
      </c>
      <c r="JG279" s="4">
        <v>0</v>
      </c>
      <c r="JI279" s="4">
        <v>0</v>
      </c>
      <c r="JK279" s="93">
        <v>0</v>
      </c>
      <c r="JL279" s="4">
        <v>0</v>
      </c>
      <c r="JM279" s="4">
        <v>0</v>
      </c>
      <c r="JN279" s="4">
        <v>0</v>
      </c>
      <c r="JO279" s="4">
        <v>0</v>
      </c>
      <c r="JP279" s="4">
        <v>0</v>
      </c>
      <c r="JQ279" s="4">
        <v>0</v>
      </c>
      <c r="JR279" s="4">
        <v>0</v>
      </c>
      <c r="JS279" s="4">
        <v>0</v>
      </c>
      <c r="JT279" s="4">
        <v>0</v>
      </c>
      <c r="JV279" s="4">
        <v>0</v>
      </c>
      <c r="JW279" s="4">
        <v>0</v>
      </c>
      <c r="JX279" s="4">
        <v>0</v>
      </c>
      <c r="JY279" s="4">
        <v>0</v>
      </c>
      <c r="JZ279" s="93">
        <v>0</v>
      </c>
      <c r="KA279" s="4">
        <v>0</v>
      </c>
      <c r="KB279" s="4">
        <v>0</v>
      </c>
      <c r="KC279" s="4">
        <v>0</v>
      </c>
      <c r="KD279" s="4">
        <v>0</v>
      </c>
      <c r="KE279" s="4">
        <v>0</v>
      </c>
      <c r="KF279" s="4">
        <v>0</v>
      </c>
      <c r="KG279" s="4">
        <v>0</v>
      </c>
      <c r="KH279" s="4">
        <v>0</v>
      </c>
      <c r="KI279" s="4">
        <v>0</v>
      </c>
      <c r="KJ279" s="4">
        <v>0</v>
      </c>
      <c r="KK279" s="4">
        <v>0</v>
      </c>
      <c r="KM279" s="4">
        <v>0</v>
      </c>
      <c r="KN279" s="4">
        <v>0</v>
      </c>
      <c r="KO279" s="4">
        <v>0</v>
      </c>
      <c r="KP279" s="4">
        <v>0</v>
      </c>
      <c r="KQ279" s="4">
        <v>0</v>
      </c>
      <c r="KR279" s="4">
        <v>0</v>
      </c>
      <c r="KS279" s="4">
        <v>0</v>
      </c>
      <c r="KT279" s="4">
        <v>0</v>
      </c>
      <c r="KU279" s="4">
        <v>0</v>
      </c>
      <c r="KV279" s="4">
        <v>0</v>
      </c>
      <c r="KW279" s="4">
        <v>0</v>
      </c>
      <c r="KX279" s="4">
        <v>0</v>
      </c>
      <c r="KY279" s="4">
        <v>0</v>
      </c>
      <c r="KZ279" s="4">
        <v>0</v>
      </c>
      <c r="LA279" s="4">
        <v>0</v>
      </c>
      <c r="LB279" s="4">
        <v>0</v>
      </c>
      <c r="LC279" s="4">
        <v>0</v>
      </c>
      <c r="LD279" s="4">
        <v>0</v>
      </c>
      <c r="LE279" s="4">
        <v>0</v>
      </c>
      <c r="LF279" s="4">
        <v>0</v>
      </c>
      <c r="LG279" s="4">
        <v>0</v>
      </c>
      <c r="LH279" s="4">
        <v>0</v>
      </c>
      <c r="LI279" s="4">
        <v>0</v>
      </c>
      <c r="LJ279" s="4">
        <v>0</v>
      </c>
      <c r="LK279" s="4">
        <v>0</v>
      </c>
      <c r="LL279" s="4">
        <v>0</v>
      </c>
      <c r="LM279" s="4">
        <v>0</v>
      </c>
      <c r="LO279" s="4">
        <v>0</v>
      </c>
      <c r="LQ279" s="4">
        <v>0</v>
      </c>
      <c r="MI279" s="115">
        <f t="shared" si="4"/>
        <v>-270</v>
      </c>
      <c r="MJ279" s="3"/>
      <c r="MK279" s="3"/>
      <c r="ML279" s="176"/>
      <c r="MM279" s="176"/>
      <c r="MN279" s="176"/>
      <c r="MO279" s="176"/>
      <c r="MP279" s="176"/>
      <c r="MQ279" s="176"/>
      <c r="MR279" s="176"/>
      <c r="MS279" s="176"/>
      <c r="MT279" s="176"/>
    </row>
    <row r="280" spans="1:358" s="4" customFormat="1">
      <c r="A280" s="1">
        <v>271</v>
      </c>
      <c r="B280" t="s">
        <v>311</v>
      </c>
      <c r="C280" s="93"/>
      <c r="E280" s="4">
        <v>0</v>
      </c>
      <c r="F280" s="4">
        <v>0</v>
      </c>
      <c r="I280" s="93"/>
      <c r="J280" s="4">
        <v>0</v>
      </c>
      <c r="K280" s="4">
        <v>0</v>
      </c>
      <c r="L280" s="4">
        <v>0</v>
      </c>
      <c r="O280" s="93"/>
      <c r="Q280" s="4">
        <v>0</v>
      </c>
      <c r="R280" s="4">
        <v>0</v>
      </c>
      <c r="S280" s="4">
        <v>0</v>
      </c>
      <c r="U280" s="4">
        <v>0</v>
      </c>
      <c r="V280" s="4">
        <v>0</v>
      </c>
      <c r="W280" s="93">
        <v>18.03</v>
      </c>
      <c r="X280" s="4">
        <v>0</v>
      </c>
      <c r="Y280" s="4">
        <v>77252</v>
      </c>
      <c r="Z280" s="4">
        <v>4594</v>
      </c>
      <c r="AA280" s="4">
        <v>23753</v>
      </c>
      <c r="AB280" s="4">
        <v>0</v>
      </c>
      <c r="AC280" s="4">
        <v>77252</v>
      </c>
      <c r="AD280" s="4">
        <v>4594</v>
      </c>
      <c r="AE280" s="4">
        <v>0</v>
      </c>
      <c r="AF280" s="4">
        <v>29.24</v>
      </c>
      <c r="AG280" s="4">
        <v>0</v>
      </c>
      <c r="AH280" s="4">
        <v>175791</v>
      </c>
      <c r="AJ280" s="4">
        <v>0</v>
      </c>
      <c r="AL280" s="4">
        <v>149484</v>
      </c>
      <c r="AN280" s="4">
        <v>0</v>
      </c>
      <c r="AO280" s="93">
        <v>24.44</v>
      </c>
      <c r="AP280" s="4">
        <v>0</v>
      </c>
      <c r="AQ280" s="4">
        <v>145517</v>
      </c>
      <c r="AR280" s="4">
        <v>0</v>
      </c>
      <c r="AS280" s="4">
        <v>0</v>
      </c>
      <c r="AT280" s="4">
        <v>0</v>
      </c>
      <c r="AU280" s="4">
        <v>92781</v>
      </c>
      <c r="AW280" s="93">
        <v>21.15</v>
      </c>
      <c r="AY280" s="4">
        <v>124788</v>
      </c>
      <c r="AZ280" s="4">
        <v>0</v>
      </c>
      <c r="BA280" s="4">
        <v>6193</v>
      </c>
      <c r="BB280" s="4">
        <v>0</v>
      </c>
      <c r="BC280" s="4">
        <v>36725</v>
      </c>
      <c r="BD280" s="4">
        <v>53</v>
      </c>
      <c r="BE280" s="4">
        <v>23.46</v>
      </c>
      <c r="BF280" s="4">
        <v>0</v>
      </c>
      <c r="BG280" s="4">
        <v>170601</v>
      </c>
      <c r="BH280" s="4">
        <v>0</v>
      </c>
      <c r="BI280" s="4">
        <v>23.93</v>
      </c>
      <c r="BJ280" s="4">
        <v>0</v>
      </c>
      <c r="BK280" s="4">
        <v>168167</v>
      </c>
      <c r="BL280" s="4">
        <v>0</v>
      </c>
      <c r="BM280" s="4">
        <v>7334</v>
      </c>
      <c r="BN280" s="4">
        <v>0</v>
      </c>
      <c r="BO280" s="4">
        <v>8407.7071073700608</v>
      </c>
      <c r="BP280" s="4">
        <v>5.476032333486728</v>
      </c>
      <c r="BQ280" s="93">
        <v>25.483221476510067</v>
      </c>
      <c r="BR280" s="4">
        <v>0</v>
      </c>
      <c r="BS280" s="4">
        <v>186410.51050355725</v>
      </c>
      <c r="BT280" s="4">
        <v>0</v>
      </c>
      <c r="BU280" s="4">
        <v>19061.449664429529</v>
      </c>
      <c r="BW280" s="4">
        <v>0</v>
      </c>
      <c r="BY280" s="4">
        <v>19061.449664429529</v>
      </c>
      <c r="CA280" s="4">
        <v>36568.710503557246</v>
      </c>
      <c r="CC280" s="93">
        <v>39.19094687207803</v>
      </c>
      <c r="CD280" s="4">
        <v>0</v>
      </c>
      <c r="CE280" s="4">
        <v>300851.75404459029</v>
      </c>
      <c r="CF280" s="4">
        <v>0</v>
      </c>
      <c r="CG280" s="4">
        <v>29318.359073073847</v>
      </c>
      <c r="CH280" s="4">
        <v>0</v>
      </c>
      <c r="CI280" s="4">
        <v>12292.740614334471</v>
      </c>
      <c r="CJ280" s="4">
        <v>0</v>
      </c>
      <c r="CK280" s="4">
        <v>29318.359073073847</v>
      </c>
      <c r="CL280" s="4">
        <v>0</v>
      </c>
      <c r="CM280" s="4">
        <v>125387.24354103304</v>
      </c>
      <c r="CN280" s="4">
        <v>0</v>
      </c>
      <c r="CO280" s="93">
        <v>61.226236726236728</v>
      </c>
      <c r="CP280" s="4">
        <v>0</v>
      </c>
      <c r="CQ280" s="4">
        <v>466669.07031760243</v>
      </c>
      <c r="CS280" s="4">
        <v>48024.564192723396</v>
      </c>
      <c r="CU280" s="4">
        <v>16834</v>
      </c>
      <c r="CW280" s="4">
        <v>48024.564192723396</v>
      </c>
      <c r="CY280" s="4">
        <v>241779.31627301214</v>
      </c>
      <c r="DA280" s="93">
        <v>86.003108108108094</v>
      </c>
      <c r="DB280" s="4">
        <v>0</v>
      </c>
      <c r="DC280" s="4">
        <v>672580</v>
      </c>
      <c r="DD280" s="4">
        <v>0</v>
      </c>
      <c r="DE280" s="4">
        <v>70801</v>
      </c>
      <c r="DF280" s="4">
        <v>0</v>
      </c>
      <c r="DG280" s="4">
        <v>23484</v>
      </c>
      <c r="DH280" s="4">
        <v>0</v>
      </c>
      <c r="DI280" s="4">
        <v>70801</v>
      </c>
      <c r="DJ280" s="4">
        <v>0</v>
      </c>
      <c r="DK280" s="4">
        <v>351178</v>
      </c>
      <c r="DL280" s="4">
        <v>0</v>
      </c>
      <c r="DM280" s="93">
        <v>110.14978462119981</v>
      </c>
      <c r="DN280" s="4">
        <v>0</v>
      </c>
      <c r="DO280" s="4">
        <v>929403</v>
      </c>
      <c r="DQ280" s="4">
        <v>95665</v>
      </c>
      <c r="DS280" s="4">
        <v>28284</v>
      </c>
      <c r="DU280" s="4">
        <v>95665</v>
      </c>
      <c r="DW280" s="4">
        <v>446696.4843186434</v>
      </c>
      <c r="DY280" s="93">
        <v>127.15600337245789</v>
      </c>
      <c r="DZ280" s="4">
        <v>0</v>
      </c>
      <c r="EA280" s="4">
        <v>1044640</v>
      </c>
      <c r="EC280" s="4">
        <v>106489</v>
      </c>
      <c r="EE280" s="4">
        <v>76034</v>
      </c>
      <c r="EG280" s="4">
        <v>106489</v>
      </c>
      <c r="EI280" s="4">
        <v>351695.17187295901</v>
      </c>
      <c r="EK280" s="93">
        <v>144.13991859546806</v>
      </c>
      <c r="EL280" s="4">
        <v>0</v>
      </c>
      <c r="EM280" s="4">
        <v>1203487</v>
      </c>
      <c r="EN280" s="4">
        <v>0</v>
      </c>
      <c r="EO280" s="4">
        <v>118052</v>
      </c>
      <c r="EP280" s="4">
        <v>0</v>
      </c>
      <c r="EQ280" s="4">
        <v>119030</v>
      </c>
      <c r="ER280" s="4">
        <v>0</v>
      </c>
      <c r="ES280" s="4">
        <v>118052</v>
      </c>
      <c r="ET280" s="4">
        <v>0</v>
      </c>
      <c r="EU280" s="4">
        <v>330718.40000000002</v>
      </c>
      <c r="EV280" s="4">
        <v>0</v>
      </c>
      <c r="EW280" s="93">
        <v>130.7899899858985</v>
      </c>
      <c r="EX280" s="4">
        <v>0</v>
      </c>
      <c r="EY280" s="4">
        <v>1166254</v>
      </c>
      <c r="EZ280" s="4">
        <v>0</v>
      </c>
      <c r="FA280" s="4">
        <v>113196</v>
      </c>
      <c r="FB280" s="4">
        <v>0</v>
      </c>
      <c r="FC280" s="4">
        <v>40000</v>
      </c>
      <c r="FD280" s="4">
        <v>0</v>
      </c>
      <c r="FE280" s="4">
        <v>113196</v>
      </c>
      <c r="FF280" s="4">
        <v>0</v>
      </c>
      <c r="FG280" s="4">
        <v>85806.55</v>
      </c>
      <c r="FH280" s="4">
        <v>0</v>
      </c>
      <c r="FI280" s="93">
        <v>116.27702702702702</v>
      </c>
      <c r="FJ280" s="4">
        <v>0</v>
      </c>
      <c r="FK280" s="4">
        <v>1126218</v>
      </c>
      <c r="FL280" s="4">
        <v>0</v>
      </c>
      <c r="FM280" s="4">
        <v>100058</v>
      </c>
      <c r="FN280" s="4">
        <v>0</v>
      </c>
      <c r="FO280" s="4">
        <v>44083</v>
      </c>
      <c r="FQ280" s="4">
        <v>100058</v>
      </c>
      <c r="FS280" s="4">
        <v>38006.370299679991</v>
      </c>
      <c r="FU280" s="93">
        <v>104.36376688707198</v>
      </c>
      <c r="FV280" s="4">
        <v>0</v>
      </c>
      <c r="FW280" s="4">
        <v>1052062</v>
      </c>
      <c r="FX280" s="4">
        <v>0</v>
      </c>
      <c r="FY280" s="4">
        <v>90037</v>
      </c>
      <c r="FZ280" s="4">
        <v>0</v>
      </c>
      <c r="GA280" s="4">
        <v>10973</v>
      </c>
      <c r="GB280" s="4">
        <v>0</v>
      </c>
      <c r="GC280" s="4">
        <v>90037</v>
      </c>
      <c r="GE280" s="4">
        <v>38662.936027179327</v>
      </c>
      <c r="GG280" s="93">
        <v>98.189189189189193</v>
      </c>
      <c r="GH280" s="4">
        <v>0</v>
      </c>
      <c r="GI280" s="4">
        <v>1136634</v>
      </c>
      <c r="GJ280" s="4">
        <v>0</v>
      </c>
      <c r="GK280" s="4">
        <v>85270</v>
      </c>
      <c r="GL280" s="4">
        <v>0</v>
      </c>
      <c r="GM280" s="4">
        <v>0</v>
      </c>
      <c r="GN280" s="4">
        <v>0</v>
      </c>
      <c r="GO280" s="4">
        <v>85270</v>
      </c>
      <c r="GP280" s="4">
        <v>0</v>
      </c>
      <c r="GQ280" s="4">
        <v>81365.409244104565</v>
      </c>
      <c r="GR280" s="4">
        <v>-71.123607383895433</v>
      </c>
      <c r="GS280" s="93">
        <v>73.165540540540547</v>
      </c>
      <c r="GT280" s="4">
        <v>0</v>
      </c>
      <c r="GU280" s="4">
        <v>859940</v>
      </c>
      <c r="GV280" s="4">
        <v>0</v>
      </c>
      <c r="GW280" s="4">
        <v>63281</v>
      </c>
      <c r="GX280" s="4">
        <v>0</v>
      </c>
      <c r="GY280" s="4">
        <v>12673</v>
      </c>
      <c r="GZ280" s="4">
        <v>0</v>
      </c>
      <c r="HA280" s="160">
        <v>63281</v>
      </c>
      <c r="HB280" s="160">
        <v>0</v>
      </c>
      <c r="HC280" s="160">
        <v>-71.123607383895433</v>
      </c>
      <c r="HD280" s="4">
        <v>0</v>
      </c>
      <c r="HE280" s="93">
        <v>52</v>
      </c>
      <c r="HF280" s="4">
        <v>0</v>
      </c>
      <c r="HG280" s="4">
        <v>0</v>
      </c>
      <c r="HH280" s="4">
        <v>647704</v>
      </c>
      <c r="HI280" s="4">
        <v>0</v>
      </c>
      <c r="HJ280" s="4">
        <v>45963</v>
      </c>
      <c r="HK280" s="4">
        <v>0</v>
      </c>
      <c r="HL280" s="4">
        <v>0</v>
      </c>
      <c r="HM280" s="4">
        <v>0</v>
      </c>
      <c r="HN280" s="4">
        <v>45963</v>
      </c>
      <c r="HO280" s="4">
        <v>0</v>
      </c>
      <c r="HP280" s="4">
        <v>0</v>
      </c>
      <c r="HQ280" s="4">
        <v>0</v>
      </c>
      <c r="HR280" s="93">
        <v>33.769999999999996</v>
      </c>
      <c r="HS280" s="4">
        <v>0</v>
      </c>
      <c r="HT280" s="4">
        <v>0</v>
      </c>
      <c r="HU280" s="4">
        <v>417968</v>
      </c>
      <c r="HV280" s="4">
        <v>0</v>
      </c>
      <c r="HW280" s="4">
        <v>0</v>
      </c>
      <c r="HX280" s="176">
        <v>0</v>
      </c>
      <c r="HY280" s="4">
        <v>29507</v>
      </c>
      <c r="HZ280" s="176">
        <v>0</v>
      </c>
      <c r="IA280" s="4">
        <v>0</v>
      </c>
      <c r="IB280" s="176">
        <v>0</v>
      </c>
      <c r="IC280" s="4">
        <v>29507</v>
      </c>
      <c r="ID280" s="176">
        <v>0</v>
      </c>
      <c r="IE280" s="4">
        <v>0</v>
      </c>
      <c r="IF280" s="4">
        <v>0</v>
      </c>
      <c r="IG280" s="5">
        <v>30.240000000000006</v>
      </c>
      <c r="IH280" s="3">
        <v>0</v>
      </c>
      <c r="II280" s="3">
        <v>0</v>
      </c>
      <c r="IJ280" s="3">
        <v>395607</v>
      </c>
      <c r="IK280" s="3">
        <v>0</v>
      </c>
      <c r="IL280" s="3">
        <v>0</v>
      </c>
      <c r="IM280" s="3">
        <v>0</v>
      </c>
      <c r="IN280" s="3">
        <v>25957</v>
      </c>
      <c r="IO280" s="3">
        <v>0</v>
      </c>
      <c r="IP280" s="3">
        <v>14371</v>
      </c>
      <c r="IQ280" s="3"/>
      <c r="IR280" s="3">
        <v>26844</v>
      </c>
      <c r="IS280" s="3"/>
      <c r="IT280" s="3">
        <v>0</v>
      </c>
      <c r="IU280" s="3"/>
      <c r="IV280" s="93">
        <v>29.81</v>
      </c>
      <c r="IW280" s="4">
        <v>0</v>
      </c>
      <c r="IX280" s="4">
        <v>0</v>
      </c>
      <c r="IY280" s="4">
        <v>432948</v>
      </c>
      <c r="IZ280" s="4">
        <v>0</v>
      </c>
      <c r="JA280" s="4">
        <v>0</v>
      </c>
      <c r="JB280" s="4">
        <v>0</v>
      </c>
      <c r="JC280" s="4">
        <v>27950</v>
      </c>
      <c r="JD280" s="4">
        <v>0</v>
      </c>
      <c r="JE280" s="4">
        <v>0</v>
      </c>
      <c r="JG280" s="4">
        <v>27950</v>
      </c>
      <c r="JI280" s="4">
        <v>30998.661093433475</v>
      </c>
      <c r="JK280" s="93">
        <v>31.84</v>
      </c>
      <c r="JL280" s="4">
        <v>0</v>
      </c>
      <c r="JM280" s="4">
        <v>0</v>
      </c>
      <c r="JN280" s="4">
        <v>427778</v>
      </c>
      <c r="JO280" s="4">
        <v>0</v>
      </c>
      <c r="JP280" s="4">
        <v>0</v>
      </c>
      <c r="JQ280" s="4">
        <v>0</v>
      </c>
      <c r="JR280" s="4">
        <v>29844</v>
      </c>
      <c r="JS280" s="4">
        <v>0</v>
      </c>
      <c r="JT280" s="4">
        <v>0</v>
      </c>
      <c r="JV280" s="4">
        <v>29844</v>
      </c>
      <c r="JW280" s="4">
        <v>0</v>
      </c>
      <c r="JX280" s="4">
        <v>5755.4686423900293</v>
      </c>
      <c r="JY280" s="4">
        <v>-7.3202638456095883</v>
      </c>
      <c r="JZ280" s="93">
        <v>27.05</v>
      </c>
      <c r="KA280" s="4">
        <v>0</v>
      </c>
      <c r="KB280" s="4">
        <v>0</v>
      </c>
      <c r="KC280" s="4">
        <v>383294</v>
      </c>
      <c r="KD280" s="4">
        <v>0</v>
      </c>
      <c r="KE280" s="4">
        <v>0</v>
      </c>
      <c r="KF280" s="4">
        <v>0</v>
      </c>
      <c r="KG280" s="4">
        <v>25372</v>
      </c>
      <c r="KH280" s="4">
        <v>0</v>
      </c>
      <c r="KI280" s="4">
        <v>0</v>
      </c>
      <c r="KJ280" s="4">
        <v>0</v>
      </c>
      <c r="KK280" s="4">
        <v>25372</v>
      </c>
      <c r="KM280" s="4">
        <v>4961.1644535836886</v>
      </c>
      <c r="KN280" s="4">
        <v>-39.98397612721692</v>
      </c>
      <c r="KO280" s="4">
        <v>22.319999999999997</v>
      </c>
      <c r="KP280" s="4">
        <v>0</v>
      </c>
      <c r="KQ280" s="4">
        <v>0</v>
      </c>
      <c r="KR280" s="4">
        <v>333291</v>
      </c>
      <c r="KS280" s="4">
        <v>0</v>
      </c>
      <c r="KT280" s="4">
        <v>0</v>
      </c>
      <c r="KU280" s="4">
        <v>0</v>
      </c>
      <c r="KV280" s="4">
        <v>24281</v>
      </c>
      <c r="KW280" s="4">
        <v>0</v>
      </c>
      <c r="KX280" s="4">
        <v>0</v>
      </c>
      <c r="KY280" s="4">
        <v>0</v>
      </c>
      <c r="KZ280" s="4">
        <v>24281</v>
      </c>
      <c r="LA280" s="4">
        <v>0</v>
      </c>
      <c r="LB280" s="4">
        <v>-39.98397612721692</v>
      </c>
      <c r="LC280" s="4">
        <v>0</v>
      </c>
      <c r="LD280" s="4">
        <v>24</v>
      </c>
      <c r="LE280" s="4">
        <v>0</v>
      </c>
      <c r="LF280" s="4">
        <v>0</v>
      </c>
      <c r="LG280" s="4">
        <v>389241</v>
      </c>
      <c r="LH280" s="4">
        <v>0</v>
      </c>
      <c r="LI280" s="4">
        <v>0</v>
      </c>
      <c r="LJ280" s="4">
        <v>0</v>
      </c>
      <c r="LK280" s="4">
        <v>28510</v>
      </c>
      <c r="LL280" s="4">
        <v>0</v>
      </c>
      <c r="LM280" s="4">
        <v>0</v>
      </c>
      <c r="LO280" s="4">
        <v>28510</v>
      </c>
      <c r="LQ280" s="4">
        <v>55950</v>
      </c>
      <c r="MI280" s="115">
        <f t="shared" si="4"/>
        <v>-271</v>
      </c>
      <c r="MJ280" s="3"/>
      <c r="MK280" s="3"/>
      <c r="ML280" s="176"/>
      <c r="MM280" s="176"/>
      <c r="MN280" s="176"/>
      <c r="MO280" s="176"/>
      <c r="MP280" s="176"/>
      <c r="MQ280" s="176"/>
      <c r="MR280" s="176"/>
      <c r="MS280" s="176"/>
      <c r="MT280" s="176"/>
    </row>
    <row r="281" spans="1:358" s="4" customFormat="1">
      <c r="A281" s="1">
        <v>272</v>
      </c>
      <c r="B281" t="s">
        <v>312</v>
      </c>
      <c r="C281" s="93"/>
      <c r="E281" s="4">
        <v>0</v>
      </c>
      <c r="F281" s="4">
        <v>0</v>
      </c>
      <c r="I281" s="93"/>
      <c r="J281" s="4">
        <v>0</v>
      </c>
      <c r="K281" s="4">
        <v>0</v>
      </c>
      <c r="L281" s="4">
        <v>0</v>
      </c>
      <c r="O281" s="93"/>
      <c r="Q281" s="4">
        <v>0</v>
      </c>
      <c r="R281" s="4">
        <v>0</v>
      </c>
      <c r="S281" s="4">
        <v>0</v>
      </c>
      <c r="U281" s="4">
        <v>0</v>
      </c>
      <c r="V281" s="4">
        <v>0</v>
      </c>
      <c r="W281" s="93"/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L281" s="4">
        <v>0</v>
      </c>
      <c r="AO281" s="93"/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W281" s="93"/>
      <c r="AZ281" s="4">
        <v>0</v>
      </c>
      <c r="BB281" s="4">
        <v>0</v>
      </c>
      <c r="BC281" s="4">
        <v>0</v>
      </c>
      <c r="BD281" s="4">
        <v>0</v>
      </c>
      <c r="BH281" s="4">
        <v>0</v>
      </c>
      <c r="BL281" s="4">
        <v>0</v>
      </c>
      <c r="BN281" s="4">
        <v>0</v>
      </c>
      <c r="BO281" s="4">
        <v>0</v>
      </c>
      <c r="BP281" s="4">
        <v>0</v>
      </c>
      <c r="BQ281" s="93">
        <v>0</v>
      </c>
      <c r="BR281" s="4">
        <v>0</v>
      </c>
      <c r="BS281" s="4">
        <v>0</v>
      </c>
      <c r="BT281" s="4">
        <v>0</v>
      </c>
      <c r="BU281" s="4">
        <v>0</v>
      </c>
      <c r="BW281" s="4">
        <v>0</v>
      </c>
      <c r="BY281" s="4">
        <v>0</v>
      </c>
      <c r="CA281" s="4">
        <v>0</v>
      </c>
      <c r="CC281" s="93"/>
      <c r="CE281" s="4">
        <v>0</v>
      </c>
      <c r="CF281" s="4">
        <v>0</v>
      </c>
      <c r="CH281" s="4">
        <v>0</v>
      </c>
      <c r="CJ281" s="4">
        <v>0</v>
      </c>
      <c r="CK281" s="4">
        <v>0</v>
      </c>
      <c r="CL281" s="4">
        <v>0</v>
      </c>
      <c r="CM281" s="4">
        <v>0</v>
      </c>
      <c r="CN281" s="4">
        <v>0</v>
      </c>
      <c r="CO281" s="93"/>
      <c r="CS281" s="4">
        <v>0</v>
      </c>
      <c r="CW281" s="4">
        <v>0</v>
      </c>
      <c r="CY281" s="4">
        <v>0</v>
      </c>
      <c r="DA281" s="93"/>
      <c r="DD281" s="4">
        <v>0</v>
      </c>
      <c r="DF281" s="4">
        <v>0</v>
      </c>
      <c r="DH281" s="4">
        <v>0</v>
      </c>
      <c r="DI281" s="4">
        <v>0</v>
      </c>
      <c r="DJ281" s="4">
        <v>0</v>
      </c>
      <c r="DK281" s="4">
        <v>0</v>
      </c>
      <c r="DL281" s="4">
        <v>0</v>
      </c>
      <c r="DM281" s="93"/>
      <c r="DU281" s="4">
        <v>0</v>
      </c>
      <c r="DW281" s="4">
        <v>0</v>
      </c>
      <c r="DY281" s="93">
        <v>1</v>
      </c>
      <c r="DZ281" s="4">
        <v>0</v>
      </c>
      <c r="EA281" s="4">
        <v>0</v>
      </c>
      <c r="EC281" s="4">
        <v>0</v>
      </c>
      <c r="EE281" s="4">
        <v>14239</v>
      </c>
      <c r="EG281" s="4">
        <v>0</v>
      </c>
      <c r="EI281" s="4">
        <v>0</v>
      </c>
      <c r="EK281" s="93">
        <v>0</v>
      </c>
      <c r="EM281" s="4">
        <v>0</v>
      </c>
      <c r="EN281" s="4">
        <v>0</v>
      </c>
      <c r="EO281" s="4">
        <v>0</v>
      </c>
      <c r="EP281" s="4">
        <v>0</v>
      </c>
      <c r="EQ281" s="4">
        <v>0</v>
      </c>
      <c r="ER281" s="4">
        <v>0</v>
      </c>
      <c r="ES281" s="4">
        <v>0</v>
      </c>
      <c r="ET281" s="4">
        <v>0</v>
      </c>
      <c r="EU281" s="4">
        <v>0</v>
      </c>
      <c r="EV281" s="4">
        <v>0</v>
      </c>
      <c r="EW281" s="93">
        <v>0</v>
      </c>
      <c r="EX281" s="4">
        <v>0</v>
      </c>
      <c r="EY281" s="4">
        <v>0</v>
      </c>
      <c r="EZ281" s="4">
        <v>0</v>
      </c>
      <c r="FA281" s="4">
        <v>0</v>
      </c>
      <c r="FB281" s="4">
        <v>0</v>
      </c>
      <c r="FC281" s="4">
        <v>0</v>
      </c>
      <c r="FD281" s="4">
        <v>0</v>
      </c>
      <c r="FE281" s="4">
        <v>0</v>
      </c>
      <c r="FF281" s="4">
        <v>0</v>
      </c>
      <c r="FG281" s="4">
        <v>0</v>
      </c>
      <c r="FH281" s="4">
        <v>0</v>
      </c>
      <c r="FI281" s="93">
        <v>0</v>
      </c>
      <c r="FJ281" s="4">
        <v>0</v>
      </c>
      <c r="FK281" s="4">
        <v>0</v>
      </c>
      <c r="FL281" s="4">
        <v>0</v>
      </c>
      <c r="FM281" s="4">
        <v>0</v>
      </c>
      <c r="FN281" s="4">
        <v>0</v>
      </c>
      <c r="FO281" s="4">
        <v>0</v>
      </c>
      <c r="FQ281" s="4">
        <v>0</v>
      </c>
      <c r="FS281" s="4">
        <v>0</v>
      </c>
      <c r="FU281" s="93">
        <v>0</v>
      </c>
      <c r="FV281" s="4">
        <v>0</v>
      </c>
      <c r="FW281" s="4">
        <v>0</v>
      </c>
      <c r="FX281" s="4">
        <v>0</v>
      </c>
      <c r="FY281" s="4">
        <v>0</v>
      </c>
      <c r="FZ281" s="4">
        <v>0</v>
      </c>
      <c r="GA281" s="4">
        <v>0</v>
      </c>
      <c r="GB281" s="4">
        <v>0</v>
      </c>
      <c r="GC281" s="4">
        <v>0</v>
      </c>
      <c r="GE281" s="4">
        <v>0</v>
      </c>
      <c r="GG281" s="93">
        <v>0</v>
      </c>
      <c r="GH281" s="4">
        <v>0</v>
      </c>
      <c r="GI281" s="4">
        <v>0</v>
      </c>
      <c r="GJ281" s="4">
        <v>0</v>
      </c>
      <c r="GK281" s="4">
        <v>0</v>
      </c>
      <c r="GL281" s="4">
        <v>0</v>
      </c>
      <c r="GM281" s="4">
        <v>0</v>
      </c>
      <c r="GN281" s="4">
        <v>0</v>
      </c>
      <c r="GO281" s="4">
        <v>0</v>
      </c>
      <c r="GP281" s="4">
        <v>0</v>
      </c>
      <c r="GQ281" s="4">
        <v>0</v>
      </c>
      <c r="GR281" s="4">
        <v>0</v>
      </c>
      <c r="GS281" s="93">
        <v>0.5</v>
      </c>
      <c r="GT281" s="4">
        <v>0</v>
      </c>
      <c r="GU281" s="4">
        <v>7762</v>
      </c>
      <c r="GV281" s="4">
        <v>0</v>
      </c>
      <c r="GW281" s="4">
        <v>447</v>
      </c>
      <c r="GX281" s="4">
        <v>0</v>
      </c>
      <c r="GY281" s="4">
        <v>0</v>
      </c>
      <c r="GZ281" s="4">
        <v>0</v>
      </c>
      <c r="HA281" s="160">
        <v>447</v>
      </c>
      <c r="HB281" s="160">
        <v>0</v>
      </c>
      <c r="HC281" s="160">
        <v>6886.1935526295747</v>
      </c>
      <c r="HD281" s="4">
        <v>-5</v>
      </c>
      <c r="HE281" s="93">
        <v>1</v>
      </c>
      <c r="HF281" s="4">
        <v>0</v>
      </c>
      <c r="HG281" s="4">
        <v>0</v>
      </c>
      <c r="HH281" s="4">
        <v>19999</v>
      </c>
      <c r="HI281" s="4">
        <v>0</v>
      </c>
      <c r="HJ281" s="4">
        <v>893</v>
      </c>
      <c r="HK281" s="4">
        <v>0</v>
      </c>
      <c r="HL281" s="4">
        <v>0</v>
      </c>
      <c r="HM281" s="4">
        <v>0</v>
      </c>
      <c r="HN281" s="4">
        <v>893</v>
      </c>
      <c r="HO281" s="4">
        <v>0</v>
      </c>
      <c r="HP281" s="4">
        <v>10741</v>
      </c>
      <c r="HQ281" s="4">
        <v>-186.61838324754899</v>
      </c>
      <c r="HR281" s="93">
        <v>2</v>
      </c>
      <c r="HS281" s="4">
        <v>0</v>
      </c>
      <c r="HT281" s="4">
        <v>0</v>
      </c>
      <c r="HU281" s="4">
        <v>36572</v>
      </c>
      <c r="HV281" s="4">
        <v>0</v>
      </c>
      <c r="HW281" s="4">
        <v>0</v>
      </c>
      <c r="HX281" s="176">
        <v>0</v>
      </c>
      <c r="HY281" s="4">
        <v>1786</v>
      </c>
      <c r="HZ281" s="176">
        <v>0</v>
      </c>
      <c r="IA281" s="4">
        <v>0</v>
      </c>
      <c r="IB281" s="176">
        <v>0</v>
      </c>
      <c r="IC281" s="4">
        <v>1786</v>
      </c>
      <c r="ID281" s="176">
        <v>0</v>
      </c>
      <c r="IE281" s="4">
        <v>10798.662493960621</v>
      </c>
      <c r="IF281" s="4">
        <v>58.247668153770064</v>
      </c>
      <c r="IG281" s="5">
        <v>3</v>
      </c>
      <c r="IH281" s="3">
        <v>0</v>
      </c>
      <c r="II281" s="3">
        <v>0</v>
      </c>
      <c r="IJ281" s="3">
        <v>59232</v>
      </c>
      <c r="IK281" s="3">
        <v>0</v>
      </c>
      <c r="IL281" s="3">
        <v>0</v>
      </c>
      <c r="IM281" s="3">
        <v>0</v>
      </c>
      <c r="IN281" s="3">
        <v>2679</v>
      </c>
      <c r="IO281" s="3">
        <v>0</v>
      </c>
      <c r="IP281" s="3">
        <v>0</v>
      </c>
      <c r="IQ281" s="3"/>
      <c r="IR281" s="3">
        <v>2679</v>
      </c>
      <c r="IS281" s="3"/>
      <c r="IT281" s="3">
        <v>18638.38533327909</v>
      </c>
      <c r="IU281" s="3"/>
      <c r="IV281" s="93">
        <v>2</v>
      </c>
      <c r="IW281" s="4">
        <v>0</v>
      </c>
      <c r="IX281" s="4">
        <v>0</v>
      </c>
      <c r="IY281" s="4">
        <v>35440</v>
      </c>
      <c r="IZ281" s="4">
        <v>0</v>
      </c>
      <c r="JA281" s="4">
        <v>0</v>
      </c>
      <c r="JB281" s="4">
        <v>0</v>
      </c>
      <c r="JC281" s="4">
        <v>1876</v>
      </c>
      <c r="JD281" s="4">
        <v>0</v>
      </c>
      <c r="JE281" s="4">
        <v>0</v>
      </c>
      <c r="JG281" s="4">
        <v>1876</v>
      </c>
      <c r="JI281" s="4">
        <v>2236.8588081952403</v>
      </c>
      <c r="JK281" s="93">
        <v>3</v>
      </c>
      <c r="JL281" s="4">
        <v>0</v>
      </c>
      <c r="JM281" s="4">
        <v>0</v>
      </c>
      <c r="JN281" s="4">
        <v>66618</v>
      </c>
      <c r="JO281" s="4">
        <v>0</v>
      </c>
      <c r="JP281" s="4">
        <v>0</v>
      </c>
      <c r="JQ281" s="4">
        <v>0</v>
      </c>
      <c r="JR281" s="4">
        <v>2814</v>
      </c>
      <c r="JS281" s="4">
        <v>0</v>
      </c>
      <c r="JT281" s="4">
        <v>0</v>
      </c>
      <c r="JV281" s="4">
        <v>2814</v>
      </c>
      <c r="JW281" s="4">
        <v>0</v>
      </c>
      <c r="JX281" s="4">
        <v>31178</v>
      </c>
      <c r="JY281" s="4">
        <v>0</v>
      </c>
      <c r="JZ281" s="93">
        <v>3</v>
      </c>
      <c r="KA281" s="4">
        <v>0</v>
      </c>
      <c r="KB281" s="4">
        <v>0</v>
      </c>
      <c r="KC281" s="4">
        <v>72702</v>
      </c>
      <c r="KD281" s="4">
        <v>0</v>
      </c>
      <c r="KE281" s="4">
        <v>0</v>
      </c>
      <c r="KF281" s="4">
        <v>0</v>
      </c>
      <c r="KG281" s="4">
        <v>2814</v>
      </c>
      <c r="KH281" s="4">
        <v>0</v>
      </c>
      <c r="KI281" s="4">
        <v>0</v>
      </c>
      <c r="KJ281" s="4">
        <v>0</v>
      </c>
      <c r="KK281" s="4">
        <v>2814</v>
      </c>
      <c r="KM281" s="4">
        <v>24790.799999999999</v>
      </c>
      <c r="KN281" s="4">
        <v>0</v>
      </c>
      <c r="KO281" s="4">
        <v>3</v>
      </c>
      <c r="KP281" s="4">
        <v>0</v>
      </c>
      <c r="KQ281" s="4">
        <v>0</v>
      </c>
      <c r="KR281" s="4">
        <v>75018</v>
      </c>
      <c r="KS281" s="4">
        <v>0</v>
      </c>
      <c r="KT281" s="4">
        <v>0</v>
      </c>
      <c r="KU281" s="4">
        <v>0</v>
      </c>
      <c r="KV281" s="4">
        <v>3264</v>
      </c>
      <c r="KW281" s="4">
        <v>0</v>
      </c>
      <c r="KX281" s="4">
        <v>0</v>
      </c>
      <c r="KY281" s="4">
        <v>0</v>
      </c>
      <c r="KZ281" s="4">
        <v>3264</v>
      </c>
      <c r="LA281" s="4">
        <v>0</v>
      </c>
      <c r="LB281" s="4">
        <v>17938.752</v>
      </c>
      <c r="LC281" s="4">
        <v>0</v>
      </c>
      <c r="LD281" s="4">
        <v>3</v>
      </c>
      <c r="LE281" s="4">
        <v>0</v>
      </c>
      <c r="LF281" s="4">
        <v>0</v>
      </c>
      <c r="LG281" s="4">
        <v>67752</v>
      </c>
      <c r="LH281" s="4">
        <v>0</v>
      </c>
      <c r="LI281" s="4">
        <v>0</v>
      </c>
      <c r="LJ281" s="4">
        <v>0</v>
      </c>
      <c r="LK281" s="4">
        <v>3564</v>
      </c>
      <c r="LL281" s="4">
        <v>0</v>
      </c>
      <c r="LM281" s="4">
        <v>0</v>
      </c>
      <c r="LO281" s="4">
        <v>3564</v>
      </c>
      <c r="LQ281" s="4">
        <v>3823.2</v>
      </c>
      <c r="MI281" s="115">
        <f t="shared" si="4"/>
        <v>-272</v>
      </c>
      <c r="MJ281" s="3"/>
      <c r="MK281" s="3"/>
      <c r="ML281" s="176"/>
      <c r="MM281" s="176"/>
      <c r="MN281" s="176"/>
      <c r="MO281" s="176"/>
      <c r="MP281" s="176"/>
      <c r="MQ281" s="176"/>
      <c r="MR281" s="176"/>
      <c r="MS281" s="176"/>
      <c r="MT281" s="176"/>
    </row>
    <row r="282" spans="1:358" s="4" customFormat="1">
      <c r="A282" s="1">
        <v>273</v>
      </c>
      <c r="B282" t="s">
        <v>313</v>
      </c>
      <c r="C282" s="93">
        <v>0.82300000000000006</v>
      </c>
      <c r="D282" s="4">
        <v>4774</v>
      </c>
      <c r="E282" s="4">
        <v>0</v>
      </c>
      <c r="F282" s="4">
        <v>0</v>
      </c>
      <c r="G282" s="4">
        <v>2387</v>
      </c>
      <c r="I282" s="93">
        <v>2</v>
      </c>
      <c r="J282" s="4">
        <v>12425</v>
      </c>
      <c r="K282" s="4">
        <v>0</v>
      </c>
      <c r="L282" s="4">
        <v>0</v>
      </c>
      <c r="M282" s="4">
        <v>5608</v>
      </c>
      <c r="O282" s="93">
        <v>3.37</v>
      </c>
      <c r="P282" s="4">
        <v>0</v>
      </c>
      <c r="Q282" s="4">
        <v>20988</v>
      </c>
      <c r="R282" s="4">
        <v>0</v>
      </c>
      <c r="S282" s="4">
        <v>0</v>
      </c>
      <c r="U282" s="4">
        <v>0</v>
      </c>
      <c r="V282" s="4">
        <v>8395</v>
      </c>
      <c r="W282" s="93">
        <v>8</v>
      </c>
      <c r="X282" s="4">
        <v>0</v>
      </c>
      <c r="Y282" s="4">
        <v>52776</v>
      </c>
      <c r="Z282" s="4">
        <v>-6597</v>
      </c>
      <c r="AA282" s="4">
        <v>0</v>
      </c>
      <c r="AB282" s="4">
        <v>0</v>
      </c>
      <c r="AC282" s="4">
        <v>31788</v>
      </c>
      <c r="AD282" s="4">
        <v>-6597</v>
      </c>
      <c r="AE282" s="4">
        <v>0</v>
      </c>
      <c r="AF282" s="4">
        <v>9</v>
      </c>
      <c r="AG282" s="4">
        <v>0</v>
      </c>
      <c r="AH282" s="4">
        <v>62244</v>
      </c>
      <c r="AJ282" s="4">
        <v>0</v>
      </c>
      <c r="AL282" s="4">
        <v>21944</v>
      </c>
      <c r="AN282" s="4">
        <v>0</v>
      </c>
      <c r="AO282" s="93">
        <v>9.1300000000000008</v>
      </c>
      <c r="AP282" s="4">
        <v>0</v>
      </c>
      <c r="AQ282" s="4">
        <v>68374</v>
      </c>
      <c r="AR282" s="4">
        <v>0</v>
      </c>
      <c r="AS282" s="4">
        <v>0</v>
      </c>
      <c r="AT282" s="4">
        <v>0</v>
      </c>
      <c r="AU282" s="4">
        <v>27165</v>
      </c>
      <c r="AW282" s="93">
        <v>7</v>
      </c>
      <c r="AY282" s="4">
        <v>51534</v>
      </c>
      <c r="AZ282" s="4">
        <v>0</v>
      </c>
      <c r="BA282" s="4">
        <v>0</v>
      </c>
      <c r="BB282" s="4">
        <v>0</v>
      </c>
      <c r="BC282" s="4">
        <v>7820</v>
      </c>
      <c r="BD282" s="4">
        <v>12</v>
      </c>
      <c r="BE282" s="4">
        <v>11</v>
      </c>
      <c r="BF282" s="4">
        <v>0</v>
      </c>
      <c r="BG282" s="4">
        <v>89298</v>
      </c>
      <c r="BH282" s="4">
        <v>0</v>
      </c>
      <c r="BI282" s="4">
        <v>10</v>
      </c>
      <c r="BJ282" s="4">
        <v>0</v>
      </c>
      <c r="BK282" s="4">
        <v>90680</v>
      </c>
      <c r="BL282" s="4">
        <v>0</v>
      </c>
      <c r="BM282" s="4">
        <v>0</v>
      </c>
      <c r="BN282" s="4">
        <v>0</v>
      </c>
      <c r="BO282" s="4">
        <v>7353.2491484956681</v>
      </c>
      <c r="BP282" s="4">
        <v>4.7892522395377455</v>
      </c>
      <c r="BQ282" s="93">
        <v>10.427118644067797</v>
      </c>
      <c r="BR282" s="4">
        <v>0</v>
      </c>
      <c r="BS282" s="4">
        <v>93508.270545571213</v>
      </c>
      <c r="BT282" s="4">
        <v>0</v>
      </c>
      <c r="BU282" s="4">
        <v>7799.484745762712</v>
      </c>
      <c r="BW282" s="4">
        <v>0</v>
      </c>
      <c r="BY282" s="4">
        <v>7799.484745762712</v>
      </c>
      <c r="CA282" s="4">
        <v>18763.070545571216</v>
      </c>
      <c r="CC282" s="93">
        <v>8</v>
      </c>
      <c r="CD282" s="4">
        <v>0</v>
      </c>
      <c r="CE282" s="4">
        <v>71040</v>
      </c>
      <c r="CF282" s="4">
        <v>0</v>
      </c>
      <c r="CG282" s="4">
        <v>6208</v>
      </c>
      <c r="CH282" s="4">
        <v>0</v>
      </c>
      <c r="CI282" s="4">
        <v>0</v>
      </c>
      <c r="CJ282" s="4">
        <v>0</v>
      </c>
      <c r="CK282" s="4">
        <v>6208</v>
      </c>
      <c r="CL282" s="4">
        <v>0</v>
      </c>
      <c r="CM282" s="4">
        <v>2250</v>
      </c>
      <c r="CN282" s="4">
        <v>0</v>
      </c>
      <c r="CO282" s="93">
        <v>10</v>
      </c>
      <c r="CP282" s="4">
        <v>0</v>
      </c>
      <c r="CQ282" s="4">
        <v>106600</v>
      </c>
      <c r="CS282" s="4">
        <v>8110</v>
      </c>
      <c r="CU282" s="4">
        <v>0</v>
      </c>
      <c r="CW282" s="4">
        <v>8110</v>
      </c>
      <c r="CY282" s="4">
        <v>36691</v>
      </c>
      <c r="DA282" s="93">
        <v>3.9898989898989905</v>
      </c>
      <c r="DB282" s="4">
        <v>0</v>
      </c>
      <c r="DC282" s="4">
        <v>44526</v>
      </c>
      <c r="DD282" s="4">
        <v>0</v>
      </c>
      <c r="DE282" s="4">
        <v>3387</v>
      </c>
      <c r="DF282" s="4">
        <v>0</v>
      </c>
      <c r="DG282" s="4">
        <v>0</v>
      </c>
      <c r="DH282" s="4">
        <v>0</v>
      </c>
      <c r="DI282" s="4">
        <v>3387</v>
      </c>
      <c r="DJ282" s="4">
        <v>0</v>
      </c>
      <c r="DK282" s="4">
        <v>21336</v>
      </c>
      <c r="DL282" s="4">
        <v>0</v>
      </c>
      <c r="DM282" s="93">
        <v>2.0906040268456376</v>
      </c>
      <c r="DN282" s="4">
        <v>0</v>
      </c>
      <c r="DO282" s="4">
        <v>26776</v>
      </c>
      <c r="DQ282" s="4">
        <v>1867</v>
      </c>
      <c r="DS282" s="4">
        <v>0</v>
      </c>
      <c r="DU282" s="4">
        <v>1867</v>
      </c>
      <c r="DW282" s="4">
        <v>14224</v>
      </c>
      <c r="DY282" s="93">
        <v>2.6279069767441863</v>
      </c>
      <c r="DZ282" s="4">
        <v>0</v>
      </c>
      <c r="EA282" s="4">
        <v>25722</v>
      </c>
      <c r="EC282" s="4">
        <v>2347</v>
      </c>
      <c r="EE282" s="4">
        <v>0</v>
      </c>
      <c r="EG282" s="4">
        <v>2347</v>
      </c>
      <c r="EI282" s="4">
        <v>0</v>
      </c>
      <c r="EK282" s="93">
        <v>1.4545454545454546</v>
      </c>
      <c r="EL282" s="4">
        <v>0</v>
      </c>
      <c r="EM282" s="4">
        <v>20479</v>
      </c>
      <c r="EN282" s="4">
        <v>0</v>
      </c>
      <c r="EO282" s="4">
        <v>1299</v>
      </c>
      <c r="EP282" s="4">
        <v>0</v>
      </c>
      <c r="EQ282" s="4">
        <v>0</v>
      </c>
      <c r="ER282" s="4">
        <v>0</v>
      </c>
      <c r="ES282" s="4">
        <v>1299</v>
      </c>
      <c r="ET282" s="4">
        <v>0</v>
      </c>
      <c r="EU282" s="4">
        <v>0</v>
      </c>
      <c r="EV282" s="4">
        <v>0</v>
      </c>
      <c r="EW282" s="93">
        <v>4.4949494949494948</v>
      </c>
      <c r="EX282" s="4">
        <v>0</v>
      </c>
      <c r="EY282" s="4">
        <v>66341</v>
      </c>
      <c r="EZ282" s="4">
        <v>0</v>
      </c>
      <c r="FA282" s="4">
        <v>4014</v>
      </c>
      <c r="FB282" s="4">
        <v>0</v>
      </c>
      <c r="FC282" s="4">
        <v>0</v>
      </c>
      <c r="FD282" s="4">
        <v>0</v>
      </c>
      <c r="FE282" s="4">
        <v>4014</v>
      </c>
      <c r="FF282" s="4">
        <v>0</v>
      </c>
      <c r="FG282" s="4">
        <v>45862</v>
      </c>
      <c r="FH282" s="4">
        <v>0</v>
      </c>
      <c r="FI282" s="93">
        <v>4.2989690721649483</v>
      </c>
      <c r="FJ282" s="4">
        <v>0</v>
      </c>
      <c r="FK282" s="4">
        <v>53608</v>
      </c>
      <c r="FL282" s="4">
        <v>0</v>
      </c>
      <c r="FM282" s="4">
        <v>3839</v>
      </c>
      <c r="FN282" s="4">
        <v>0</v>
      </c>
      <c r="FO282" s="4">
        <v>0</v>
      </c>
      <c r="FQ282" s="4">
        <v>3839</v>
      </c>
      <c r="FS282" s="4">
        <v>10973.12605641859</v>
      </c>
      <c r="FU282" s="93">
        <v>6</v>
      </c>
      <c r="FV282" s="4">
        <v>0</v>
      </c>
      <c r="FW282" s="4">
        <v>85704</v>
      </c>
      <c r="FX282" s="4">
        <v>0</v>
      </c>
      <c r="FY282" s="4">
        <v>5358</v>
      </c>
      <c r="FZ282" s="4">
        <v>0</v>
      </c>
      <c r="GA282" s="4">
        <v>0</v>
      </c>
      <c r="GB282" s="4">
        <v>0</v>
      </c>
      <c r="GC282" s="4">
        <v>5358</v>
      </c>
      <c r="GE282" s="4">
        <v>42411.011545650144</v>
      </c>
      <c r="GG282" s="93">
        <v>6.9189189189189184</v>
      </c>
      <c r="GH282" s="4">
        <v>0</v>
      </c>
      <c r="GI282" s="4">
        <v>89089</v>
      </c>
      <c r="GJ282" s="4">
        <v>0</v>
      </c>
      <c r="GK282" s="4">
        <v>6178</v>
      </c>
      <c r="GL282" s="4">
        <v>0</v>
      </c>
      <c r="GM282" s="4">
        <v>0</v>
      </c>
      <c r="GN282" s="4">
        <v>0</v>
      </c>
      <c r="GO282" s="4">
        <v>6178</v>
      </c>
      <c r="GP282" s="4">
        <v>0</v>
      </c>
      <c r="GQ282" s="4">
        <v>3256.655988876862</v>
      </c>
      <c r="GR282" s="4">
        <v>-2.8467271791432722</v>
      </c>
      <c r="GS282" s="93">
        <v>7</v>
      </c>
      <c r="GT282" s="4">
        <v>0</v>
      </c>
      <c r="GU282" s="4">
        <v>89460</v>
      </c>
      <c r="GV282" s="4">
        <v>0</v>
      </c>
      <c r="GW282" s="4">
        <v>6251</v>
      </c>
      <c r="GX282" s="4">
        <v>0</v>
      </c>
      <c r="GY282" s="4">
        <v>0</v>
      </c>
      <c r="GZ282" s="4">
        <v>0</v>
      </c>
      <c r="HA282" s="160">
        <v>6251</v>
      </c>
      <c r="HB282" s="160">
        <v>0</v>
      </c>
      <c r="HC282" s="160">
        <v>326.29238748532106</v>
      </c>
      <c r="HD282" s="4">
        <v>0</v>
      </c>
      <c r="HE282" s="93">
        <v>4</v>
      </c>
      <c r="HF282" s="4">
        <v>0</v>
      </c>
      <c r="HG282" s="4">
        <v>0</v>
      </c>
      <c r="HH282" s="4">
        <v>55628</v>
      </c>
      <c r="HI282" s="4">
        <v>0</v>
      </c>
      <c r="HJ282" s="4">
        <v>3572</v>
      </c>
      <c r="HK282" s="4">
        <v>0</v>
      </c>
      <c r="HL282" s="4">
        <v>0</v>
      </c>
      <c r="HM282" s="4">
        <v>0</v>
      </c>
      <c r="HN282" s="4">
        <v>3572</v>
      </c>
      <c r="HO282" s="4">
        <v>0</v>
      </c>
      <c r="HP282" s="4">
        <v>0</v>
      </c>
      <c r="HQ282" s="4">
        <v>0</v>
      </c>
      <c r="HR282" s="93">
        <v>5.08</v>
      </c>
      <c r="HS282" s="4">
        <v>0</v>
      </c>
      <c r="HT282" s="4">
        <v>0</v>
      </c>
      <c r="HU282" s="4">
        <v>66954</v>
      </c>
      <c r="HV282" s="4">
        <v>0</v>
      </c>
      <c r="HW282" s="4">
        <v>0</v>
      </c>
      <c r="HX282" s="176">
        <v>0</v>
      </c>
      <c r="HY282" s="4">
        <v>4536</v>
      </c>
      <c r="HZ282" s="176">
        <v>0</v>
      </c>
      <c r="IA282" s="4">
        <v>0</v>
      </c>
      <c r="IB282" s="176">
        <v>0</v>
      </c>
      <c r="IC282" s="4">
        <v>4536</v>
      </c>
      <c r="ID282" s="176">
        <v>0</v>
      </c>
      <c r="IE282" s="4">
        <v>7463.8595796865902</v>
      </c>
      <c r="IF282" s="4">
        <v>40.259839233522143</v>
      </c>
      <c r="IG282" s="5">
        <v>10.73</v>
      </c>
      <c r="IH282" s="3">
        <v>0</v>
      </c>
      <c r="II282" s="3">
        <v>0</v>
      </c>
      <c r="IJ282" s="3">
        <v>158722</v>
      </c>
      <c r="IK282" s="3">
        <v>0</v>
      </c>
      <c r="IL282" s="3">
        <v>0</v>
      </c>
      <c r="IM282" s="3">
        <v>0</v>
      </c>
      <c r="IN282" s="3">
        <v>9580</v>
      </c>
      <c r="IO282" s="3">
        <v>0</v>
      </c>
      <c r="IP282" s="3">
        <v>0</v>
      </c>
      <c r="IQ282" s="3"/>
      <c r="IR282" s="3">
        <v>9580</v>
      </c>
      <c r="IS282" s="3"/>
      <c r="IT282" s="3">
        <v>75320.849946544549</v>
      </c>
      <c r="IU282" s="3"/>
      <c r="IV282" s="93">
        <v>8.7100000000000009</v>
      </c>
      <c r="IW282" s="4">
        <v>0</v>
      </c>
      <c r="IX282" s="4">
        <v>0</v>
      </c>
      <c r="IY282" s="4">
        <v>107501</v>
      </c>
      <c r="IZ282" s="4">
        <v>0</v>
      </c>
      <c r="JA282" s="4">
        <v>0</v>
      </c>
      <c r="JB282" s="4">
        <v>0</v>
      </c>
      <c r="JC282" s="4">
        <v>8170</v>
      </c>
      <c r="JD282" s="4">
        <v>0</v>
      </c>
      <c r="JE282" s="4">
        <v>0</v>
      </c>
      <c r="JG282" s="4">
        <v>8170</v>
      </c>
      <c r="JI282" s="4">
        <v>9039.5226641683985</v>
      </c>
      <c r="JK282" s="93">
        <v>12.85</v>
      </c>
      <c r="JL282" s="4">
        <v>0</v>
      </c>
      <c r="JM282" s="4">
        <v>0</v>
      </c>
      <c r="JN282" s="4">
        <v>156295</v>
      </c>
      <c r="JO282" s="4">
        <v>0</v>
      </c>
      <c r="JP282" s="4">
        <v>0</v>
      </c>
      <c r="JQ282" s="4">
        <v>0</v>
      </c>
      <c r="JR282" s="4">
        <v>11602</v>
      </c>
      <c r="JS282" s="4">
        <v>0</v>
      </c>
      <c r="JT282" s="4">
        <v>8943</v>
      </c>
      <c r="JV282" s="4">
        <v>11602</v>
      </c>
      <c r="JW282" s="4">
        <v>0</v>
      </c>
      <c r="JX282" s="4">
        <v>48794</v>
      </c>
      <c r="JY282" s="4">
        <v>0</v>
      </c>
      <c r="JZ282" s="93">
        <v>13.469999999999999</v>
      </c>
      <c r="KA282" s="4">
        <v>0</v>
      </c>
      <c r="KB282" s="4">
        <v>0</v>
      </c>
      <c r="KC282" s="4">
        <v>223804</v>
      </c>
      <c r="KD282" s="4">
        <v>0</v>
      </c>
      <c r="KE282" s="4">
        <v>0</v>
      </c>
      <c r="KF282" s="4">
        <v>0</v>
      </c>
      <c r="KG282" s="4">
        <v>12635</v>
      </c>
      <c r="KH282" s="4">
        <v>0</v>
      </c>
      <c r="KI282" s="4">
        <v>0</v>
      </c>
      <c r="KJ282" s="4">
        <v>0</v>
      </c>
      <c r="KK282" s="4">
        <v>12635</v>
      </c>
      <c r="KM282" s="4">
        <v>96785.4</v>
      </c>
      <c r="KN282" s="4">
        <v>0</v>
      </c>
      <c r="KO282" s="4">
        <v>12.55</v>
      </c>
      <c r="KP282" s="4">
        <v>0</v>
      </c>
      <c r="KQ282" s="4">
        <v>0</v>
      </c>
      <c r="KR282" s="4">
        <v>202306</v>
      </c>
      <c r="KS282" s="4">
        <v>0</v>
      </c>
      <c r="KT282" s="4">
        <v>0</v>
      </c>
      <c r="KU282" s="4">
        <v>0</v>
      </c>
      <c r="KV282" s="4">
        <v>13654</v>
      </c>
      <c r="KW282" s="4">
        <v>0</v>
      </c>
      <c r="KX282" s="4">
        <v>0</v>
      </c>
      <c r="KY282" s="4">
        <v>0</v>
      </c>
      <c r="KZ282" s="4">
        <v>13654</v>
      </c>
      <c r="LA282" s="4">
        <v>0</v>
      </c>
      <c r="LB282" s="4">
        <v>59242.296000000002</v>
      </c>
      <c r="LC282" s="4">
        <v>0</v>
      </c>
      <c r="LD282" s="4">
        <v>13</v>
      </c>
      <c r="LE282" s="4">
        <v>0</v>
      </c>
      <c r="LF282" s="4">
        <v>0</v>
      </c>
      <c r="LG282" s="4">
        <v>232115</v>
      </c>
      <c r="LH282" s="4">
        <v>0</v>
      </c>
      <c r="LI282" s="4">
        <v>0</v>
      </c>
      <c r="LJ282" s="4">
        <v>0</v>
      </c>
      <c r="LK282" s="4">
        <v>15444</v>
      </c>
      <c r="LL282" s="4">
        <v>0</v>
      </c>
      <c r="LM282" s="4">
        <v>0</v>
      </c>
      <c r="LO282" s="4">
        <v>15444</v>
      </c>
      <c r="LQ282" s="4">
        <v>56812.600000000006</v>
      </c>
      <c r="MI282" s="115">
        <f t="shared" si="4"/>
        <v>-273</v>
      </c>
      <c r="MJ282" s="3"/>
      <c r="MK282" s="3"/>
      <c r="ML282" s="176"/>
      <c r="MM282" s="176"/>
      <c r="MN282" s="176"/>
      <c r="MO282" s="176"/>
      <c r="MP282" s="176"/>
      <c r="MQ282" s="176"/>
      <c r="MR282" s="176"/>
      <c r="MS282" s="176"/>
      <c r="MT282" s="176"/>
    </row>
    <row r="283" spans="1:358" s="4" customFormat="1">
      <c r="A283" s="1">
        <v>274</v>
      </c>
      <c r="B283" t="s">
        <v>314</v>
      </c>
      <c r="C283" s="93"/>
      <c r="E283" s="4">
        <v>0</v>
      </c>
      <c r="F283" s="4">
        <v>0</v>
      </c>
      <c r="I283" s="93">
        <v>313.68</v>
      </c>
      <c r="J283" s="4">
        <v>2187796</v>
      </c>
      <c r="K283" s="4">
        <v>0</v>
      </c>
      <c r="L283" s="4">
        <v>3363213</v>
      </c>
      <c r="M283" s="4">
        <v>0</v>
      </c>
      <c r="O283" s="93">
        <v>375.55</v>
      </c>
      <c r="P283" s="4">
        <v>0</v>
      </c>
      <c r="Q283" s="4">
        <v>2579945</v>
      </c>
      <c r="R283" s="4">
        <v>0</v>
      </c>
      <c r="S283" s="4">
        <v>69562</v>
      </c>
      <c r="U283" s="4">
        <v>505802</v>
      </c>
      <c r="V283" s="4">
        <v>0</v>
      </c>
      <c r="W283" s="93">
        <v>387.22</v>
      </c>
      <c r="X283" s="4">
        <v>0</v>
      </c>
      <c r="Y283" s="4">
        <v>2964270</v>
      </c>
      <c r="Z283" s="4">
        <v>0</v>
      </c>
      <c r="AA283" s="4">
        <v>104452</v>
      </c>
      <c r="AB283" s="4">
        <v>0</v>
      </c>
      <c r="AC283" s="4">
        <v>384325</v>
      </c>
      <c r="AD283" s="4">
        <v>0</v>
      </c>
      <c r="AE283" s="4">
        <v>0</v>
      </c>
      <c r="AF283" s="4">
        <v>444.39</v>
      </c>
      <c r="AG283" s="4">
        <v>43803</v>
      </c>
      <c r="AH283" s="4">
        <v>3429587</v>
      </c>
      <c r="AJ283" s="4">
        <v>120835</v>
      </c>
      <c r="AL283" s="4">
        <v>695912</v>
      </c>
      <c r="AN283" s="4">
        <v>0</v>
      </c>
      <c r="AO283" s="93">
        <v>402.72</v>
      </c>
      <c r="AP283" s="4">
        <v>0</v>
      </c>
      <c r="AQ283" s="4">
        <v>3685554</v>
      </c>
      <c r="AR283" s="4">
        <v>0</v>
      </c>
      <c r="AS283" s="4">
        <v>38003</v>
      </c>
      <c r="AT283" s="4">
        <v>0</v>
      </c>
      <c r="AU283" s="4">
        <v>688887</v>
      </c>
      <c r="AW283" s="93">
        <v>366.87</v>
      </c>
      <c r="AY283" s="4">
        <v>4218204</v>
      </c>
      <c r="AZ283" s="4">
        <v>0</v>
      </c>
      <c r="BA283" s="4">
        <v>58402</v>
      </c>
      <c r="BB283" s="4">
        <v>0</v>
      </c>
      <c r="BC283" s="4">
        <v>776593</v>
      </c>
      <c r="BD283" s="4">
        <v>1136</v>
      </c>
      <c r="BE283" s="4">
        <v>356.4</v>
      </c>
      <c r="BF283" s="4">
        <v>0</v>
      </c>
      <c r="BG283" s="4">
        <v>4059819</v>
      </c>
      <c r="BH283" s="4">
        <v>0</v>
      </c>
      <c r="BI283" s="4">
        <v>365.06</v>
      </c>
      <c r="BJ283" s="4">
        <v>0</v>
      </c>
      <c r="BK283" s="4">
        <v>3908117</v>
      </c>
      <c r="BL283" s="4">
        <v>0</v>
      </c>
      <c r="BM283" s="4">
        <v>144365</v>
      </c>
      <c r="BN283" s="4">
        <v>0</v>
      </c>
      <c r="BO283" s="4">
        <v>65168.768555368755</v>
      </c>
      <c r="BP283" s="4">
        <v>42.445137441805855</v>
      </c>
      <c r="BQ283" s="93">
        <v>315.54763943463723</v>
      </c>
      <c r="BR283" s="4">
        <v>0</v>
      </c>
      <c r="BS283" s="4">
        <v>3069684.1623828453</v>
      </c>
      <c r="BT283" s="4">
        <v>0</v>
      </c>
      <c r="BU283" s="4">
        <v>235737.16370887341</v>
      </c>
      <c r="BW283" s="4">
        <v>4549.9222892873304</v>
      </c>
      <c r="BY283" s="4">
        <v>235737.16370887341</v>
      </c>
      <c r="CA283" s="4">
        <v>0</v>
      </c>
      <c r="CC283" s="93">
        <v>308.45327530920895</v>
      </c>
      <c r="CD283" s="4">
        <v>0</v>
      </c>
      <c r="CE283" s="4">
        <v>3054776.9935868154</v>
      </c>
      <c r="CF283" s="4">
        <v>60762.846039133612</v>
      </c>
      <c r="CG283" s="4">
        <v>234206.25561154305</v>
      </c>
      <c r="CH283" s="4">
        <v>4678.5640260957298</v>
      </c>
      <c r="CI283" s="4">
        <v>73064.859138799802</v>
      </c>
      <c r="CJ283" s="4">
        <v>1320.4459459459613</v>
      </c>
      <c r="CK283" s="4">
        <v>234206.25561154305</v>
      </c>
      <c r="CL283" s="4">
        <v>4772.9424044741318</v>
      </c>
      <c r="CM283" s="4">
        <v>0</v>
      </c>
      <c r="CN283" s="4">
        <v>0</v>
      </c>
      <c r="CO283" s="93">
        <v>310.3634693291304</v>
      </c>
      <c r="CP283" s="4">
        <v>0</v>
      </c>
      <c r="CQ283" s="4">
        <v>3534857.093069206</v>
      </c>
      <c r="CS283" s="4">
        <v>248748.89204697742</v>
      </c>
      <c r="CU283" s="4">
        <v>45704.459861066207</v>
      </c>
      <c r="CW283" s="4">
        <v>253427.45607307315</v>
      </c>
      <c r="CY283" s="4">
        <v>540842.94552152418</v>
      </c>
      <c r="DA283" s="93">
        <v>328.70245849482274</v>
      </c>
      <c r="DB283" s="4">
        <v>0</v>
      </c>
      <c r="DC283" s="4">
        <v>3826081</v>
      </c>
      <c r="DD283" s="4">
        <v>0</v>
      </c>
      <c r="DE283" s="4">
        <v>277372</v>
      </c>
      <c r="DF283" s="4">
        <v>0</v>
      </c>
      <c r="DG283" s="4">
        <v>23716</v>
      </c>
      <c r="DH283" s="4">
        <v>0</v>
      </c>
      <c r="DI283" s="4">
        <v>277372</v>
      </c>
      <c r="DJ283" s="4">
        <v>0</v>
      </c>
      <c r="DK283" s="4">
        <v>554967</v>
      </c>
      <c r="DL283" s="4">
        <v>0</v>
      </c>
      <c r="DM283" s="93">
        <v>366.05352171758966</v>
      </c>
      <c r="DN283" s="4">
        <v>0</v>
      </c>
      <c r="DO283" s="4">
        <v>4350429</v>
      </c>
      <c r="DQ283" s="4">
        <v>325994</v>
      </c>
      <c r="DS283" s="4">
        <v>12576</v>
      </c>
      <c r="DU283" s="4">
        <v>325994</v>
      </c>
      <c r="DW283" s="4">
        <v>878961.81474360591</v>
      </c>
      <c r="DY283" s="93">
        <v>365.61454555396693</v>
      </c>
      <c r="DZ283" s="4">
        <v>0</v>
      </c>
      <c r="EA283" s="4">
        <v>4489235</v>
      </c>
      <c r="EC283" s="4">
        <v>324686</v>
      </c>
      <c r="EE283" s="4">
        <v>27200</v>
      </c>
      <c r="EG283" s="4">
        <v>324686</v>
      </c>
      <c r="EI283" s="4">
        <v>545599.22435666411</v>
      </c>
      <c r="EK283" s="93">
        <v>445.76603043792619</v>
      </c>
      <c r="EL283" s="4">
        <v>0</v>
      </c>
      <c r="EM283" s="4">
        <v>5648059</v>
      </c>
      <c r="EN283" s="4">
        <v>14330</v>
      </c>
      <c r="EO283" s="4">
        <v>391802</v>
      </c>
      <c r="EP283" s="4">
        <v>893</v>
      </c>
      <c r="EQ283" s="4">
        <v>96274</v>
      </c>
      <c r="ER283" s="4">
        <v>0</v>
      </c>
      <c r="ES283" s="4">
        <v>391802</v>
      </c>
      <c r="ET283" s="4">
        <v>893</v>
      </c>
      <c r="EU283" s="4">
        <v>1451846.8</v>
      </c>
      <c r="EV283" s="4">
        <v>14330</v>
      </c>
      <c r="EW283" s="93">
        <v>447.9127525054837</v>
      </c>
      <c r="EX283" s="4">
        <v>0</v>
      </c>
      <c r="EY283" s="4">
        <v>5471779</v>
      </c>
      <c r="EZ283" s="4">
        <v>-89192</v>
      </c>
      <c r="FA283" s="4">
        <v>396324</v>
      </c>
      <c r="FB283" s="4">
        <v>-6251</v>
      </c>
      <c r="FC283" s="4">
        <v>54624</v>
      </c>
      <c r="FD283" s="4">
        <v>13901</v>
      </c>
      <c r="FE283" s="4">
        <v>396324</v>
      </c>
      <c r="FF283" s="4">
        <v>-6251</v>
      </c>
      <c r="FG283" s="4">
        <v>345228.4</v>
      </c>
      <c r="FH283" s="4">
        <v>0</v>
      </c>
      <c r="FI283" s="93">
        <v>455.55905533246482</v>
      </c>
      <c r="FJ283" s="4">
        <v>0</v>
      </c>
      <c r="FK283" s="4">
        <v>5721871</v>
      </c>
      <c r="FL283" s="4">
        <v>0</v>
      </c>
      <c r="FM283" s="4">
        <v>403203</v>
      </c>
      <c r="FN283" s="4">
        <v>0</v>
      </c>
      <c r="FO283" s="4">
        <v>54406</v>
      </c>
      <c r="FQ283" s="4">
        <v>403203</v>
      </c>
      <c r="FS283" s="4">
        <v>417540.58204091206</v>
      </c>
      <c r="FU283" s="93">
        <v>466.87899942688944</v>
      </c>
      <c r="FV283" s="4">
        <v>0</v>
      </c>
      <c r="FW283" s="4">
        <v>6323345</v>
      </c>
      <c r="FX283" s="4">
        <v>0</v>
      </c>
      <c r="FY283" s="4">
        <v>409854</v>
      </c>
      <c r="FZ283" s="4">
        <v>0</v>
      </c>
      <c r="GA283" s="4">
        <v>119144</v>
      </c>
      <c r="GB283" s="4">
        <v>0</v>
      </c>
      <c r="GC283" s="4">
        <v>409854</v>
      </c>
      <c r="GE283" s="4">
        <v>990154.46441453137</v>
      </c>
      <c r="GG283" s="93">
        <v>479.43414078104388</v>
      </c>
      <c r="GH283" s="4">
        <v>0</v>
      </c>
      <c r="GI283" s="4">
        <v>6942142</v>
      </c>
      <c r="GJ283" s="4">
        <v>0</v>
      </c>
      <c r="GK283" s="4">
        <v>422658</v>
      </c>
      <c r="GL283" s="4">
        <v>0</v>
      </c>
      <c r="GM283" s="4">
        <v>92439</v>
      </c>
      <c r="GN283" s="4">
        <v>0</v>
      </c>
      <c r="GO283" s="4">
        <v>422658</v>
      </c>
      <c r="GP283" s="4">
        <v>0</v>
      </c>
      <c r="GQ283" s="4">
        <v>595334.9943719455</v>
      </c>
      <c r="GR283" s="4">
        <v>-520.39770702284295</v>
      </c>
      <c r="GS283" s="93">
        <v>468.54941458745378</v>
      </c>
      <c r="GT283" s="4">
        <v>0</v>
      </c>
      <c r="GU283" s="4">
        <v>6975258</v>
      </c>
      <c r="GV283" s="4">
        <v>0</v>
      </c>
      <c r="GW283" s="4">
        <v>415705</v>
      </c>
      <c r="GX283" s="4">
        <v>0</v>
      </c>
      <c r="GY283" s="4">
        <v>38262</v>
      </c>
      <c r="GZ283" s="4">
        <v>0</v>
      </c>
      <c r="HA283" s="160">
        <v>415705</v>
      </c>
      <c r="HB283" s="160">
        <v>0</v>
      </c>
      <c r="HC283" s="160">
        <v>28859.038738336727</v>
      </c>
      <c r="HD283" s="4">
        <v>-22</v>
      </c>
      <c r="HE283" s="93">
        <v>472</v>
      </c>
      <c r="HF283" s="4">
        <v>0</v>
      </c>
      <c r="HG283" s="4">
        <v>0</v>
      </c>
      <c r="HH283" s="4">
        <v>7816271</v>
      </c>
      <c r="HI283" s="4">
        <v>-4</v>
      </c>
      <c r="HJ283" s="4">
        <v>418065</v>
      </c>
      <c r="HK283" s="4">
        <v>0</v>
      </c>
      <c r="HL283" s="4">
        <v>70714</v>
      </c>
      <c r="HM283" s="4">
        <v>0</v>
      </c>
      <c r="HN283" s="4">
        <v>418065</v>
      </c>
      <c r="HO283" s="4">
        <v>0</v>
      </c>
      <c r="HP283" s="4">
        <v>738214</v>
      </c>
      <c r="HQ283" s="4">
        <v>-12829.182386378059</v>
      </c>
      <c r="HR283" s="93">
        <v>456.06000000000006</v>
      </c>
      <c r="HS283" s="4">
        <v>0</v>
      </c>
      <c r="HT283" s="4">
        <v>0</v>
      </c>
      <c r="HU283" s="4">
        <v>7764005</v>
      </c>
      <c r="HV283" s="4">
        <v>672</v>
      </c>
      <c r="HW283" s="4">
        <v>0</v>
      </c>
      <c r="HX283" s="176">
        <v>0</v>
      </c>
      <c r="HY283" s="4">
        <v>401870</v>
      </c>
      <c r="HZ283" s="176">
        <v>34</v>
      </c>
      <c r="IA283" s="4">
        <v>108653</v>
      </c>
      <c r="IB283" s="176">
        <v>0</v>
      </c>
      <c r="IC283" s="4">
        <v>401870</v>
      </c>
      <c r="ID283" s="176">
        <v>34</v>
      </c>
      <c r="IE283" s="4">
        <v>-8454.4601672359477</v>
      </c>
      <c r="IF283" s="4">
        <v>-45.60310969213424</v>
      </c>
      <c r="IG283" s="5">
        <v>405.74000000000007</v>
      </c>
      <c r="IH283" s="3">
        <v>0</v>
      </c>
      <c r="II283" s="3">
        <v>0</v>
      </c>
      <c r="IJ283" s="3">
        <v>7100843</v>
      </c>
      <c r="IK283" s="3">
        <v>0</v>
      </c>
      <c r="IL283" s="3">
        <v>0</v>
      </c>
      <c r="IM283" s="3">
        <v>0</v>
      </c>
      <c r="IN283" s="3">
        <v>362323</v>
      </c>
      <c r="IO283" s="3">
        <v>0</v>
      </c>
      <c r="IP283" s="3">
        <v>0</v>
      </c>
      <c r="IQ283" s="3"/>
      <c r="IR283" s="3">
        <v>362357</v>
      </c>
      <c r="IS283" s="3"/>
      <c r="IT283" s="3">
        <v>-37.413463540555995</v>
      </c>
      <c r="IU283" s="3"/>
      <c r="IV283" s="93">
        <v>398.90000000000003</v>
      </c>
      <c r="IW283" s="4">
        <v>0</v>
      </c>
      <c r="IX283" s="4">
        <v>0</v>
      </c>
      <c r="IY283" s="4">
        <v>7459791</v>
      </c>
      <c r="IZ283" s="4">
        <v>0</v>
      </c>
      <c r="JA283" s="4">
        <v>0</v>
      </c>
      <c r="JB283" s="4">
        <v>0</v>
      </c>
      <c r="JC283" s="4">
        <v>371352</v>
      </c>
      <c r="JD283" s="4">
        <v>0</v>
      </c>
      <c r="JE283" s="4">
        <v>59932</v>
      </c>
      <c r="JG283" s="4">
        <v>371352</v>
      </c>
      <c r="JI283" s="4">
        <v>297418.61857589398</v>
      </c>
      <c r="JK283" s="93">
        <v>380.88000000000005</v>
      </c>
      <c r="JL283" s="4">
        <v>0</v>
      </c>
      <c r="JM283" s="4">
        <v>0</v>
      </c>
      <c r="JN283" s="4">
        <v>7126935</v>
      </c>
      <c r="JO283" s="4">
        <v>0</v>
      </c>
      <c r="JP283" s="4">
        <v>0</v>
      </c>
      <c r="JQ283" s="4">
        <v>0</v>
      </c>
      <c r="JR283" s="4">
        <v>355339</v>
      </c>
      <c r="JS283" s="4">
        <v>0</v>
      </c>
      <c r="JT283" s="4">
        <v>38752</v>
      </c>
      <c r="JV283" s="4">
        <v>355339</v>
      </c>
      <c r="JW283" s="4">
        <v>0</v>
      </c>
      <c r="JX283" s="4">
        <v>55222.042348114141</v>
      </c>
      <c r="JY283" s="4">
        <v>-70.235795762011549</v>
      </c>
      <c r="JZ283" s="93">
        <v>363.51000000000005</v>
      </c>
      <c r="KA283" s="4">
        <v>0</v>
      </c>
      <c r="KB283" s="4">
        <v>0</v>
      </c>
      <c r="KC283" s="4">
        <v>7321551</v>
      </c>
      <c r="KD283" s="4">
        <v>0</v>
      </c>
      <c r="KE283" s="4">
        <v>0</v>
      </c>
      <c r="KF283" s="4">
        <v>0</v>
      </c>
      <c r="KG283" s="4">
        <v>339098</v>
      </c>
      <c r="KH283" s="4">
        <v>0</v>
      </c>
      <c r="KI283" s="4">
        <v>42408</v>
      </c>
      <c r="KJ283" s="4">
        <v>0</v>
      </c>
      <c r="KK283" s="4">
        <v>339098</v>
      </c>
      <c r="KM283" s="4">
        <v>242216.92541099997</v>
      </c>
      <c r="KN283" s="4">
        <v>-383.63458479836117</v>
      </c>
      <c r="KO283" s="4">
        <v>317.42999999999995</v>
      </c>
      <c r="KP283" s="4">
        <v>0</v>
      </c>
      <c r="KQ283" s="4">
        <v>0</v>
      </c>
      <c r="KR283" s="4">
        <v>7540961</v>
      </c>
      <c r="KS283" s="4">
        <v>0</v>
      </c>
      <c r="KT283" s="4">
        <v>0</v>
      </c>
      <c r="KU283" s="4">
        <v>0</v>
      </c>
      <c r="KV283" s="4">
        <v>344367</v>
      </c>
      <c r="KW283" s="4">
        <v>0</v>
      </c>
      <c r="KX283" s="4">
        <v>22486</v>
      </c>
      <c r="KY283" s="4">
        <v>0</v>
      </c>
      <c r="KZ283" s="4">
        <v>344367</v>
      </c>
      <c r="LA283" s="4">
        <v>0</v>
      </c>
      <c r="LB283" s="4">
        <v>335795.96541520162</v>
      </c>
      <c r="LC283" s="4">
        <v>0</v>
      </c>
      <c r="LD283" s="4">
        <v>300</v>
      </c>
      <c r="LE283" s="4">
        <v>0</v>
      </c>
      <c r="LF283" s="4">
        <v>0</v>
      </c>
      <c r="LG283" s="4">
        <v>7691966</v>
      </c>
      <c r="LH283" s="4">
        <v>0</v>
      </c>
      <c r="LI283" s="4">
        <v>0</v>
      </c>
      <c r="LJ283" s="4">
        <v>0</v>
      </c>
      <c r="LK283" s="4">
        <v>356400</v>
      </c>
      <c r="LL283" s="4">
        <v>0</v>
      </c>
      <c r="LM283" s="4">
        <v>0</v>
      </c>
      <c r="LO283" s="4">
        <v>356400</v>
      </c>
      <c r="LQ283" s="4">
        <v>360497.4</v>
      </c>
      <c r="MI283" s="115">
        <f t="shared" si="4"/>
        <v>-274</v>
      </c>
      <c r="MJ283" s="3"/>
      <c r="MK283" s="3"/>
      <c r="ML283" s="176"/>
      <c r="MM283" s="176"/>
      <c r="MN283" s="176"/>
      <c r="MO283" s="176"/>
      <c r="MP283" s="176"/>
      <c r="MQ283" s="176"/>
      <c r="MR283" s="176"/>
      <c r="MS283" s="176"/>
      <c r="MT283" s="176"/>
    </row>
    <row r="284" spans="1:358" s="4" customFormat="1">
      <c r="A284" s="1">
        <v>275</v>
      </c>
      <c r="B284" t="s">
        <v>315</v>
      </c>
      <c r="C284" s="93">
        <v>0.5</v>
      </c>
      <c r="D284" s="4">
        <v>1953</v>
      </c>
      <c r="E284" s="4">
        <v>0</v>
      </c>
      <c r="F284" s="4">
        <v>0</v>
      </c>
      <c r="G284" s="4">
        <v>0</v>
      </c>
      <c r="I284" s="93"/>
      <c r="J284" s="4">
        <v>0</v>
      </c>
      <c r="K284" s="4">
        <v>0</v>
      </c>
      <c r="L284" s="4">
        <v>0</v>
      </c>
      <c r="O284" s="93"/>
      <c r="Q284" s="4">
        <v>0</v>
      </c>
      <c r="R284" s="4">
        <v>0</v>
      </c>
      <c r="S284" s="4">
        <v>0</v>
      </c>
      <c r="U284" s="4">
        <v>4361</v>
      </c>
      <c r="V284" s="4">
        <v>0</v>
      </c>
      <c r="W284" s="93"/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L284" s="4">
        <v>0</v>
      </c>
      <c r="AO284" s="93"/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W284" s="93"/>
      <c r="AZ284" s="4">
        <v>0</v>
      </c>
      <c r="BB284" s="4">
        <v>0</v>
      </c>
      <c r="BC284" s="4">
        <v>0</v>
      </c>
      <c r="BD284" s="4">
        <v>0</v>
      </c>
      <c r="BH284" s="4">
        <v>0</v>
      </c>
      <c r="BL284" s="4">
        <v>0</v>
      </c>
      <c r="BN284" s="4">
        <v>0</v>
      </c>
      <c r="BO284" s="4">
        <v>0</v>
      </c>
      <c r="BP284" s="4">
        <v>0</v>
      </c>
      <c r="BQ284" s="93">
        <v>0</v>
      </c>
      <c r="BR284" s="4">
        <v>0</v>
      </c>
      <c r="BS284" s="4">
        <v>0</v>
      </c>
      <c r="BT284" s="4">
        <v>0</v>
      </c>
      <c r="BU284" s="4">
        <v>0</v>
      </c>
      <c r="BW284" s="4">
        <v>0</v>
      </c>
      <c r="BY284" s="4">
        <v>0</v>
      </c>
      <c r="CA284" s="4">
        <v>0</v>
      </c>
      <c r="CC284" s="93"/>
      <c r="CE284" s="4">
        <v>0</v>
      </c>
      <c r="CF284" s="4">
        <v>0</v>
      </c>
      <c r="CH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v>0</v>
      </c>
      <c r="CO284" s="93"/>
      <c r="CS284" s="4">
        <v>0</v>
      </c>
      <c r="CW284" s="4">
        <v>0</v>
      </c>
      <c r="CY284" s="4">
        <v>0</v>
      </c>
      <c r="DA284" s="93"/>
      <c r="DD284" s="4">
        <v>0</v>
      </c>
      <c r="DF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93"/>
      <c r="DU284" s="4">
        <v>0</v>
      </c>
      <c r="DW284" s="4">
        <v>0</v>
      </c>
      <c r="DY284" s="93"/>
      <c r="EG284" s="4">
        <v>0</v>
      </c>
      <c r="EI284" s="4">
        <v>0</v>
      </c>
      <c r="EK284" s="93">
        <v>1</v>
      </c>
      <c r="EL284" s="4">
        <v>0</v>
      </c>
      <c r="EM284" s="4">
        <v>10375</v>
      </c>
      <c r="EN284" s="4">
        <v>0</v>
      </c>
      <c r="EO284" s="4">
        <v>893</v>
      </c>
      <c r="EP284" s="4">
        <v>0</v>
      </c>
      <c r="EQ284" s="4">
        <v>0</v>
      </c>
      <c r="ER284" s="4">
        <v>0</v>
      </c>
      <c r="ES284" s="4">
        <v>893</v>
      </c>
      <c r="ET284" s="4">
        <v>0</v>
      </c>
      <c r="EU284" s="4">
        <v>10375</v>
      </c>
      <c r="EV284" s="4">
        <v>0</v>
      </c>
      <c r="EW284" s="93">
        <v>1</v>
      </c>
      <c r="EX284" s="4">
        <v>0</v>
      </c>
      <c r="EY284" s="4">
        <v>10412</v>
      </c>
      <c r="EZ284" s="4">
        <v>0</v>
      </c>
      <c r="FA284" s="4">
        <v>893</v>
      </c>
      <c r="FB284" s="4">
        <v>0</v>
      </c>
      <c r="FC284" s="4">
        <v>0</v>
      </c>
      <c r="FD284" s="4">
        <v>0</v>
      </c>
      <c r="FE284" s="4">
        <v>893</v>
      </c>
      <c r="FF284" s="4">
        <v>0</v>
      </c>
      <c r="FG284" s="4">
        <v>2630.75</v>
      </c>
      <c r="FH284" s="4">
        <v>0</v>
      </c>
      <c r="FI284" s="93">
        <v>1</v>
      </c>
      <c r="FJ284" s="4">
        <v>0</v>
      </c>
      <c r="FK284" s="4">
        <v>11047</v>
      </c>
      <c r="FL284" s="4">
        <v>0</v>
      </c>
      <c r="FM284" s="4">
        <v>893</v>
      </c>
      <c r="FN284" s="4">
        <v>0</v>
      </c>
      <c r="FO284" s="4">
        <v>0</v>
      </c>
      <c r="FQ284" s="4">
        <v>893</v>
      </c>
      <c r="FS284" s="4">
        <v>3098.9474659354933</v>
      </c>
      <c r="FU284" s="93">
        <v>1</v>
      </c>
      <c r="FV284" s="4">
        <v>0</v>
      </c>
      <c r="FW284" s="4">
        <v>9830</v>
      </c>
      <c r="FX284" s="4">
        <v>0</v>
      </c>
      <c r="FY284" s="4">
        <v>893</v>
      </c>
      <c r="FZ284" s="4">
        <v>0</v>
      </c>
      <c r="GA284" s="4">
        <v>0</v>
      </c>
      <c r="GB284" s="4">
        <v>0</v>
      </c>
      <c r="GC284" s="4">
        <v>893</v>
      </c>
      <c r="GE284" s="4">
        <v>2688.8103287581766</v>
      </c>
      <c r="GG284" s="93">
        <v>1.4230769230769231</v>
      </c>
      <c r="GH284" s="4">
        <v>0</v>
      </c>
      <c r="GI284" s="4">
        <v>13277</v>
      </c>
      <c r="GJ284" s="4">
        <v>0</v>
      </c>
      <c r="GK284" s="4">
        <v>1271</v>
      </c>
      <c r="GL284" s="4">
        <v>0</v>
      </c>
      <c r="GM284" s="4">
        <v>0</v>
      </c>
      <c r="GN284" s="4">
        <v>0</v>
      </c>
      <c r="GO284" s="4">
        <v>1271</v>
      </c>
      <c r="GP284" s="4">
        <v>0</v>
      </c>
      <c r="GQ284" s="4">
        <v>3316.3052270778562</v>
      </c>
      <c r="GR284" s="4">
        <v>-2.8988681200903557</v>
      </c>
      <c r="GS284" s="93">
        <v>2.2764505119453924</v>
      </c>
      <c r="GT284" s="4">
        <v>0</v>
      </c>
      <c r="GU284" s="4">
        <v>21781</v>
      </c>
      <c r="GV284" s="4">
        <v>0</v>
      </c>
      <c r="GW284" s="4">
        <v>2033</v>
      </c>
      <c r="GX284" s="4">
        <v>0</v>
      </c>
      <c r="GY284" s="4">
        <v>0</v>
      </c>
      <c r="GZ284" s="4">
        <v>0</v>
      </c>
      <c r="HA284" s="160">
        <v>2033</v>
      </c>
      <c r="HB284" s="160">
        <v>0</v>
      </c>
      <c r="HC284" s="160">
        <v>7541.5729138384122</v>
      </c>
      <c r="HD284" s="4">
        <v>-6</v>
      </c>
      <c r="HE284" s="93">
        <v>4</v>
      </c>
      <c r="HF284" s="4">
        <v>0</v>
      </c>
      <c r="HG284" s="4">
        <v>0</v>
      </c>
      <c r="HH284" s="4">
        <v>45487</v>
      </c>
      <c r="HI284" s="4">
        <v>0</v>
      </c>
      <c r="HJ284" s="4">
        <v>4015</v>
      </c>
      <c r="HK284" s="4">
        <v>0</v>
      </c>
      <c r="HL284" s="4">
        <v>0</v>
      </c>
      <c r="HM284" s="4">
        <v>0</v>
      </c>
      <c r="HN284" s="4">
        <v>4015</v>
      </c>
      <c r="HO284" s="4">
        <v>0</v>
      </c>
      <c r="HP284" s="4">
        <v>20808</v>
      </c>
      <c r="HQ284" s="4">
        <v>-361.52450709049663</v>
      </c>
      <c r="HR284" s="93">
        <v>3.5</v>
      </c>
      <c r="HS284" s="4">
        <v>0</v>
      </c>
      <c r="HT284" s="4">
        <v>0</v>
      </c>
      <c r="HU284" s="4">
        <v>35242</v>
      </c>
      <c r="HV284" s="4">
        <v>0</v>
      </c>
      <c r="HW284" s="4">
        <v>0</v>
      </c>
      <c r="HX284" s="176">
        <v>0</v>
      </c>
      <c r="HY284" s="4">
        <v>3126</v>
      </c>
      <c r="HZ284" s="176">
        <v>0</v>
      </c>
      <c r="IA284" s="4">
        <v>0</v>
      </c>
      <c r="IB284" s="176">
        <v>0</v>
      </c>
      <c r="IC284" s="4">
        <v>3126</v>
      </c>
      <c r="ID284" s="176">
        <v>0</v>
      </c>
      <c r="IE284" s="4">
        <v>-238.24546667304219</v>
      </c>
      <c r="IF284" s="4">
        <v>-1.2850890459510538</v>
      </c>
      <c r="IG284" s="5">
        <v>4</v>
      </c>
      <c r="IH284" s="3">
        <v>0</v>
      </c>
      <c r="II284" s="3">
        <v>0</v>
      </c>
      <c r="IJ284" s="3">
        <v>45764</v>
      </c>
      <c r="IK284" s="3">
        <v>0</v>
      </c>
      <c r="IL284" s="3">
        <v>0</v>
      </c>
      <c r="IM284" s="3">
        <v>0</v>
      </c>
      <c r="IN284" s="3">
        <v>3568</v>
      </c>
      <c r="IO284" s="3">
        <v>0</v>
      </c>
      <c r="IP284" s="3">
        <v>0</v>
      </c>
      <c r="IQ284" s="3"/>
      <c r="IR284" s="3">
        <v>3568</v>
      </c>
      <c r="IS284" s="3"/>
      <c r="IT284" s="3">
        <v>8631.349625033472</v>
      </c>
      <c r="IU284" s="3"/>
      <c r="IV284" s="93">
        <v>8</v>
      </c>
      <c r="IW284" s="4">
        <v>0</v>
      </c>
      <c r="IX284" s="4">
        <v>0</v>
      </c>
      <c r="IY284" s="4">
        <v>102787</v>
      </c>
      <c r="IZ284" s="4">
        <v>0</v>
      </c>
      <c r="JA284" s="4">
        <v>0</v>
      </c>
      <c r="JB284" s="4">
        <v>0</v>
      </c>
      <c r="JC284" s="4">
        <v>7504</v>
      </c>
      <c r="JD284" s="4">
        <v>0</v>
      </c>
      <c r="JE284" s="4">
        <v>0</v>
      </c>
      <c r="JG284" s="4">
        <v>7504</v>
      </c>
      <c r="JI284" s="4">
        <v>48373.568094427967</v>
      </c>
      <c r="JK284" s="93">
        <v>9.43</v>
      </c>
      <c r="JL284" s="4">
        <v>0</v>
      </c>
      <c r="JM284" s="4">
        <v>0</v>
      </c>
      <c r="JN284" s="4">
        <v>139660</v>
      </c>
      <c r="JO284" s="4">
        <v>0</v>
      </c>
      <c r="JP284" s="4">
        <v>0</v>
      </c>
      <c r="JQ284" s="4">
        <v>0</v>
      </c>
      <c r="JR284" s="4">
        <v>8845</v>
      </c>
      <c r="JS284" s="4">
        <v>0</v>
      </c>
      <c r="JT284" s="4">
        <v>0</v>
      </c>
      <c r="JV284" s="4">
        <v>8845</v>
      </c>
      <c r="JW284" s="4">
        <v>0</v>
      </c>
      <c r="JX284" s="4">
        <v>45662.108175865847</v>
      </c>
      <c r="JY284" s="4">
        <v>-11.178688446161686</v>
      </c>
      <c r="JZ284" s="93">
        <v>8</v>
      </c>
      <c r="KA284" s="4">
        <v>0</v>
      </c>
      <c r="KB284" s="4">
        <v>0</v>
      </c>
      <c r="KC284" s="4">
        <v>124657</v>
      </c>
      <c r="KD284" s="4">
        <v>0</v>
      </c>
      <c r="KE284" s="4">
        <v>0</v>
      </c>
      <c r="KF284" s="4">
        <v>0</v>
      </c>
      <c r="KG284" s="4">
        <v>7504</v>
      </c>
      <c r="KH284" s="4">
        <v>0</v>
      </c>
      <c r="KI284" s="4">
        <v>0</v>
      </c>
      <c r="KJ284" s="4">
        <v>0</v>
      </c>
      <c r="KK284" s="4">
        <v>7504</v>
      </c>
      <c r="KM284" s="4">
        <v>29699.935632058667</v>
      </c>
      <c r="KN284" s="4">
        <v>-61.059057623049739</v>
      </c>
      <c r="KO284" s="4">
        <v>12.31</v>
      </c>
      <c r="KP284" s="4">
        <v>0</v>
      </c>
      <c r="KQ284" s="4">
        <v>0</v>
      </c>
      <c r="KR284" s="4">
        <v>183146</v>
      </c>
      <c r="KS284" s="4">
        <v>0</v>
      </c>
      <c r="KT284" s="4">
        <v>0</v>
      </c>
      <c r="KU284" s="4">
        <v>0</v>
      </c>
      <c r="KV284" s="4">
        <v>13393</v>
      </c>
      <c r="KW284" s="4">
        <v>0</v>
      </c>
      <c r="KX284" s="4">
        <v>0</v>
      </c>
      <c r="KY284" s="4">
        <v>0</v>
      </c>
      <c r="KZ284" s="4">
        <v>13393</v>
      </c>
      <c r="LA284" s="4">
        <v>0</v>
      </c>
      <c r="LB284" s="4">
        <v>72587.172942376958</v>
      </c>
      <c r="LC284" s="4">
        <v>0</v>
      </c>
      <c r="LD284" s="4">
        <v>12</v>
      </c>
      <c r="LE284" s="4">
        <v>0</v>
      </c>
      <c r="LF284" s="4">
        <v>0</v>
      </c>
      <c r="LG284" s="4">
        <v>186537</v>
      </c>
      <c r="LH284" s="4">
        <v>0</v>
      </c>
      <c r="LI284" s="4">
        <v>0</v>
      </c>
      <c r="LJ284" s="4">
        <v>0</v>
      </c>
      <c r="LK284" s="4">
        <v>14256</v>
      </c>
      <c r="LL284" s="4">
        <v>0</v>
      </c>
      <c r="LM284" s="4">
        <v>0</v>
      </c>
      <c r="LO284" s="4">
        <v>14256</v>
      </c>
      <c r="LQ284" s="4">
        <v>38484.400000000001</v>
      </c>
      <c r="MI284" s="115">
        <f t="shared" si="4"/>
        <v>-275</v>
      </c>
      <c r="MJ284" s="3"/>
      <c r="MK284" s="3"/>
      <c r="ML284" s="176"/>
      <c r="MM284" s="176"/>
      <c r="MN284" s="176"/>
      <c r="MO284" s="176"/>
      <c r="MP284" s="176"/>
      <c r="MQ284" s="176"/>
      <c r="MR284" s="176"/>
      <c r="MS284" s="176"/>
      <c r="MT284" s="176"/>
    </row>
    <row r="285" spans="1:358" s="4" customFormat="1">
      <c r="A285" s="1">
        <v>276</v>
      </c>
      <c r="B285" t="s">
        <v>316</v>
      </c>
      <c r="C285" s="93"/>
      <c r="E285" s="4">
        <v>0</v>
      </c>
      <c r="F285" s="4">
        <v>0</v>
      </c>
      <c r="I285" s="93"/>
      <c r="J285" s="4">
        <v>0</v>
      </c>
      <c r="K285" s="4">
        <v>0</v>
      </c>
      <c r="L285" s="4">
        <v>0</v>
      </c>
      <c r="O285" s="93"/>
      <c r="Q285" s="4">
        <v>0</v>
      </c>
      <c r="R285" s="4">
        <v>0</v>
      </c>
      <c r="S285" s="4">
        <v>0</v>
      </c>
      <c r="U285" s="4">
        <v>0</v>
      </c>
      <c r="V285" s="4">
        <v>0</v>
      </c>
      <c r="W285" s="93"/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L285" s="4">
        <v>0</v>
      </c>
      <c r="AO285" s="93"/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W285" s="93"/>
      <c r="AZ285" s="4">
        <v>0</v>
      </c>
      <c r="BB285" s="4">
        <v>0</v>
      </c>
      <c r="BC285" s="4">
        <v>0</v>
      </c>
      <c r="BD285" s="4">
        <v>0</v>
      </c>
      <c r="BH285" s="4">
        <v>0</v>
      </c>
      <c r="BL285" s="4">
        <v>0</v>
      </c>
      <c r="BN285" s="4">
        <v>0</v>
      </c>
      <c r="BO285" s="4">
        <v>0</v>
      </c>
      <c r="BP285" s="4">
        <v>0</v>
      </c>
      <c r="BQ285" s="93">
        <v>1</v>
      </c>
      <c r="BR285" s="4">
        <v>0</v>
      </c>
      <c r="BS285" s="4">
        <v>9132</v>
      </c>
      <c r="BT285" s="4">
        <v>0</v>
      </c>
      <c r="BU285" s="4">
        <v>748</v>
      </c>
      <c r="BW285" s="4">
        <v>0</v>
      </c>
      <c r="BY285" s="4">
        <v>748</v>
      </c>
      <c r="CA285" s="4">
        <v>9132</v>
      </c>
      <c r="CC285" s="93">
        <v>3.8361774744027306</v>
      </c>
      <c r="CD285" s="4">
        <v>0</v>
      </c>
      <c r="CE285" s="4">
        <v>37011.440273037544</v>
      </c>
      <c r="CF285" s="4">
        <v>0</v>
      </c>
      <c r="CG285" s="4">
        <v>2976.8737201365188</v>
      </c>
      <c r="CH285" s="4">
        <v>0</v>
      </c>
      <c r="CI285" s="4">
        <v>0</v>
      </c>
      <c r="CJ285" s="4">
        <v>0</v>
      </c>
      <c r="CK285" s="4">
        <v>2976.8737201365188</v>
      </c>
      <c r="CL285" s="4">
        <v>0</v>
      </c>
      <c r="CM285" s="4">
        <v>33358.440273037544</v>
      </c>
      <c r="CN285" s="4">
        <v>0</v>
      </c>
      <c r="CO285" s="93">
        <v>6.5625</v>
      </c>
      <c r="CP285" s="4">
        <v>0</v>
      </c>
      <c r="CQ285" s="4">
        <v>64650.406118034298</v>
      </c>
      <c r="CS285" s="4">
        <v>5322.1875</v>
      </c>
      <c r="CU285" s="4">
        <v>0</v>
      </c>
      <c r="CW285" s="4">
        <v>5322.1875</v>
      </c>
      <c r="CY285" s="4">
        <v>48019.965844996754</v>
      </c>
      <c r="DA285" s="93">
        <v>9</v>
      </c>
      <c r="DB285" s="4">
        <v>0</v>
      </c>
      <c r="DC285" s="4">
        <v>91681</v>
      </c>
      <c r="DD285" s="4">
        <v>0</v>
      </c>
      <c r="DE285" s="4">
        <v>7641</v>
      </c>
      <c r="DF285" s="4">
        <v>0</v>
      </c>
      <c r="DG285" s="4">
        <v>0</v>
      </c>
      <c r="DH285" s="4">
        <v>0</v>
      </c>
      <c r="DI285" s="4">
        <v>7641</v>
      </c>
      <c r="DJ285" s="4">
        <v>0</v>
      </c>
      <c r="DK285" s="4">
        <v>54766</v>
      </c>
      <c r="DL285" s="4">
        <v>0</v>
      </c>
      <c r="DM285" s="93">
        <v>14.102040816326532</v>
      </c>
      <c r="DN285" s="4">
        <v>0</v>
      </c>
      <c r="DO285" s="4">
        <v>157244</v>
      </c>
      <c r="DQ285" s="4">
        <v>12594</v>
      </c>
      <c r="DS285" s="4">
        <v>0</v>
      </c>
      <c r="DU285" s="4">
        <v>12594</v>
      </c>
      <c r="DW285" s="4">
        <v>92836.942667178126</v>
      </c>
      <c r="DY285" s="93">
        <v>17.713793103448275</v>
      </c>
      <c r="DZ285" s="4">
        <v>0</v>
      </c>
      <c r="EA285" s="4">
        <v>178211</v>
      </c>
      <c r="EC285" s="4">
        <v>14032</v>
      </c>
      <c r="EE285" s="4">
        <v>25470</v>
      </c>
      <c r="EG285" s="4">
        <v>14032</v>
      </c>
      <c r="EI285" s="4">
        <v>71117.037552786293</v>
      </c>
      <c r="EK285" s="93">
        <v>18</v>
      </c>
      <c r="EL285" s="4">
        <v>0</v>
      </c>
      <c r="EM285" s="4">
        <v>208572</v>
      </c>
      <c r="EN285" s="4">
        <v>0</v>
      </c>
      <c r="EO285" s="4">
        <v>16074</v>
      </c>
      <c r="EP285" s="4">
        <v>0</v>
      </c>
      <c r="EQ285" s="4">
        <v>0</v>
      </c>
      <c r="ER285" s="4">
        <v>0</v>
      </c>
      <c r="ES285" s="4">
        <v>16074</v>
      </c>
      <c r="ET285" s="4">
        <v>0</v>
      </c>
      <c r="EU285" s="4">
        <v>69166.399999999994</v>
      </c>
      <c r="EV285" s="4">
        <v>0</v>
      </c>
      <c r="EW285" s="93">
        <v>14</v>
      </c>
      <c r="EX285" s="4">
        <v>0</v>
      </c>
      <c r="EY285" s="4">
        <v>168608</v>
      </c>
      <c r="EZ285" s="4">
        <v>0</v>
      </c>
      <c r="FA285" s="4">
        <v>12502</v>
      </c>
      <c r="FB285" s="4">
        <v>0</v>
      </c>
      <c r="FC285" s="4">
        <v>0</v>
      </c>
      <c r="FD285" s="4">
        <v>0</v>
      </c>
      <c r="FE285" s="4">
        <v>12502</v>
      </c>
      <c r="FF285" s="4">
        <v>0</v>
      </c>
      <c r="FG285" s="4">
        <v>15977.05</v>
      </c>
      <c r="FH285" s="4">
        <v>0</v>
      </c>
      <c r="FI285" s="93">
        <v>9.5641891891891895</v>
      </c>
      <c r="FJ285" s="4">
        <v>0</v>
      </c>
      <c r="FK285" s="4">
        <v>122661</v>
      </c>
      <c r="FL285" s="4">
        <v>0</v>
      </c>
      <c r="FM285" s="4">
        <v>8512</v>
      </c>
      <c r="FN285" s="4">
        <v>0</v>
      </c>
      <c r="FO285" s="4">
        <v>0</v>
      </c>
      <c r="FQ285" s="4">
        <v>8512</v>
      </c>
      <c r="FS285" s="4">
        <v>7264.294627336898</v>
      </c>
      <c r="FU285" s="93">
        <v>6.3050847457627119</v>
      </c>
      <c r="FV285" s="4">
        <v>0</v>
      </c>
      <c r="FW285" s="4">
        <v>82500</v>
      </c>
      <c r="FX285" s="4">
        <v>0</v>
      </c>
      <c r="FY285" s="4">
        <v>5483</v>
      </c>
      <c r="FZ285" s="4">
        <v>0</v>
      </c>
      <c r="GA285" s="4">
        <v>0</v>
      </c>
      <c r="GB285" s="4">
        <v>0</v>
      </c>
      <c r="GC285" s="4">
        <v>5483</v>
      </c>
      <c r="GE285" s="4">
        <v>7389.7864027724254</v>
      </c>
      <c r="GG285" s="93">
        <v>3</v>
      </c>
      <c r="GH285" s="4">
        <v>0</v>
      </c>
      <c r="GI285" s="4">
        <v>41274</v>
      </c>
      <c r="GJ285" s="4">
        <v>0</v>
      </c>
      <c r="GK285" s="4">
        <v>2595</v>
      </c>
      <c r="GL285" s="4">
        <v>0</v>
      </c>
      <c r="GM285" s="4">
        <v>0</v>
      </c>
      <c r="GN285" s="4">
        <v>0</v>
      </c>
      <c r="GO285" s="4">
        <v>2595</v>
      </c>
      <c r="GP285" s="4">
        <v>0</v>
      </c>
      <c r="GQ285" s="4">
        <v>0</v>
      </c>
      <c r="GR285" s="4">
        <v>0</v>
      </c>
      <c r="GS285" s="93">
        <v>0.95608108108108103</v>
      </c>
      <c r="GT285" s="4">
        <v>0</v>
      </c>
      <c r="GU285" s="4">
        <v>15485</v>
      </c>
      <c r="GV285" s="4">
        <v>0</v>
      </c>
      <c r="GW285" s="4">
        <v>845</v>
      </c>
      <c r="GX285" s="4">
        <v>0</v>
      </c>
      <c r="GY285" s="4">
        <v>0</v>
      </c>
      <c r="GZ285" s="4">
        <v>0</v>
      </c>
      <c r="HA285" s="160">
        <v>845</v>
      </c>
      <c r="HB285" s="160">
        <v>0</v>
      </c>
      <c r="HC285" s="160">
        <v>0</v>
      </c>
      <c r="HD285" s="4">
        <v>0</v>
      </c>
      <c r="HE285" s="93">
        <v>3</v>
      </c>
      <c r="HF285" s="4">
        <v>0</v>
      </c>
      <c r="HG285" s="4">
        <v>0</v>
      </c>
      <c r="HH285" s="4">
        <v>30950</v>
      </c>
      <c r="HI285" s="4">
        <v>0</v>
      </c>
      <c r="HJ285" s="4">
        <v>1671</v>
      </c>
      <c r="HK285" s="4">
        <v>0</v>
      </c>
      <c r="HL285" s="4">
        <v>18274</v>
      </c>
      <c r="HM285" s="4">
        <v>0</v>
      </c>
      <c r="HN285" s="4">
        <v>1671</v>
      </c>
      <c r="HO285" s="4">
        <v>0</v>
      </c>
      <c r="HP285" s="4">
        <v>13575</v>
      </c>
      <c r="HQ285" s="4">
        <v>-235.84647355751804</v>
      </c>
      <c r="HR285" s="93">
        <v>2</v>
      </c>
      <c r="HS285" s="4">
        <v>0</v>
      </c>
      <c r="HT285" s="4">
        <v>0</v>
      </c>
      <c r="HU285" s="4">
        <v>32414</v>
      </c>
      <c r="HV285" s="4">
        <v>0</v>
      </c>
      <c r="HW285" s="4">
        <v>0</v>
      </c>
      <c r="HX285" s="176">
        <v>0</v>
      </c>
      <c r="HY285" s="4">
        <v>1763</v>
      </c>
      <c r="HZ285" s="176">
        <v>0</v>
      </c>
      <c r="IA285" s="4">
        <v>0</v>
      </c>
      <c r="IB285" s="176">
        <v>0</v>
      </c>
      <c r="IC285" s="4">
        <v>1763</v>
      </c>
      <c r="ID285" s="176">
        <v>0</v>
      </c>
      <c r="IE285" s="4">
        <v>809.35594770118189</v>
      </c>
      <c r="IF285" s="4">
        <v>4.3656421974799287</v>
      </c>
      <c r="IG285" s="5">
        <v>3</v>
      </c>
      <c r="IH285" s="3">
        <v>0</v>
      </c>
      <c r="II285" s="3">
        <v>0</v>
      </c>
      <c r="IJ285" s="3">
        <v>51708</v>
      </c>
      <c r="IK285" s="3">
        <v>0</v>
      </c>
      <c r="IL285" s="3">
        <v>0</v>
      </c>
      <c r="IM285" s="3">
        <v>0</v>
      </c>
      <c r="IN285" s="3">
        <v>2661</v>
      </c>
      <c r="IO285" s="3">
        <v>0</v>
      </c>
      <c r="IP285" s="3">
        <v>0</v>
      </c>
      <c r="IQ285" s="3"/>
      <c r="IR285" s="3">
        <v>2661</v>
      </c>
      <c r="IS285" s="3"/>
      <c r="IT285" s="3">
        <v>15832.663698177799</v>
      </c>
      <c r="IU285" s="3"/>
      <c r="IV285" s="93">
        <v>1</v>
      </c>
      <c r="IW285" s="4">
        <v>0</v>
      </c>
      <c r="IX285" s="4">
        <v>0</v>
      </c>
      <c r="IY285" s="4">
        <v>21482</v>
      </c>
      <c r="IZ285" s="4">
        <v>0</v>
      </c>
      <c r="JA285" s="4">
        <v>0</v>
      </c>
      <c r="JB285" s="4">
        <v>0</v>
      </c>
      <c r="JC285" s="4">
        <v>938</v>
      </c>
      <c r="JD285" s="4">
        <v>0</v>
      </c>
      <c r="JE285" s="4">
        <v>0</v>
      </c>
      <c r="JG285" s="4">
        <v>938</v>
      </c>
      <c r="JI285" s="4">
        <v>1900.134191733192</v>
      </c>
      <c r="JK285" s="93">
        <v>1</v>
      </c>
      <c r="JL285" s="4">
        <v>0</v>
      </c>
      <c r="JM285" s="4">
        <v>0</v>
      </c>
      <c r="JN285" s="4">
        <v>17974</v>
      </c>
      <c r="JO285" s="4">
        <v>0</v>
      </c>
      <c r="JP285" s="4">
        <v>0</v>
      </c>
      <c r="JQ285" s="4">
        <v>0</v>
      </c>
      <c r="JR285" s="4">
        <v>938</v>
      </c>
      <c r="JS285" s="4">
        <v>0</v>
      </c>
      <c r="JT285" s="4">
        <v>0</v>
      </c>
      <c r="JV285" s="4">
        <v>938</v>
      </c>
      <c r="JW285" s="4">
        <v>0</v>
      </c>
      <c r="JX285" s="4">
        <v>0</v>
      </c>
      <c r="JY285" s="4">
        <v>0</v>
      </c>
      <c r="JZ285" s="93">
        <v>2</v>
      </c>
      <c r="KA285" s="4">
        <v>0</v>
      </c>
      <c r="KB285" s="4">
        <v>0</v>
      </c>
      <c r="KC285" s="4">
        <v>42906</v>
      </c>
      <c r="KD285" s="4">
        <v>0</v>
      </c>
      <c r="KE285" s="4">
        <v>0</v>
      </c>
      <c r="KF285" s="4">
        <v>0</v>
      </c>
      <c r="KG285" s="4">
        <v>1876</v>
      </c>
      <c r="KH285" s="4">
        <v>0</v>
      </c>
      <c r="KI285" s="4">
        <v>0</v>
      </c>
      <c r="KJ285" s="4">
        <v>0</v>
      </c>
      <c r="KK285" s="4">
        <v>1876</v>
      </c>
      <c r="KM285" s="4">
        <v>24932</v>
      </c>
      <c r="KN285" s="4">
        <v>0</v>
      </c>
      <c r="KO285" s="4">
        <v>3</v>
      </c>
      <c r="KP285" s="4">
        <v>0</v>
      </c>
      <c r="KQ285" s="4">
        <v>0</v>
      </c>
      <c r="KR285" s="4">
        <v>59592</v>
      </c>
      <c r="KS285" s="4">
        <v>0</v>
      </c>
      <c r="KT285" s="4">
        <v>0</v>
      </c>
      <c r="KU285" s="4">
        <v>0</v>
      </c>
      <c r="KV285" s="4">
        <v>3264</v>
      </c>
      <c r="KW285" s="4">
        <v>0</v>
      </c>
      <c r="KX285" s="4">
        <v>0</v>
      </c>
      <c r="KY285" s="4">
        <v>0</v>
      </c>
      <c r="KZ285" s="4">
        <v>3264</v>
      </c>
      <c r="LA285" s="4">
        <v>0</v>
      </c>
      <c r="LB285" s="4">
        <v>31645.199999999997</v>
      </c>
      <c r="LC285" s="4">
        <v>0</v>
      </c>
      <c r="LD285" s="4">
        <v>1</v>
      </c>
      <c r="LE285" s="4">
        <v>0</v>
      </c>
      <c r="LF285" s="4">
        <v>0</v>
      </c>
      <c r="LG285" s="4">
        <v>19972</v>
      </c>
      <c r="LH285" s="4">
        <v>0</v>
      </c>
      <c r="LI285" s="4">
        <v>0</v>
      </c>
      <c r="LJ285" s="4">
        <v>0</v>
      </c>
      <c r="LK285" s="4">
        <v>1188</v>
      </c>
      <c r="LL285" s="4">
        <v>0</v>
      </c>
      <c r="LM285" s="4">
        <v>0</v>
      </c>
      <c r="LO285" s="4">
        <v>1188</v>
      </c>
      <c r="LQ285" s="4">
        <v>19984.400000000001</v>
      </c>
      <c r="MI285" s="115">
        <f t="shared" si="4"/>
        <v>-276</v>
      </c>
      <c r="MJ285" s="3"/>
      <c r="MK285" s="3"/>
      <c r="ML285" s="176"/>
      <c r="MM285" s="176"/>
      <c r="MN285" s="176"/>
      <c r="MO285" s="176"/>
      <c r="MP285" s="176"/>
      <c r="MQ285" s="176"/>
      <c r="MR285" s="176"/>
      <c r="MS285" s="176"/>
      <c r="MT285" s="176"/>
    </row>
    <row r="286" spans="1:358" s="4" customFormat="1">
      <c r="A286" s="1">
        <v>277</v>
      </c>
      <c r="B286" t="s">
        <v>317</v>
      </c>
      <c r="C286" s="93"/>
      <c r="E286" s="4">
        <v>0</v>
      </c>
      <c r="F286" s="4">
        <v>0</v>
      </c>
      <c r="I286" s="93"/>
      <c r="J286" s="4">
        <v>0</v>
      </c>
      <c r="K286" s="4">
        <v>0</v>
      </c>
      <c r="L286" s="4">
        <v>0</v>
      </c>
      <c r="O286" s="93"/>
      <c r="Q286" s="4">
        <v>0</v>
      </c>
      <c r="R286" s="4">
        <v>0</v>
      </c>
      <c r="S286" s="4">
        <v>0</v>
      </c>
      <c r="U286" s="4">
        <v>0</v>
      </c>
      <c r="V286" s="4">
        <v>0</v>
      </c>
      <c r="W286" s="93"/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L286" s="4">
        <v>0</v>
      </c>
      <c r="AO286" s="93"/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W286" s="93"/>
      <c r="AZ286" s="4">
        <v>0</v>
      </c>
      <c r="BB286" s="4">
        <v>0</v>
      </c>
      <c r="BC286" s="4">
        <v>0</v>
      </c>
      <c r="BD286" s="4">
        <v>0</v>
      </c>
      <c r="BE286" s="4">
        <v>1.22</v>
      </c>
      <c r="BF286" s="4">
        <v>0</v>
      </c>
      <c r="BG286" s="4">
        <v>9467</v>
      </c>
      <c r="BH286" s="4">
        <v>0</v>
      </c>
      <c r="BI286" s="4">
        <v>3</v>
      </c>
      <c r="BJ286" s="4">
        <v>0</v>
      </c>
      <c r="BK286" s="4">
        <v>20259</v>
      </c>
      <c r="BL286" s="4">
        <v>0</v>
      </c>
      <c r="BM286" s="4">
        <v>0</v>
      </c>
      <c r="BN286" s="4">
        <v>0</v>
      </c>
      <c r="BO286" s="4">
        <v>5038.3600365988232</v>
      </c>
      <c r="BP286" s="4">
        <v>3.2815394394483519</v>
      </c>
      <c r="BQ286" s="93">
        <v>3.6711409395973154</v>
      </c>
      <c r="BR286" s="4">
        <v>0</v>
      </c>
      <c r="BS286" s="4">
        <v>26234.358501512015</v>
      </c>
      <c r="BT286" s="4">
        <v>0</v>
      </c>
      <c r="BU286" s="4">
        <v>2746.0134228187917</v>
      </c>
      <c r="BW286" s="4">
        <v>0</v>
      </c>
      <c r="BY286" s="4">
        <v>2746.0134228187917</v>
      </c>
      <c r="CA286" s="4">
        <v>16237.358501512015</v>
      </c>
      <c r="CC286" s="93">
        <v>11</v>
      </c>
      <c r="CD286" s="4">
        <v>0</v>
      </c>
      <c r="CE286" s="4">
        <v>105875</v>
      </c>
      <c r="CF286" s="4">
        <v>0</v>
      </c>
      <c r="CG286" s="4">
        <v>8536</v>
      </c>
      <c r="CH286" s="4">
        <v>0</v>
      </c>
      <c r="CI286" s="4">
        <v>0</v>
      </c>
      <c r="CJ286" s="4">
        <v>0</v>
      </c>
      <c r="CK286" s="4">
        <v>8536</v>
      </c>
      <c r="CL286" s="4">
        <v>0</v>
      </c>
      <c r="CM286" s="4">
        <v>87542.641498487981</v>
      </c>
      <c r="CN286" s="4">
        <v>0</v>
      </c>
      <c r="CO286" s="93">
        <v>6.1683501683501687</v>
      </c>
      <c r="CP286" s="4">
        <v>0</v>
      </c>
      <c r="CQ286" s="4">
        <v>46682.074074074073</v>
      </c>
      <c r="CS286" s="4">
        <v>5002.5319865319861</v>
      </c>
      <c r="CU286" s="4">
        <v>0</v>
      </c>
      <c r="CW286" s="4">
        <v>5002.5319865319861</v>
      </c>
      <c r="CY286" s="4">
        <v>50174</v>
      </c>
      <c r="DA286" s="93">
        <v>5</v>
      </c>
      <c r="DB286" s="4">
        <v>0</v>
      </c>
      <c r="DC286" s="4">
        <v>39075</v>
      </c>
      <c r="DD286" s="4">
        <v>0</v>
      </c>
      <c r="DE286" s="4">
        <v>4245</v>
      </c>
      <c r="DF286" s="4">
        <v>0</v>
      </c>
      <c r="DG286" s="4">
        <v>0</v>
      </c>
      <c r="DH286" s="4">
        <v>0</v>
      </c>
      <c r="DI286" s="4">
        <v>4245</v>
      </c>
      <c r="DJ286" s="4">
        <v>0</v>
      </c>
      <c r="DK286" s="4">
        <v>31856</v>
      </c>
      <c r="DL286" s="4">
        <v>0</v>
      </c>
      <c r="DM286" s="93">
        <v>6</v>
      </c>
      <c r="DN286" s="4">
        <v>0</v>
      </c>
      <c r="DO286" s="4">
        <v>53202</v>
      </c>
      <c r="DQ286" s="4">
        <v>5358</v>
      </c>
      <c r="DS286" s="4">
        <v>0</v>
      </c>
      <c r="DU286" s="4">
        <v>5358</v>
      </c>
      <c r="DW286" s="4">
        <v>14127</v>
      </c>
      <c r="DY286" s="93">
        <v>3</v>
      </c>
      <c r="DZ286" s="4">
        <v>0</v>
      </c>
      <c r="EA286" s="4">
        <v>29292</v>
      </c>
      <c r="EC286" s="4">
        <v>2679</v>
      </c>
      <c r="EE286" s="4">
        <v>0</v>
      </c>
      <c r="EG286" s="4">
        <v>2679</v>
      </c>
      <c r="EI286" s="4">
        <v>8476.2000000000007</v>
      </c>
      <c r="EK286" s="93">
        <v>2</v>
      </c>
      <c r="EL286" s="4">
        <v>0</v>
      </c>
      <c r="EM286" s="4">
        <v>17036</v>
      </c>
      <c r="EN286" s="4">
        <v>0</v>
      </c>
      <c r="EO286" s="4">
        <v>1786</v>
      </c>
      <c r="EP286" s="4">
        <v>0</v>
      </c>
      <c r="EQ286" s="4">
        <v>0</v>
      </c>
      <c r="ER286" s="4">
        <v>0</v>
      </c>
      <c r="ES286" s="4">
        <v>1786</v>
      </c>
      <c r="ET286" s="4">
        <v>0</v>
      </c>
      <c r="EU286" s="4">
        <v>5650.8</v>
      </c>
      <c r="EV286" s="4">
        <v>0</v>
      </c>
      <c r="EW286" s="93">
        <v>2</v>
      </c>
      <c r="EX286" s="4">
        <v>0</v>
      </c>
      <c r="EY286" s="4">
        <v>22820</v>
      </c>
      <c r="EZ286" s="4">
        <v>0</v>
      </c>
      <c r="FA286" s="4">
        <v>1778</v>
      </c>
      <c r="FB286" s="4">
        <v>0</v>
      </c>
      <c r="FC286" s="4">
        <v>0</v>
      </c>
      <c r="FD286" s="4">
        <v>0</v>
      </c>
      <c r="FE286" s="4">
        <v>1778</v>
      </c>
      <c r="FF286" s="4">
        <v>0</v>
      </c>
      <c r="FG286" s="4">
        <v>5784</v>
      </c>
      <c r="FH286" s="4">
        <v>0</v>
      </c>
      <c r="FI286" s="93">
        <v>1</v>
      </c>
      <c r="FJ286" s="4">
        <v>0</v>
      </c>
      <c r="FK286" s="4">
        <v>12335</v>
      </c>
      <c r="FL286" s="4">
        <v>0</v>
      </c>
      <c r="FM286" s="4">
        <v>893</v>
      </c>
      <c r="FN286" s="4">
        <v>0</v>
      </c>
      <c r="FO286" s="4">
        <v>0</v>
      </c>
      <c r="FQ286" s="4">
        <v>893</v>
      </c>
      <c r="FS286" s="4">
        <v>1383.9030375981233</v>
      </c>
      <c r="FU286" s="93">
        <v>1</v>
      </c>
      <c r="FV286" s="4">
        <v>0</v>
      </c>
      <c r="FW286" s="4">
        <v>12547</v>
      </c>
      <c r="FX286" s="4">
        <v>0</v>
      </c>
      <c r="FY286" s="4">
        <v>893</v>
      </c>
      <c r="FZ286" s="4">
        <v>0</v>
      </c>
      <c r="GA286" s="4">
        <v>0</v>
      </c>
      <c r="GB286" s="4">
        <v>0</v>
      </c>
      <c r="GC286" s="4">
        <v>893</v>
      </c>
      <c r="GE286" s="4">
        <v>1614.2111071172467</v>
      </c>
      <c r="GG286" s="93">
        <v>1</v>
      </c>
      <c r="GH286" s="4">
        <v>0</v>
      </c>
      <c r="GI286" s="4">
        <v>12796</v>
      </c>
      <c r="GJ286" s="4">
        <v>0</v>
      </c>
      <c r="GK286" s="4">
        <v>893</v>
      </c>
      <c r="GL286" s="4">
        <v>0</v>
      </c>
      <c r="GM286" s="4">
        <v>0</v>
      </c>
      <c r="GN286" s="4">
        <v>0</v>
      </c>
      <c r="GO286" s="4">
        <v>893</v>
      </c>
      <c r="GP286" s="4">
        <v>0</v>
      </c>
      <c r="GQ286" s="4">
        <v>239.55903729108971</v>
      </c>
      <c r="GR286" s="4">
        <v>-0.20940474670803155</v>
      </c>
      <c r="GS286" s="93">
        <v>1.6689189189189189</v>
      </c>
      <c r="GT286" s="4">
        <v>0</v>
      </c>
      <c r="GU286" s="4">
        <v>19889</v>
      </c>
      <c r="GV286" s="4">
        <v>0</v>
      </c>
      <c r="GW286" s="4">
        <v>1461</v>
      </c>
      <c r="GX286" s="4">
        <v>0</v>
      </c>
      <c r="GY286" s="4">
        <v>0</v>
      </c>
      <c r="GZ286" s="4">
        <v>0</v>
      </c>
      <c r="HA286" s="160">
        <v>1461</v>
      </c>
      <c r="HB286" s="160">
        <v>0</v>
      </c>
      <c r="HC286" s="160">
        <v>6292.4691405768644</v>
      </c>
      <c r="HD286" s="4">
        <v>-5</v>
      </c>
      <c r="HE286" s="93">
        <v>1</v>
      </c>
      <c r="HF286" s="4">
        <v>0</v>
      </c>
      <c r="HG286" s="4">
        <v>0</v>
      </c>
      <c r="HH286" s="4">
        <v>12063</v>
      </c>
      <c r="HI286" s="4">
        <v>0</v>
      </c>
      <c r="HJ286" s="4">
        <v>893</v>
      </c>
      <c r="HK286" s="4">
        <v>0</v>
      </c>
      <c r="HL286" s="4">
        <v>0</v>
      </c>
      <c r="HM286" s="4">
        <v>0</v>
      </c>
      <c r="HN286" s="4">
        <v>893</v>
      </c>
      <c r="HO286" s="4">
        <v>0</v>
      </c>
      <c r="HP286" s="4">
        <v>0</v>
      </c>
      <c r="HQ286" s="4">
        <v>0</v>
      </c>
      <c r="HR286" s="93">
        <v>65.009999999999991</v>
      </c>
      <c r="HS286" s="4">
        <v>0</v>
      </c>
      <c r="HT286" s="4">
        <v>0</v>
      </c>
      <c r="HU286" s="4">
        <v>738458</v>
      </c>
      <c r="HV286" s="4">
        <v>0</v>
      </c>
      <c r="HW286" s="4">
        <v>0</v>
      </c>
      <c r="HX286" s="176">
        <v>0</v>
      </c>
      <c r="HY286" s="4">
        <v>53517</v>
      </c>
      <c r="HZ286" s="176">
        <v>0</v>
      </c>
      <c r="IA286" s="4">
        <v>67132</v>
      </c>
      <c r="IB286" s="176">
        <v>0</v>
      </c>
      <c r="IC286" s="4">
        <v>53517</v>
      </c>
      <c r="ID286" s="176">
        <v>0</v>
      </c>
      <c r="IE286" s="4">
        <v>478695.94555769383</v>
      </c>
      <c r="IF286" s="4">
        <v>2582.0718629732146</v>
      </c>
      <c r="IG286" s="5">
        <v>79.089999999999989</v>
      </c>
      <c r="IH286" s="3">
        <v>0</v>
      </c>
      <c r="II286" s="3">
        <v>0</v>
      </c>
      <c r="IJ286" s="3">
        <v>849464</v>
      </c>
      <c r="IK286" s="3">
        <v>0</v>
      </c>
      <c r="IL286" s="3">
        <v>0</v>
      </c>
      <c r="IM286" s="3">
        <v>0</v>
      </c>
      <c r="IN286" s="3">
        <v>69732</v>
      </c>
      <c r="IO286" s="3">
        <v>0</v>
      </c>
      <c r="IP286" s="3">
        <v>11771</v>
      </c>
      <c r="IQ286" s="3"/>
      <c r="IR286" s="3">
        <v>70625</v>
      </c>
      <c r="IS286" s="3"/>
      <c r="IT286" s="3">
        <v>93189.328841326962</v>
      </c>
      <c r="IU286" s="3"/>
      <c r="IV286" s="93">
        <v>91.33</v>
      </c>
      <c r="IW286" s="4">
        <v>0</v>
      </c>
      <c r="IX286" s="4">
        <v>0</v>
      </c>
      <c r="IY286" s="4">
        <v>1086800</v>
      </c>
      <c r="IZ286" s="4">
        <v>0</v>
      </c>
      <c r="JA286" s="4">
        <v>0</v>
      </c>
      <c r="JB286" s="4">
        <v>0</v>
      </c>
      <c r="JC286" s="4">
        <v>84724</v>
      </c>
      <c r="JD286" s="4">
        <v>0</v>
      </c>
      <c r="JE286" s="4">
        <v>12933</v>
      </c>
      <c r="JG286" s="4">
        <v>84724</v>
      </c>
      <c r="JI286" s="4">
        <v>208208.65298450488</v>
      </c>
      <c r="JK286" s="93">
        <v>106.52</v>
      </c>
      <c r="JL286" s="4">
        <v>0</v>
      </c>
      <c r="JM286" s="4">
        <v>0</v>
      </c>
      <c r="JN286" s="4">
        <v>1395581</v>
      </c>
      <c r="JO286" s="4">
        <v>0</v>
      </c>
      <c r="JP286" s="4">
        <v>0</v>
      </c>
      <c r="JQ286" s="4">
        <v>0</v>
      </c>
      <c r="JR286" s="4">
        <v>99901</v>
      </c>
      <c r="JS286" s="4">
        <v>0</v>
      </c>
      <c r="JT286" s="4">
        <v>0</v>
      </c>
      <c r="JV286" s="4">
        <v>99901</v>
      </c>
      <c r="JW286" s="4">
        <v>0</v>
      </c>
      <c r="JX286" s="4">
        <v>345362.23525642807</v>
      </c>
      <c r="JY286" s="4">
        <v>-46.526931256870739</v>
      </c>
      <c r="JZ286" s="93">
        <v>133.05999999999997</v>
      </c>
      <c r="KA286" s="4">
        <v>0</v>
      </c>
      <c r="KB286" s="4">
        <v>0</v>
      </c>
      <c r="KC286" s="4">
        <v>1834593</v>
      </c>
      <c r="KD286" s="4">
        <v>0</v>
      </c>
      <c r="KE286" s="4">
        <v>0</v>
      </c>
      <c r="KF286" s="4">
        <v>0</v>
      </c>
      <c r="KG286" s="4">
        <v>121042</v>
      </c>
      <c r="KH286" s="4">
        <v>0</v>
      </c>
      <c r="KI286" s="4">
        <v>44604</v>
      </c>
      <c r="KJ286" s="4">
        <v>0</v>
      </c>
      <c r="KK286" s="4">
        <v>121042</v>
      </c>
      <c r="KM286" s="4">
        <v>655813.31007085333</v>
      </c>
      <c r="KN286" s="4">
        <v>-254.13451589748729</v>
      </c>
      <c r="KO286" s="4">
        <v>139.72</v>
      </c>
      <c r="KP286" s="4">
        <v>0</v>
      </c>
      <c r="KQ286" s="4">
        <v>0</v>
      </c>
      <c r="KR286" s="4">
        <v>1991674</v>
      </c>
      <c r="KS286" s="4">
        <v>0</v>
      </c>
      <c r="KT286" s="4">
        <v>0</v>
      </c>
      <c r="KU286" s="4">
        <v>0</v>
      </c>
      <c r="KV286" s="4">
        <v>150917</v>
      </c>
      <c r="KW286" s="4">
        <v>0</v>
      </c>
      <c r="KX286" s="4">
        <v>15285</v>
      </c>
      <c r="KY286" s="4">
        <v>0</v>
      </c>
      <c r="KZ286" s="4">
        <v>150917</v>
      </c>
      <c r="LA286" s="4">
        <v>0</v>
      </c>
      <c r="LB286" s="4">
        <v>538805.96948410256</v>
      </c>
      <c r="LC286" s="4">
        <v>0</v>
      </c>
      <c r="LD286" s="4">
        <v>142</v>
      </c>
      <c r="LE286" s="4">
        <v>0</v>
      </c>
      <c r="LF286" s="4">
        <v>0</v>
      </c>
      <c r="LG286" s="4">
        <v>2238786</v>
      </c>
      <c r="LH286" s="4">
        <v>0</v>
      </c>
      <c r="LI286" s="4">
        <v>0</v>
      </c>
      <c r="LJ286" s="4">
        <v>0</v>
      </c>
      <c r="LK286" s="4">
        <v>168528</v>
      </c>
      <c r="LL286" s="4">
        <v>0</v>
      </c>
      <c r="LM286" s="4">
        <v>0</v>
      </c>
      <c r="LO286" s="4">
        <v>168528</v>
      </c>
      <c r="LQ286" s="4">
        <v>516965.4</v>
      </c>
      <c r="MI286" s="115">
        <f t="shared" si="4"/>
        <v>-277</v>
      </c>
      <c r="MJ286" s="3"/>
      <c r="MK286" s="3"/>
      <c r="ML286" s="176"/>
      <c r="MM286" s="176"/>
      <c r="MN286" s="176"/>
      <c r="MO286" s="176"/>
      <c r="MP286" s="176"/>
      <c r="MQ286" s="176"/>
      <c r="MR286" s="176"/>
      <c r="MS286" s="176"/>
      <c r="MT286" s="176"/>
    </row>
    <row r="287" spans="1:358" s="4" customFormat="1">
      <c r="A287" s="1">
        <v>278</v>
      </c>
      <c r="B287" t="s">
        <v>318</v>
      </c>
      <c r="C287" s="93"/>
      <c r="E287" s="4">
        <v>0</v>
      </c>
      <c r="F287" s="4">
        <v>0</v>
      </c>
      <c r="I287" s="93">
        <v>3</v>
      </c>
      <c r="J287" s="4">
        <v>16116</v>
      </c>
      <c r="K287" s="4">
        <v>0</v>
      </c>
      <c r="L287" s="4">
        <v>0</v>
      </c>
      <c r="M287" s="4">
        <v>0</v>
      </c>
      <c r="O287" s="93">
        <v>11.22</v>
      </c>
      <c r="P287" s="4">
        <v>0</v>
      </c>
      <c r="Q287" s="4">
        <v>66986</v>
      </c>
      <c r="R287" s="4">
        <v>0</v>
      </c>
      <c r="S287" s="4">
        <v>0</v>
      </c>
      <c r="U287" s="4">
        <v>5372</v>
      </c>
      <c r="V287" s="4">
        <v>0</v>
      </c>
      <c r="W287" s="93">
        <v>13</v>
      </c>
      <c r="X287" s="4">
        <v>0</v>
      </c>
      <c r="Y287" s="4">
        <v>75335</v>
      </c>
      <c r="Z287" s="4">
        <v>0</v>
      </c>
      <c r="AA287" s="4">
        <v>0</v>
      </c>
      <c r="AB287" s="4">
        <v>0</v>
      </c>
      <c r="AC287" s="4">
        <v>8349</v>
      </c>
      <c r="AD287" s="4">
        <v>0</v>
      </c>
      <c r="AE287" s="4">
        <v>0</v>
      </c>
      <c r="AF287" s="4">
        <v>18.28</v>
      </c>
      <c r="AG287" s="4">
        <v>0</v>
      </c>
      <c r="AH287" s="4">
        <v>106345</v>
      </c>
      <c r="AJ287" s="4">
        <v>0</v>
      </c>
      <c r="AL287" s="4">
        <v>36019</v>
      </c>
      <c r="AN287" s="4">
        <v>4888</v>
      </c>
      <c r="AO287" s="93">
        <v>12</v>
      </c>
      <c r="AP287" s="4">
        <v>0</v>
      </c>
      <c r="AQ287" s="4">
        <v>81972</v>
      </c>
      <c r="AR287" s="4">
        <v>0</v>
      </c>
      <c r="AS287" s="4">
        <v>0</v>
      </c>
      <c r="AT287" s="4">
        <v>0</v>
      </c>
      <c r="AU287" s="4">
        <v>21945</v>
      </c>
      <c r="AW287" s="93">
        <v>12.02</v>
      </c>
      <c r="AY287" s="4">
        <v>82507</v>
      </c>
      <c r="AZ287" s="4">
        <v>0</v>
      </c>
      <c r="BA287" s="4">
        <v>7487</v>
      </c>
      <c r="BB287" s="4">
        <v>0</v>
      </c>
      <c r="BC287" s="4">
        <v>11519</v>
      </c>
      <c r="BD287" s="4">
        <v>16</v>
      </c>
      <c r="BE287" s="4">
        <v>17.73</v>
      </c>
      <c r="BF287" s="4">
        <v>0</v>
      </c>
      <c r="BG287" s="4">
        <v>138416</v>
      </c>
      <c r="BH287" s="4">
        <v>0</v>
      </c>
      <c r="BI287" s="4">
        <v>17</v>
      </c>
      <c r="BJ287" s="4">
        <v>0</v>
      </c>
      <c r="BK287" s="4">
        <v>124849</v>
      </c>
      <c r="BL287" s="4">
        <v>-548</v>
      </c>
      <c r="BM287" s="4">
        <v>7801</v>
      </c>
      <c r="BN287" s="4">
        <v>0</v>
      </c>
      <c r="BO287" s="4">
        <v>10326.004530029644</v>
      </c>
      <c r="BP287" s="4">
        <v>6.7254405939766002</v>
      </c>
      <c r="BQ287" s="93">
        <v>12</v>
      </c>
      <c r="BR287" s="4">
        <v>0</v>
      </c>
      <c r="BS287" s="4">
        <v>83119.785689284327</v>
      </c>
      <c r="BT287" s="4">
        <v>0</v>
      </c>
      <c r="BU287" s="4">
        <v>8165.7155879017855</v>
      </c>
      <c r="BW287" s="4">
        <v>8282.7987626527301</v>
      </c>
      <c r="BY287" s="4">
        <v>8165.7155879017855</v>
      </c>
      <c r="CA287" s="4">
        <v>22363.599999999999</v>
      </c>
      <c r="CC287" s="93">
        <v>11.338063782423539</v>
      </c>
      <c r="CD287" s="4">
        <v>0</v>
      </c>
      <c r="CE287" s="4">
        <v>90468.924800757275</v>
      </c>
      <c r="CF287" s="4">
        <v>0</v>
      </c>
      <c r="CG287" s="4">
        <v>8752.5103659628003</v>
      </c>
      <c r="CH287" s="4">
        <v>0</v>
      </c>
      <c r="CI287" s="4">
        <v>0</v>
      </c>
      <c r="CJ287" s="4">
        <v>0</v>
      </c>
      <c r="CK287" s="4">
        <v>8752.5103659628003</v>
      </c>
      <c r="CL287" s="4">
        <v>0</v>
      </c>
      <c r="CM287" s="4">
        <v>7897.1391114729486</v>
      </c>
      <c r="CN287" s="4">
        <v>0</v>
      </c>
      <c r="CO287" s="93">
        <v>12.000777785516938</v>
      </c>
      <c r="CP287" s="4">
        <v>0</v>
      </c>
      <c r="CQ287" s="4">
        <v>104355.99535485719</v>
      </c>
      <c r="CS287" s="4">
        <v>9712.6660814679472</v>
      </c>
      <c r="CU287" s="4">
        <v>0</v>
      </c>
      <c r="CW287" s="4">
        <v>9712.6660814679472</v>
      </c>
      <c r="CY287" s="4">
        <v>18625.070554099919</v>
      </c>
      <c r="DA287" s="93">
        <v>18</v>
      </c>
      <c r="DB287" s="4">
        <v>0</v>
      </c>
      <c r="DC287" s="4">
        <v>138948</v>
      </c>
      <c r="DD287" s="4">
        <v>0</v>
      </c>
      <c r="DE287" s="4">
        <v>12591</v>
      </c>
      <c r="DF287" s="4">
        <v>0</v>
      </c>
      <c r="DG287" s="4">
        <v>28530</v>
      </c>
      <c r="DH287" s="4">
        <v>0</v>
      </c>
      <c r="DI287" s="4">
        <v>12591</v>
      </c>
      <c r="DJ287" s="4">
        <v>0</v>
      </c>
      <c r="DK287" s="4">
        <v>46083</v>
      </c>
      <c r="DL287" s="4">
        <v>0</v>
      </c>
      <c r="DM287" s="93">
        <v>31.498305084745763</v>
      </c>
      <c r="DN287" s="4">
        <v>0</v>
      </c>
      <c r="DO287" s="4">
        <v>284735</v>
      </c>
      <c r="DQ287" s="4">
        <v>27940</v>
      </c>
      <c r="DS287" s="4">
        <v>0</v>
      </c>
      <c r="DU287" s="4">
        <v>27940</v>
      </c>
      <c r="DW287" s="4">
        <v>172097.03100872564</v>
      </c>
      <c r="DY287" s="93">
        <v>41.161073825503351</v>
      </c>
      <c r="DZ287" s="4">
        <v>0</v>
      </c>
      <c r="EA287" s="4">
        <v>376461</v>
      </c>
      <c r="EC287" s="4">
        <v>34806</v>
      </c>
      <c r="EE287" s="4">
        <v>21484</v>
      </c>
      <c r="EG287" s="4">
        <v>34806</v>
      </c>
      <c r="EI287" s="4">
        <v>193035.00185805713</v>
      </c>
      <c r="EK287" s="93">
        <v>51.496503496503493</v>
      </c>
      <c r="EL287" s="4">
        <v>0</v>
      </c>
      <c r="EM287" s="4">
        <v>492748</v>
      </c>
      <c r="EN287" s="4">
        <v>0</v>
      </c>
      <c r="EO287" s="4">
        <v>44799</v>
      </c>
      <c r="EP287" s="4">
        <v>0</v>
      </c>
      <c r="EQ287" s="4">
        <v>10384</v>
      </c>
      <c r="ER287" s="4">
        <v>0</v>
      </c>
      <c r="ES287" s="4">
        <v>44799</v>
      </c>
      <c r="ET287" s="4">
        <v>0</v>
      </c>
      <c r="EU287" s="4">
        <v>229637.40000000002</v>
      </c>
      <c r="EV287" s="4">
        <v>0</v>
      </c>
      <c r="EW287" s="93">
        <v>62.009953502752978</v>
      </c>
      <c r="EX287" s="4">
        <v>0</v>
      </c>
      <c r="EY287" s="4">
        <v>605618</v>
      </c>
      <c r="EZ287" s="4">
        <v>0</v>
      </c>
      <c r="FA287" s="4">
        <v>54483</v>
      </c>
      <c r="FB287" s="4">
        <v>0</v>
      </c>
      <c r="FC287" s="4">
        <v>11027</v>
      </c>
      <c r="FD287" s="4">
        <v>0</v>
      </c>
      <c r="FE287" s="4">
        <v>54483</v>
      </c>
      <c r="FF287" s="4">
        <v>0</v>
      </c>
      <c r="FG287" s="4">
        <v>178632.15</v>
      </c>
      <c r="FH287" s="4">
        <v>0</v>
      </c>
      <c r="FI287" s="93">
        <v>79.560766497757584</v>
      </c>
      <c r="FJ287" s="4">
        <v>0</v>
      </c>
      <c r="FK287" s="4">
        <v>812626</v>
      </c>
      <c r="FL287" s="4">
        <v>0</v>
      </c>
      <c r="FM287" s="4">
        <v>69720</v>
      </c>
      <c r="FN287" s="4">
        <v>0</v>
      </c>
      <c r="FO287" s="4">
        <v>11308</v>
      </c>
      <c r="FQ287" s="4">
        <v>69720</v>
      </c>
      <c r="FS287" s="4">
        <v>252947.28015479291</v>
      </c>
      <c r="FU287" s="93">
        <v>83.794053134713522</v>
      </c>
      <c r="FV287" s="4">
        <v>0</v>
      </c>
      <c r="FW287" s="4">
        <v>878517</v>
      </c>
      <c r="FX287" s="4">
        <v>0</v>
      </c>
      <c r="FY287" s="4">
        <v>74497</v>
      </c>
      <c r="FZ287" s="4">
        <v>0</v>
      </c>
      <c r="GA287" s="4">
        <v>669</v>
      </c>
      <c r="GB287" s="4">
        <v>0</v>
      </c>
      <c r="GC287" s="4">
        <v>74497</v>
      </c>
      <c r="GE287" s="4">
        <v>170312.17185947587</v>
      </c>
      <c r="GG287" s="93">
        <v>93.476621576365758</v>
      </c>
      <c r="GH287" s="4">
        <v>0</v>
      </c>
      <c r="GI287" s="4">
        <v>1013223</v>
      </c>
      <c r="GJ287" s="4">
        <v>0</v>
      </c>
      <c r="GK287" s="4">
        <v>82278</v>
      </c>
      <c r="GL287" s="4">
        <v>0</v>
      </c>
      <c r="GM287" s="4">
        <v>12111</v>
      </c>
      <c r="GN287" s="4">
        <v>0</v>
      </c>
      <c r="GO287" s="4">
        <v>82278</v>
      </c>
      <c r="GP287" s="4">
        <v>0</v>
      </c>
      <c r="GQ287" s="4">
        <v>129598.55292101818</v>
      </c>
      <c r="GR287" s="4">
        <v>-113.28544502027216</v>
      </c>
      <c r="GS287" s="93">
        <v>101.13438536078135</v>
      </c>
      <c r="GT287" s="4">
        <v>0</v>
      </c>
      <c r="GU287" s="4">
        <v>1138807</v>
      </c>
      <c r="GV287" s="4">
        <v>0</v>
      </c>
      <c r="GW287" s="4">
        <v>88246</v>
      </c>
      <c r="GX287" s="4">
        <v>0</v>
      </c>
      <c r="GY287" s="4">
        <v>25014</v>
      </c>
      <c r="GZ287" s="4">
        <v>0</v>
      </c>
      <c r="HA287" s="160">
        <v>88246</v>
      </c>
      <c r="HB287" s="160">
        <v>0</v>
      </c>
      <c r="HC287" s="160">
        <v>111300.74845261339</v>
      </c>
      <c r="HD287" s="4">
        <v>-82</v>
      </c>
      <c r="HE287" s="93">
        <v>96</v>
      </c>
      <c r="HF287" s="4">
        <v>0</v>
      </c>
      <c r="HG287" s="4">
        <v>0</v>
      </c>
      <c r="HH287" s="4">
        <v>1096832</v>
      </c>
      <c r="HI287" s="4">
        <v>0</v>
      </c>
      <c r="HJ287" s="4">
        <v>82818</v>
      </c>
      <c r="HK287" s="4">
        <v>0</v>
      </c>
      <c r="HL287" s="4">
        <v>39267</v>
      </c>
      <c r="HM287" s="4">
        <v>0</v>
      </c>
      <c r="HN287" s="4">
        <v>82818</v>
      </c>
      <c r="HO287" s="4">
        <v>0</v>
      </c>
      <c r="HP287" s="4">
        <v>0</v>
      </c>
      <c r="HQ287" s="4">
        <v>0</v>
      </c>
      <c r="HR287" s="93">
        <v>95.6</v>
      </c>
      <c r="HS287" s="4">
        <v>0</v>
      </c>
      <c r="HT287" s="4">
        <v>0</v>
      </c>
      <c r="HU287" s="4">
        <v>1131695</v>
      </c>
      <c r="HV287" s="4">
        <v>0</v>
      </c>
      <c r="HW287" s="4">
        <v>0</v>
      </c>
      <c r="HX287" s="176">
        <v>0</v>
      </c>
      <c r="HY287" s="4">
        <v>83455</v>
      </c>
      <c r="HZ287" s="176">
        <v>0</v>
      </c>
      <c r="IA287" s="4">
        <v>27212</v>
      </c>
      <c r="IB287" s="176">
        <v>0</v>
      </c>
      <c r="IC287" s="4">
        <v>83455</v>
      </c>
      <c r="ID287" s="176">
        <v>0</v>
      </c>
      <c r="IE287" s="4">
        <v>22974.795737825672</v>
      </c>
      <c r="IF287" s="4">
        <v>123.92537305300357</v>
      </c>
      <c r="IG287" s="5">
        <v>114.82000000000001</v>
      </c>
      <c r="IH287" s="3">
        <v>0</v>
      </c>
      <c r="II287" s="3">
        <v>0</v>
      </c>
      <c r="IJ287" s="3">
        <v>1359354</v>
      </c>
      <c r="IK287" s="3">
        <v>0</v>
      </c>
      <c r="IL287" s="3">
        <v>0</v>
      </c>
      <c r="IM287" s="3">
        <v>0</v>
      </c>
      <c r="IN287" s="3">
        <v>94532</v>
      </c>
      <c r="IO287" s="3">
        <v>0</v>
      </c>
      <c r="IP287" s="3">
        <v>123097</v>
      </c>
      <c r="IQ287" s="3"/>
      <c r="IR287" s="3">
        <v>102524</v>
      </c>
      <c r="IS287" s="3"/>
      <c r="IT287" s="3">
        <v>186876.47029202114</v>
      </c>
      <c r="IU287" s="3"/>
      <c r="IV287" s="93">
        <v>123.39</v>
      </c>
      <c r="IW287" s="4">
        <v>0</v>
      </c>
      <c r="IX287" s="4">
        <v>0</v>
      </c>
      <c r="IY287" s="4">
        <v>1534515</v>
      </c>
      <c r="IZ287" s="4">
        <v>0</v>
      </c>
      <c r="JA287" s="4">
        <v>0</v>
      </c>
      <c r="JB287" s="4">
        <v>0</v>
      </c>
      <c r="JC287" s="4">
        <v>113861</v>
      </c>
      <c r="JD287" s="4">
        <v>0</v>
      </c>
      <c r="JE287" s="4">
        <v>27716</v>
      </c>
      <c r="JG287" s="4">
        <v>113861</v>
      </c>
      <c r="JI287" s="4">
        <v>195269.54340262868</v>
      </c>
      <c r="JK287" s="93">
        <v>128.77000000000001</v>
      </c>
      <c r="JL287" s="4">
        <v>0</v>
      </c>
      <c r="JM287" s="4">
        <v>0</v>
      </c>
      <c r="JN287" s="4">
        <v>1670728</v>
      </c>
      <c r="JO287" s="4">
        <v>0</v>
      </c>
      <c r="JP287" s="4">
        <v>0</v>
      </c>
      <c r="JQ287" s="4">
        <v>0</v>
      </c>
      <c r="JR287" s="4">
        <v>119850</v>
      </c>
      <c r="JS287" s="4">
        <v>0</v>
      </c>
      <c r="JT287" s="4">
        <v>14201</v>
      </c>
      <c r="JV287" s="4">
        <v>119850</v>
      </c>
      <c r="JW287" s="4">
        <v>0</v>
      </c>
      <c r="JX287" s="4">
        <v>163211.03548029458</v>
      </c>
      <c r="JY287" s="4">
        <v>-34.338253808440641</v>
      </c>
      <c r="JZ287" s="93">
        <v>122.97999999999998</v>
      </c>
      <c r="KA287" s="4">
        <v>0</v>
      </c>
      <c r="KB287" s="4">
        <v>0</v>
      </c>
      <c r="KC287" s="4">
        <v>1697381</v>
      </c>
      <c r="KD287" s="4">
        <v>0</v>
      </c>
      <c r="KE287" s="4">
        <v>0</v>
      </c>
      <c r="KF287" s="4">
        <v>0</v>
      </c>
      <c r="KG287" s="4">
        <v>113479</v>
      </c>
      <c r="KH287" s="4">
        <v>0</v>
      </c>
      <c r="KI287" s="4">
        <v>31463</v>
      </c>
      <c r="KJ287" s="4">
        <v>0</v>
      </c>
      <c r="KK287" s="4">
        <v>113479</v>
      </c>
      <c r="KM287" s="4">
        <v>131652.87431119071</v>
      </c>
      <c r="KN287" s="4">
        <v>-187.55880245359731</v>
      </c>
      <c r="KO287" s="4">
        <v>135.75000000000003</v>
      </c>
      <c r="KP287" s="4">
        <v>0</v>
      </c>
      <c r="KQ287" s="4">
        <v>0</v>
      </c>
      <c r="KR287" s="4">
        <v>1927546</v>
      </c>
      <c r="KS287" s="4">
        <v>0</v>
      </c>
      <c r="KT287" s="4">
        <v>0</v>
      </c>
      <c r="KU287" s="4">
        <v>0</v>
      </c>
      <c r="KV287" s="4">
        <v>142484</v>
      </c>
      <c r="KW287" s="4">
        <v>0</v>
      </c>
      <c r="KX287" s="4">
        <v>75418</v>
      </c>
      <c r="KY287" s="4">
        <v>0</v>
      </c>
      <c r="KZ287" s="4">
        <v>142484</v>
      </c>
      <c r="LA287" s="4">
        <v>0</v>
      </c>
      <c r="LB287" s="4">
        <v>298275.03319754638</v>
      </c>
      <c r="LC287" s="4">
        <v>0</v>
      </c>
      <c r="LD287" s="4">
        <v>143</v>
      </c>
      <c r="LE287" s="4">
        <v>0</v>
      </c>
      <c r="LF287" s="4">
        <v>0</v>
      </c>
      <c r="LG287" s="4">
        <v>2123018</v>
      </c>
      <c r="LH287" s="4">
        <v>0</v>
      </c>
      <c r="LI287" s="4">
        <v>0</v>
      </c>
      <c r="LJ287" s="4">
        <v>0</v>
      </c>
      <c r="LK287" s="4">
        <v>169882</v>
      </c>
      <c r="LL287" s="4">
        <v>0</v>
      </c>
      <c r="LM287" s="4">
        <v>0</v>
      </c>
      <c r="LO287" s="4">
        <v>169882</v>
      </c>
      <c r="LQ287" s="4">
        <v>344232.2</v>
      </c>
      <c r="MI287" s="115">
        <f t="shared" si="4"/>
        <v>-278</v>
      </c>
      <c r="MJ287" s="3"/>
      <c r="MK287" s="3"/>
      <c r="ML287" s="176"/>
      <c r="MM287" s="176"/>
      <c r="MN287" s="176"/>
      <c r="MO287" s="176"/>
      <c r="MP287" s="176"/>
      <c r="MQ287" s="176"/>
      <c r="MR287" s="176"/>
      <c r="MS287" s="176"/>
      <c r="MT287" s="176"/>
    </row>
    <row r="288" spans="1:358" s="4" customFormat="1">
      <c r="A288" s="1">
        <v>279</v>
      </c>
      <c r="B288" t="s">
        <v>319</v>
      </c>
      <c r="C288" s="93"/>
      <c r="E288" s="4">
        <v>0</v>
      </c>
      <c r="F288" s="4">
        <v>0</v>
      </c>
      <c r="I288" s="93"/>
      <c r="J288" s="4">
        <v>0</v>
      </c>
      <c r="K288" s="4">
        <v>0</v>
      </c>
      <c r="L288" s="4">
        <v>0</v>
      </c>
      <c r="O288" s="93"/>
      <c r="Q288" s="4">
        <v>0</v>
      </c>
      <c r="R288" s="4">
        <v>0</v>
      </c>
      <c r="S288" s="4">
        <v>0</v>
      </c>
      <c r="U288" s="4">
        <v>0</v>
      </c>
      <c r="V288" s="4">
        <v>0</v>
      </c>
      <c r="W288" s="93"/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L288" s="4">
        <v>0</v>
      </c>
      <c r="AO288" s="93"/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W288" s="93"/>
      <c r="AZ288" s="4">
        <v>0</v>
      </c>
      <c r="BB288" s="4">
        <v>0</v>
      </c>
      <c r="BC288" s="4">
        <v>0</v>
      </c>
      <c r="BD288" s="4">
        <v>0</v>
      </c>
      <c r="BH288" s="4">
        <v>0</v>
      </c>
      <c r="BL288" s="4">
        <v>0</v>
      </c>
      <c r="BN288" s="4">
        <v>0</v>
      </c>
      <c r="BO288" s="4">
        <v>0</v>
      </c>
      <c r="BP288" s="4">
        <v>0</v>
      </c>
      <c r="BQ288" s="93">
        <v>0</v>
      </c>
      <c r="BR288" s="4">
        <v>0</v>
      </c>
      <c r="BS288" s="4">
        <v>0</v>
      </c>
      <c r="BT288" s="4">
        <v>0</v>
      </c>
      <c r="BU288" s="4">
        <v>0</v>
      </c>
      <c r="BW288" s="4">
        <v>0</v>
      </c>
      <c r="BY288" s="4">
        <v>0</v>
      </c>
      <c r="CA288" s="4">
        <v>0</v>
      </c>
      <c r="CC288" s="93"/>
      <c r="CE288" s="4">
        <v>0</v>
      </c>
      <c r="CF288" s="4">
        <v>0</v>
      </c>
      <c r="CH288" s="4">
        <v>0</v>
      </c>
      <c r="CJ288" s="4">
        <v>0</v>
      </c>
      <c r="CK288" s="4">
        <v>0</v>
      </c>
      <c r="CL288" s="4">
        <v>0</v>
      </c>
      <c r="CM288" s="4">
        <v>0</v>
      </c>
      <c r="CN288" s="4">
        <v>0</v>
      </c>
      <c r="CO288" s="93"/>
      <c r="CS288" s="4">
        <v>0</v>
      </c>
      <c r="CW288" s="4">
        <v>0</v>
      </c>
      <c r="CY288" s="4">
        <v>0</v>
      </c>
      <c r="DA288" s="93"/>
      <c r="DD288" s="4">
        <v>0</v>
      </c>
      <c r="DF288" s="4">
        <v>0</v>
      </c>
      <c r="DH288" s="4">
        <v>0</v>
      </c>
      <c r="DI288" s="4">
        <v>0</v>
      </c>
      <c r="DJ288" s="4">
        <v>0</v>
      </c>
      <c r="DK288" s="4">
        <v>0</v>
      </c>
      <c r="DL288" s="4">
        <v>0</v>
      </c>
      <c r="DM288" s="93"/>
      <c r="DU288" s="4">
        <v>0</v>
      </c>
      <c r="DW288" s="4">
        <v>0</v>
      </c>
      <c r="DY288" s="93"/>
      <c r="EG288" s="4">
        <v>0</v>
      </c>
      <c r="EI288" s="4">
        <v>0</v>
      </c>
      <c r="EK288" s="93">
        <v>0</v>
      </c>
      <c r="EM288" s="4">
        <v>0</v>
      </c>
      <c r="EN288" s="4">
        <v>0</v>
      </c>
      <c r="EO288" s="4">
        <v>0</v>
      </c>
      <c r="EP288" s="4">
        <v>0</v>
      </c>
      <c r="EQ288" s="4">
        <v>0</v>
      </c>
      <c r="ER288" s="4">
        <v>0</v>
      </c>
      <c r="ES288" s="4">
        <v>0</v>
      </c>
      <c r="ET288" s="4">
        <v>0</v>
      </c>
      <c r="EU288" s="4">
        <v>0</v>
      </c>
      <c r="EV288" s="4">
        <v>0</v>
      </c>
      <c r="EW288" s="93">
        <v>0</v>
      </c>
      <c r="EX288" s="4">
        <v>0</v>
      </c>
      <c r="EY288" s="4">
        <v>0</v>
      </c>
      <c r="EZ288" s="4">
        <v>0</v>
      </c>
      <c r="FA288" s="4">
        <v>0</v>
      </c>
      <c r="FB288" s="4">
        <v>0</v>
      </c>
      <c r="FC288" s="4">
        <v>0</v>
      </c>
      <c r="FD288" s="4">
        <v>0</v>
      </c>
      <c r="FE288" s="4">
        <v>0</v>
      </c>
      <c r="FF288" s="4">
        <v>0</v>
      </c>
      <c r="FG288" s="4">
        <v>0</v>
      </c>
      <c r="FH288" s="4">
        <v>0</v>
      </c>
      <c r="FI288" s="93">
        <v>0</v>
      </c>
      <c r="FJ288" s="4">
        <v>0</v>
      </c>
      <c r="FK288" s="4">
        <v>0</v>
      </c>
      <c r="FL288" s="4">
        <v>0</v>
      </c>
      <c r="FM288" s="4">
        <v>0</v>
      </c>
      <c r="FN288" s="4">
        <v>0</v>
      </c>
      <c r="FO288" s="4">
        <v>0</v>
      </c>
      <c r="FQ288" s="4">
        <v>0</v>
      </c>
      <c r="FS288" s="4">
        <v>0</v>
      </c>
      <c r="FU288" s="93">
        <v>0</v>
      </c>
      <c r="FV288" s="4">
        <v>0</v>
      </c>
      <c r="FW288" s="4">
        <v>0</v>
      </c>
      <c r="FX288" s="4">
        <v>0</v>
      </c>
      <c r="FY288" s="4">
        <v>0</v>
      </c>
      <c r="FZ288" s="4">
        <v>0</v>
      </c>
      <c r="GA288" s="4">
        <v>0</v>
      </c>
      <c r="GB288" s="4">
        <v>0</v>
      </c>
      <c r="GC288" s="4">
        <v>0</v>
      </c>
      <c r="GE288" s="4">
        <v>0</v>
      </c>
      <c r="GG288" s="93">
        <v>0</v>
      </c>
      <c r="GH288" s="4">
        <v>0</v>
      </c>
      <c r="GI288" s="4">
        <v>0</v>
      </c>
      <c r="GJ288" s="4">
        <v>0</v>
      </c>
      <c r="GK288" s="4">
        <v>0</v>
      </c>
      <c r="GL288" s="4">
        <v>0</v>
      </c>
      <c r="GM288" s="4">
        <v>0</v>
      </c>
      <c r="GN288" s="4">
        <v>0</v>
      </c>
      <c r="GO288" s="4">
        <v>0</v>
      </c>
      <c r="GP288" s="4">
        <v>0</v>
      </c>
      <c r="GQ288" s="4">
        <v>0</v>
      </c>
      <c r="GR288" s="4">
        <v>0</v>
      </c>
      <c r="GS288" s="93">
        <v>0</v>
      </c>
      <c r="GT288" s="4">
        <v>0</v>
      </c>
      <c r="GU288" s="4">
        <v>0</v>
      </c>
      <c r="GV288" s="4">
        <v>0</v>
      </c>
      <c r="GW288" s="4">
        <v>0</v>
      </c>
      <c r="GX288" s="4">
        <v>0</v>
      </c>
      <c r="GY288" s="4">
        <v>0</v>
      </c>
      <c r="GZ288" s="4">
        <v>0</v>
      </c>
      <c r="HA288" s="160">
        <v>0</v>
      </c>
      <c r="HB288" s="160">
        <v>0</v>
      </c>
      <c r="HC288" s="160">
        <v>0</v>
      </c>
      <c r="HD288" s="4">
        <v>0</v>
      </c>
      <c r="HE288" s="93">
        <v>0</v>
      </c>
      <c r="HF288" s="4">
        <v>0</v>
      </c>
      <c r="HG288" s="4">
        <v>0</v>
      </c>
      <c r="HH288" s="4">
        <v>0</v>
      </c>
      <c r="HI288" s="4">
        <v>0</v>
      </c>
      <c r="HJ288" s="4">
        <v>0</v>
      </c>
      <c r="HK288" s="4">
        <v>0</v>
      </c>
      <c r="HL288" s="4">
        <v>0</v>
      </c>
      <c r="HM288" s="4">
        <v>0</v>
      </c>
      <c r="HN288" s="4">
        <v>0</v>
      </c>
      <c r="HO288" s="4">
        <v>0</v>
      </c>
      <c r="HP288" s="4">
        <v>0</v>
      </c>
      <c r="HQ288" s="4">
        <v>0</v>
      </c>
      <c r="HR288" s="93">
        <v>0</v>
      </c>
      <c r="HS288" s="4">
        <v>0</v>
      </c>
      <c r="HT288" s="4">
        <v>0</v>
      </c>
      <c r="HU288" s="4">
        <v>0</v>
      </c>
      <c r="HV288" s="4">
        <v>0</v>
      </c>
      <c r="HW288" s="4">
        <v>0</v>
      </c>
      <c r="HX288" s="176">
        <v>0</v>
      </c>
      <c r="HY288" s="4">
        <v>0</v>
      </c>
      <c r="HZ288" s="176">
        <v>0</v>
      </c>
      <c r="IA288" s="4">
        <v>0</v>
      </c>
      <c r="IB288" s="176">
        <v>0</v>
      </c>
      <c r="IC288" s="4">
        <v>0</v>
      </c>
      <c r="ID288" s="176">
        <v>0</v>
      </c>
      <c r="IE288" s="4">
        <v>0</v>
      </c>
      <c r="IF288" s="4">
        <v>0</v>
      </c>
      <c r="IG288" s="5">
        <v>0</v>
      </c>
      <c r="IH288" s="3">
        <v>0</v>
      </c>
      <c r="II288" s="3">
        <v>0</v>
      </c>
      <c r="IJ288" s="3">
        <v>0</v>
      </c>
      <c r="IK288" s="3">
        <v>0</v>
      </c>
      <c r="IL288" s="3">
        <v>0</v>
      </c>
      <c r="IM288" s="3">
        <v>0</v>
      </c>
      <c r="IN288" s="3">
        <v>0</v>
      </c>
      <c r="IO288" s="3">
        <v>0</v>
      </c>
      <c r="IP288" s="3">
        <v>0</v>
      </c>
      <c r="IQ288" s="3"/>
      <c r="IR288" s="3">
        <v>0</v>
      </c>
      <c r="IS288" s="3"/>
      <c r="IT288" s="3">
        <v>0</v>
      </c>
      <c r="IU288" s="3"/>
      <c r="IV288" s="93">
        <v>0</v>
      </c>
      <c r="IW288" s="4">
        <v>0</v>
      </c>
      <c r="IX288" s="4">
        <v>0</v>
      </c>
      <c r="IY288" s="4">
        <v>0</v>
      </c>
      <c r="IZ288" s="4">
        <v>0</v>
      </c>
      <c r="JA288" s="4">
        <v>0</v>
      </c>
      <c r="JB288" s="4">
        <v>0</v>
      </c>
      <c r="JC288" s="4">
        <v>0</v>
      </c>
      <c r="JD288" s="4">
        <v>0</v>
      </c>
      <c r="JE288" s="4">
        <v>0</v>
      </c>
      <c r="JG288" s="4">
        <v>0</v>
      </c>
      <c r="JI288" s="4">
        <v>0</v>
      </c>
      <c r="JK288" s="93">
        <v>0</v>
      </c>
      <c r="JL288" s="4">
        <v>0</v>
      </c>
      <c r="JM288" s="4">
        <v>0</v>
      </c>
      <c r="JN288" s="4">
        <v>0</v>
      </c>
      <c r="JO288" s="4">
        <v>0</v>
      </c>
      <c r="JP288" s="4">
        <v>0</v>
      </c>
      <c r="JQ288" s="4">
        <v>0</v>
      </c>
      <c r="JR288" s="4">
        <v>0</v>
      </c>
      <c r="JS288" s="4">
        <v>0</v>
      </c>
      <c r="JT288" s="4">
        <v>0</v>
      </c>
      <c r="JV288" s="4">
        <v>0</v>
      </c>
      <c r="JW288" s="4">
        <v>0</v>
      </c>
      <c r="JX288" s="4">
        <v>0</v>
      </c>
      <c r="JY288" s="4">
        <v>0</v>
      </c>
      <c r="JZ288" s="93">
        <v>0</v>
      </c>
      <c r="KA288" s="4">
        <v>0</v>
      </c>
      <c r="KB288" s="4">
        <v>0</v>
      </c>
      <c r="KC288" s="4">
        <v>0</v>
      </c>
      <c r="KD288" s="4">
        <v>0</v>
      </c>
      <c r="KE288" s="4">
        <v>0</v>
      </c>
      <c r="KF288" s="4">
        <v>0</v>
      </c>
      <c r="KG288" s="4">
        <v>0</v>
      </c>
      <c r="KH288" s="4">
        <v>0</v>
      </c>
      <c r="KI288" s="4">
        <v>0</v>
      </c>
      <c r="KJ288" s="4">
        <v>0</v>
      </c>
      <c r="KK288" s="4">
        <v>0</v>
      </c>
      <c r="KM288" s="4">
        <v>0</v>
      </c>
      <c r="KN288" s="4">
        <v>0</v>
      </c>
      <c r="KO288" s="4">
        <v>0</v>
      </c>
      <c r="KP288" s="4">
        <v>0</v>
      </c>
      <c r="KQ288" s="4">
        <v>0</v>
      </c>
      <c r="KR288" s="4">
        <v>0</v>
      </c>
      <c r="KS288" s="4">
        <v>0</v>
      </c>
      <c r="KT288" s="4">
        <v>0</v>
      </c>
      <c r="KU288" s="4">
        <v>0</v>
      </c>
      <c r="KV288" s="4">
        <v>0</v>
      </c>
      <c r="KW288" s="4">
        <v>0</v>
      </c>
      <c r="KX288" s="4">
        <v>0</v>
      </c>
      <c r="KY288" s="4">
        <v>0</v>
      </c>
      <c r="KZ288" s="4">
        <v>0</v>
      </c>
      <c r="LA288" s="4">
        <v>0</v>
      </c>
      <c r="LB288" s="4">
        <v>0</v>
      </c>
      <c r="LC288" s="4">
        <v>0</v>
      </c>
      <c r="LD288" s="4">
        <v>0</v>
      </c>
      <c r="LE288" s="4">
        <v>0</v>
      </c>
      <c r="LF288" s="4">
        <v>0</v>
      </c>
      <c r="LG288" s="4">
        <v>0</v>
      </c>
      <c r="LH288" s="4">
        <v>0</v>
      </c>
      <c r="LI288" s="4">
        <v>0</v>
      </c>
      <c r="LJ288" s="4">
        <v>0</v>
      </c>
      <c r="LK288" s="4">
        <v>0</v>
      </c>
      <c r="LL288" s="4">
        <v>0</v>
      </c>
      <c r="LM288" s="4">
        <v>0</v>
      </c>
      <c r="LO288" s="4">
        <v>0</v>
      </c>
      <c r="LQ288" s="4">
        <v>0</v>
      </c>
      <c r="MI288" s="115">
        <f t="shared" si="4"/>
        <v>-279</v>
      </c>
      <c r="MJ288" s="3"/>
      <c r="MK288" s="3"/>
      <c r="ML288" s="176"/>
      <c r="MM288" s="176"/>
      <c r="MN288" s="176"/>
      <c r="MO288" s="176"/>
      <c r="MP288" s="176"/>
      <c r="MQ288" s="176"/>
      <c r="MR288" s="176"/>
      <c r="MS288" s="176"/>
      <c r="MT288" s="176"/>
    </row>
    <row r="289" spans="1:358" s="4" customFormat="1">
      <c r="A289" s="1">
        <v>280</v>
      </c>
      <c r="B289" t="s">
        <v>320</v>
      </c>
      <c r="C289" s="93"/>
      <c r="E289" s="4">
        <v>0</v>
      </c>
      <c r="F289" s="4">
        <v>0</v>
      </c>
      <c r="I289" s="93"/>
      <c r="J289" s="4">
        <v>0</v>
      </c>
      <c r="K289" s="4">
        <v>0</v>
      </c>
      <c r="L289" s="4">
        <v>0</v>
      </c>
      <c r="O289" s="93"/>
      <c r="Q289" s="4">
        <v>0</v>
      </c>
      <c r="R289" s="4">
        <v>0</v>
      </c>
      <c r="S289" s="4">
        <v>0</v>
      </c>
      <c r="U289" s="4">
        <v>0</v>
      </c>
      <c r="V289" s="4">
        <v>0</v>
      </c>
      <c r="W289" s="93"/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L289" s="4">
        <v>0</v>
      </c>
      <c r="AO289" s="93"/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W289" s="93"/>
      <c r="AZ289" s="4">
        <v>0</v>
      </c>
      <c r="BB289" s="4">
        <v>0</v>
      </c>
      <c r="BC289" s="4">
        <v>0</v>
      </c>
      <c r="BD289" s="4">
        <v>0</v>
      </c>
      <c r="BH289" s="4">
        <v>0</v>
      </c>
      <c r="BL289" s="4">
        <v>0</v>
      </c>
      <c r="BN289" s="4">
        <v>0</v>
      </c>
      <c r="BO289" s="4">
        <v>0</v>
      </c>
      <c r="BP289" s="4">
        <v>0</v>
      </c>
      <c r="BQ289" s="93">
        <v>0</v>
      </c>
      <c r="BR289" s="4">
        <v>0</v>
      </c>
      <c r="BS289" s="4">
        <v>0</v>
      </c>
      <c r="BT289" s="4">
        <v>0</v>
      </c>
      <c r="BU289" s="4">
        <v>0</v>
      </c>
      <c r="BW289" s="4">
        <v>0</v>
      </c>
      <c r="BY289" s="4">
        <v>0</v>
      </c>
      <c r="CA289" s="4">
        <v>0</v>
      </c>
      <c r="CC289" s="93"/>
      <c r="CE289" s="4">
        <v>0</v>
      </c>
      <c r="CF289" s="4">
        <v>0</v>
      </c>
      <c r="CH289" s="4">
        <v>0</v>
      </c>
      <c r="CJ289" s="4">
        <v>0</v>
      </c>
      <c r="CK289" s="4">
        <v>0</v>
      </c>
      <c r="CL289" s="4">
        <v>0</v>
      </c>
      <c r="CM289" s="4">
        <v>0</v>
      </c>
      <c r="CN289" s="4">
        <v>0</v>
      </c>
      <c r="CO289" s="93"/>
      <c r="CS289" s="4">
        <v>0</v>
      </c>
      <c r="CW289" s="4">
        <v>0</v>
      </c>
      <c r="CY289" s="4">
        <v>0</v>
      </c>
      <c r="DA289" s="93"/>
      <c r="DD289" s="4">
        <v>0</v>
      </c>
      <c r="DF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v>0</v>
      </c>
      <c r="DM289" s="93"/>
      <c r="DU289" s="4">
        <v>0</v>
      </c>
      <c r="DW289" s="4">
        <v>0</v>
      </c>
      <c r="DY289" s="93"/>
      <c r="EG289" s="4">
        <v>0</v>
      </c>
      <c r="EI289" s="4">
        <v>0</v>
      </c>
      <c r="EK289" s="93">
        <v>0</v>
      </c>
      <c r="EM289" s="4">
        <v>0</v>
      </c>
      <c r="EN289" s="4">
        <v>0</v>
      </c>
      <c r="EO289" s="4">
        <v>0</v>
      </c>
      <c r="EP289" s="4">
        <v>0</v>
      </c>
      <c r="EQ289" s="4">
        <v>0</v>
      </c>
      <c r="ER289" s="4">
        <v>0</v>
      </c>
      <c r="ES289" s="4">
        <v>0</v>
      </c>
      <c r="ET289" s="4">
        <v>0</v>
      </c>
      <c r="EU289" s="4">
        <v>0</v>
      </c>
      <c r="EV289" s="4">
        <v>0</v>
      </c>
      <c r="EW289" s="93">
        <v>0</v>
      </c>
      <c r="EX289" s="4">
        <v>0</v>
      </c>
      <c r="EY289" s="4">
        <v>0</v>
      </c>
      <c r="EZ289" s="4">
        <v>0</v>
      </c>
      <c r="FA289" s="4">
        <v>0</v>
      </c>
      <c r="FB289" s="4">
        <v>0</v>
      </c>
      <c r="FC289" s="4">
        <v>0</v>
      </c>
      <c r="FD289" s="4">
        <v>0</v>
      </c>
      <c r="FE289" s="4">
        <v>0</v>
      </c>
      <c r="FF289" s="4">
        <v>0</v>
      </c>
      <c r="FG289" s="4">
        <v>0</v>
      </c>
      <c r="FH289" s="4">
        <v>0</v>
      </c>
      <c r="FI289" s="93">
        <v>0</v>
      </c>
      <c r="FJ289" s="4">
        <v>0</v>
      </c>
      <c r="FK289" s="4">
        <v>0</v>
      </c>
      <c r="FL289" s="4">
        <v>0</v>
      </c>
      <c r="FM289" s="4">
        <v>0</v>
      </c>
      <c r="FN289" s="4">
        <v>0</v>
      </c>
      <c r="FO289" s="4">
        <v>0</v>
      </c>
      <c r="FQ289" s="4">
        <v>0</v>
      </c>
      <c r="FS289" s="4">
        <v>0</v>
      </c>
      <c r="FU289" s="93">
        <v>0</v>
      </c>
      <c r="FV289" s="4">
        <v>0</v>
      </c>
      <c r="FW289" s="4">
        <v>0</v>
      </c>
      <c r="FX289" s="4">
        <v>0</v>
      </c>
      <c r="FY289" s="4">
        <v>0</v>
      </c>
      <c r="FZ289" s="4">
        <v>0</v>
      </c>
      <c r="GA289" s="4">
        <v>0</v>
      </c>
      <c r="GB289" s="4">
        <v>0</v>
      </c>
      <c r="GC289" s="4">
        <v>0</v>
      </c>
      <c r="GE289" s="4">
        <v>0</v>
      </c>
      <c r="GG289" s="93">
        <v>0</v>
      </c>
      <c r="GH289" s="4">
        <v>0</v>
      </c>
      <c r="GI289" s="4">
        <v>0</v>
      </c>
      <c r="GJ289" s="4">
        <v>0</v>
      </c>
      <c r="GK289" s="4">
        <v>0</v>
      </c>
      <c r="GL289" s="4">
        <v>0</v>
      </c>
      <c r="GM289" s="4">
        <v>0</v>
      </c>
      <c r="GN289" s="4">
        <v>0</v>
      </c>
      <c r="GO289" s="4">
        <v>0</v>
      </c>
      <c r="GP289" s="4">
        <v>0</v>
      </c>
      <c r="GQ289" s="4">
        <v>0</v>
      </c>
      <c r="GR289" s="4">
        <v>0</v>
      </c>
      <c r="GS289" s="93">
        <v>0</v>
      </c>
      <c r="GT289" s="4">
        <v>0</v>
      </c>
      <c r="GU289" s="4">
        <v>0</v>
      </c>
      <c r="GV289" s="4">
        <v>0</v>
      </c>
      <c r="GW289" s="4">
        <v>0</v>
      </c>
      <c r="GX289" s="4">
        <v>0</v>
      </c>
      <c r="GY289" s="4">
        <v>0</v>
      </c>
      <c r="GZ289" s="4">
        <v>0</v>
      </c>
      <c r="HA289" s="160">
        <v>0</v>
      </c>
      <c r="HB289" s="160">
        <v>0</v>
      </c>
      <c r="HC289" s="160">
        <v>0</v>
      </c>
      <c r="HD289" s="4">
        <v>0</v>
      </c>
      <c r="HE289" s="93">
        <v>0</v>
      </c>
      <c r="HF289" s="4">
        <v>0</v>
      </c>
      <c r="HG289" s="4">
        <v>0</v>
      </c>
      <c r="HH289" s="4">
        <v>0</v>
      </c>
      <c r="HI289" s="4">
        <v>0</v>
      </c>
      <c r="HJ289" s="4">
        <v>0</v>
      </c>
      <c r="HK289" s="4">
        <v>0</v>
      </c>
      <c r="HL289" s="4">
        <v>0</v>
      </c>
      <c r="HM289" s="4">
        <v>0</v>
      </c>
      <c r="HN289" s="4">
        <v>0</v>
      </c>
      <c r="HO289" s="4">
        <v>0</v>
      </c>
      <c r="HP289" s="4">
        <v>0</v>
      </c>
      <c r="HQ289" s="4">
        <v>0</v>
      </c>
      <c r="HR289" s="93">
        <v>0</v>
      </c>
      <c r="HS289" s="4">
        <v>0</v>
      </c>
      <c r="HT289" s="4">
        <v>0</v>
      </c>
      <c r="HU289" s="4">
        <v>0</v>
      </c>
      <c r="HV289" s="4">
        <v>0</v>
      </c>
      <c r="HW289" s="4">
        <v>0</v>
      </c>
      <c r="HX289" s="176">
        <v>0</v>
      </c>
      <c r="HY289" s="4">
        <v>0</v>
      </c>
      <c r="HZ289" s="176">
        <v>0</v>
      </c>
      <c r="IA289" s="4">
        <v>0</v>
      </c>
      <c r="IB289" s="176">
        <v>0</v>
      </c>
      <c r="IC289" s="4">
        <v>0</v>
      </c>
      <c r="ID289" s="176">
        <v>0</v>
      </c>
      <c r="IE289" s="4">
        <v>0</v>
      </c>
      <c r="IF289" s="4">
        <v>0</v>
      </c>
      <c r="IG289" s="5">
        <v>0</v>
      </c>
      <c r="IH289" s="3">
        <v>0</v>
      </c>
      <c r="II289" s="3">
        <v>0</v>
      </c>
      <c r="IJ289" s="3">
        <v>0</v>
      </c>
      <c r="IK289" s="3">
        <v>0</v>
      </c>
      <c r="IL289" s="3">
        <v>0</v>
      </c>
      <c r="IM289" s="3">
        <v>0</v>
      </c>
      <c r="IN289" s="3">
        <v>0</v>
      </c>
      <c r="IO289" s="3">
        <v>0</v>
      </c>
      <c r="IP289" s="3">
        <v>0</v>
      </c>
      <c r="IQ289" s="3"/>
      <c r="IR289" s="3">
        <v>0</v>
      </c>
      <c r="IS289" s="3"/>
      <c r="IT289" s="3">
        <v>0</v>
      </c>
      <c r="IU289" s="3"/>
      <c r="IV289" s="93">
        <v>0</v>
      </c>
      <c r="IW289" s="4">
        <v>0</v>
      </c>
      <c r="IX289" s="4">
        <v>0</v>
      </c>
      <c r="IY289" s="4">
        <v>0</v>
      </c>
      <c r="IZ289" s="4">
        <v>0</v>
      </c>
      <c r="JA289" s="4">
        <v>0</v>
      </c>
      <c r="JB289" s="4">
        <v>0</v>
      </c>
      <c r="JC289" s="4">
        <v>0</v>
      </c>
      <c r="JD289" s="4">
        <v>0</v>
      </c>
      <c r="JE289" s="4">
        <v>0</v>
      </c>
      <c r="JG289" s="4">
        <v>0</v>
      </c>
      <c r="JI289" s="4">
        <v>0</v>
      </c>
      <c r="JK289" s="93">
        <v>0</v>
      </c>
      <c r="JL289" s="4">
        <v>0</v>
      </c>
      <c r="JM289" s="4">
        <v>0</v>
      </c>
      <c r="JN289" s="4">
        <v>0</v>
      </c>
      <c r="JO289" s="4">
        <v>0</v>
      </c>
      <c r="JP289" s="4">
        <v>0</v>
      </c>
      <c r="JQ289" s="4">
        <v>0</v>
      </c>
      <c r="JR289" s="4">
        <v>0</v>
      </c>
      <c r="JS289" s="4">
        <v>0</v>
      </c>
      <c r="JT289" s="4">
        <v>0</v>
      </c>
      <c r="JV289" s="4">
        <v>0</v>
      </c>
      <c r="JW289" s="4">
        <v>0</v>
      </c>
      <c r="JX289" s="4">
        <v>0</v>
      </c>
      <c r="JY289" s="4">
        <v>0</v>
      </c>
      <c r="JZ289" s="93">
        <v>0</v>
      </c>
      <c r="KA289" s="4">
        <v>0</v>
      </c>
      <c r="KB289" s="4">
        <v>0</v>
      </c>
      <c r="KC289" s="4">
        <v>0</v>
      </c>
      <c r="KD289" s="4">
        <v>0</v>
      </c>
      <c r="KE289" s="4">
        <v>0</v>
      </c>
      <c r="KF289" s="4">
        <v>0</v>
      </c>
      <c r="KG289" s="4">
        <v>0</v>
      </c>
      <c r="KH289" s="4">
        <v>0</v>
      </c>
      <c r="KI289" s="4">
        <v>0</v>
      </c>
      <c r="KJ289" s="4">
        <v>0</v>
      </c>
      <c r="KK289" s="4">
        <v>0</v>
      </c>
      <c r="KM289" s="4">
        <v>0</v>
      </c>
      <c r="KN289" s="4">
        <v>0</v>
      </c>
      <c r="KO289" s="4">
        <v>0</v>
      </c>
      <c r="KP289" s="4">
        <v>0</v>
      </c>
      <c r="KQ289" s="4">
        <v>0</v>
      </c>
      <c r="KR289" s="4">
        <v>0</v>
      </c>
      <c r="KS289" s="4">
        <v>0</v>
      </c>
      <c r="KT289" s="4">
        <v>0</v>
      </c>
      <c r="KU289" s="4">
        <v>0</v>
      </c>
      <c r="KV289" s="4">
        <v>0</v>
      </c>
      <c r="KW289" s="4">
        <v>0</v>
      </c>
      <c r="KX289" s="4">
        <v>0</v>
      </c>
      <c r="KY289" s="4">
        <v>0</v>
      </c>
      <c r="KZ289" s="4">
        <v>0</v>
      </c>
      <c r="LA289" s="4">
        <v>0</v>
      </c>
      <c r="LB289" s="4">
        <v>0</v>
      </c>
      <c r="LC289" s="4">
        <v>0</v>
      </c>
      <c r="LD289" s="4">
        <v>0</v>
      </c>
      <c r="LE289" s="4">
        <v>0</v>
      </c>
      <c r="LF289" s="4">
        <v>0</v>
      </c>
      <c r="LG289" s="4">
        <v>0</v>
      </c>
      <c r="LH289" s="4">
        <v>0</v>
      </c>
      <c r="LI289" s="4">
        <v>0</v>
      </c>
      <c r="LJ289" s="4">
        <v>0</v>
      </c>
      <c r="LK289" s="4">
        <v>0</v>
      </c>
      <c r="LL289" s="4">
        <v>0</v>
      </c>
      <c r="LM289" s="4">
        <v>0</v>
      </c>
      <c r="LO289" s="4">
        <v>0</v>
      </c>
      <c r="LQ289" s="4">
        <v>0</v>
      </c>
      <c r="MI289" s="115">
        <f t="shared" si="4"/>
        <v>-280</v>
      </c>
      <c r="MJ289" s="3"/>
      <c r="MK289" s="3"/>
      <c r="ML289" s="176"/>
      <c r="MM289" s="176"/>
      <c r="MN289" s="176"/>
      <c r="MO289" s="176"/>
      <c r="MP289" s="176"/>
      <c r="MQ289" s="176"/>
      <c r="MR289" s="176"/>
      <c r="MS289" s="176"/>
      <c r="MT289" s="176"/>
    </row>
    <row r="290" spans="1:358" s="4" customFormat="1">
      <c r="A290" s="1">
        <v>281</v>
      </c>
      <c r="B290" t="s">
        <v>321</v>
      </c>
      <c r="C290" s="93">
        <v>447.30800000000011</v>
      </c>
      <c r="D290" s="4">
        <v>2568443</v>
      </c>
      <c r="E290" s="4">
        <v>0</v>
      </c>
      <c r="F290" s="4">
        <v>1635300</v>
      </c>
      <c r="G290" s="4">
        <v>0</v>
      </c>
      <c r="I290" s="93">
        <v>670.45</v>
      </c>
      <c r="J290" s="4">
        <v>3869829</v>
      </c>
      <c r="K290" s="4">
        <v>0</v>
      </c>
      <c r="L290" s="4">
        <v>3173690</v>
      </c>
      <c r="M290" s="4">
        <v>0</v>
      </c>
      <c r="O290" s="93">
        <v>860.79000000000076</v>
      </c>
      <c r="P290" s="4">
        <v>0</v>
      </c>
      <c r="Q290" s="4">
        <v>5128225</v>
      </c>
      <c r="R290" s="4">
        <v>0</v>
      </c>
      <c r="S290" s="4">
        <v>78774</v>
      </c>
      <c r="U290" s="4">
        <v>1114479</v>
      </c>
      <c r="V290" s="4">
        <v>0</v>
      </c>
      <c r="W290" s="93">
        <v>983.99</v>
      </c>
      <c r="X290" s="4">
        <v>0</v>
      </c>
      <c r="Y290" s="4">
        <v>6444256</v>
      </c>
      <c r="Z290" s="4">
        <v>0</v>
      </c>
      <c r="AA290" s="4">
        <v>70156</v>
      </c>
      <c r="AB290" s="4">
        <v>0</v>
      </c>
      <c r="AC290" s="4">
        <v>1316031</v>
      </c>
      <c r="AD290" s="4">
        <v>0</v>
      </c>
      <c r="AE290" s="4">
        <v>0</v>
      </c>
      <c r="AF290" s="4">
        <v>1423.63</v>
      </c>
      <c r="AG290" s="4">
        <v>0</v>
      </c>
      <c r="AH290" s="4">
        <v>9844470</v>
      </c>
      <c r="AJ290" s="4">
        <v>241816</v>
      </c>
      <c r="AL290" s="4">
        <v>4189833</v>
      </c>
      <c r="AN290" s="4">
        <v>0</v>
      </c>
      <c r="AO290" s="93">
        <v>1388.7</v>
      </c>
      <c r="AP290" s="4">
        <v>0</v>
      </c>
      <c r="AQ290" s="4">
        <v>10344547</v>
      </c>
      <c r="AR290" s="4">
        <v>0</v>
      </c>
      <c r="AS290" s="4">
        <v>76242</v>
      </c>
      <c r="AT290" s="4">
        <v>0</v>
      </c>
      <c r="AU290" s="4">
        <v>3066618</v>
      </c>
      <c r="AW290" s="93">
        <v>1406.18</v>
      </c>
      <c r="AY290" s="4">
        <v>12248378</v>
      </c>
      <c r="AZ290" s="4">
        <v>0</v>
      </c>
      <c r="BA290" s="4">
        <v>238827</v>
      </c>
      <c r="BB290" s="4">
        <v>0</v>
      </c>
      <c r="BC290" s="4">
        <v>3172726</v>
      </c>
      <c r="BD290" s="4">
        <v>4639</v>
      </c>
      <c r="BE290" s="4">
        <v>1513.72</v>
      </c>
      <c r="BF290" s="4">
        <v>0</v>
      </c>
      <c r="BG290" s="4">
        <v>12005319</v>
      </c>
      <c r="BH290" s="4">
        <v>0</v>
      </c>
      <c r="BI290" s="4">
        <v>1541.72</v>
      </c>
      <c r="BJ290" s="4">
        <v>0</v>
      </c>
      <c r="BK290" s="4">
        <v>12550665</v>
      </c>
      <c r="BL290" s="4">
        <v>0</v>
      </c>
      <c r="BM290" s="4">
        <v>284191</v>
      </c>
      <c r="BN290" s="4">
        <v>0</v>
      </c>
      <c r="BO290" s="4">
        <v>399735.54857603787</v>
      </c>
      <c r="BP290" s="4">
        <v>260.35216984758154</v>
      </c>
      <c r="BQ290" s="93">
        <v>1581.6573879082587</v>
      </c>
      <c r="BR290" s="4">
        <v>0</v>
      </c>
      <c r="BS290" s="4">
        <v>11811195.911940463</v>
      </c>
      <c r="BT290" s="4">
        <v>0</v>
      </c>
      <c r="BU290" s="4">
        <v>1177081.6144981354</v>
      </c>
      <c r="BW290" s="4">
        <v>52446.040012279278</v>
      </c>
      <c r="BY290" s="4">
        <v>1177081.6144981354</v>
      </c>
      <c r="CA290" s="4">
        <v>327207.59999999998</v>
      </c>
      <c r="CC290" s="93">
        <v>1609.7452059411066</v>
      </c>
      <c r="CD290" s="4">
        <v>0</v>
      </c>
      <c r="CE290" s="4">
        <v>12530031.537859224</v>
      </c>
      <c r="CF290" s="4">
        <v>-3136</v>
      </c>
      <c r="CG290" s="4">
        <v>1243061.8353197896</v>
      </c>
      <c r="CH290" s="4">
        <v>0</v>
      </c>
      <c r="CI290" s="4">
        <v>57418.549273328834</v>
      </c>
      <c r="CJ290" s="4">
        <v>0</v>
      </c>
      <c r="CK290" s="4">
        <v>1243061.8353197896</v>
      </c>
      <c r="CL290" s="4">
        <v>0</v>
      </c>
      <c r="CM290" s="4">
        <v>936973.6259187609</v>
      </c>
      <c r="CN290" s="4">
        <v>0</v>
      </c>
      <c r="CO290" s="93">
        <v>1811.5876376862775</v>
      </c>
      <c r="CP290" s="4">
        <v>0</v>
      </c>
      <c r="CQ290" s="4">
        <v>15072361.899488498</v>
      </c>
      <c r="CS290" s="4">
        <v>1452799.1531963204</v>
      </c>
      <c r="CU290" s="4">
        <v>195099.89441071788</v>
      </c>
      <c r="CW290" s="4">
        <v>1452799.1531963204</v>
      </c>
      <c r="CY290" s="4">
        <v>2970495.3616292737</v>
      </c>
      <c r="DA290" s="93">
        <v>2048.9023958638518</v>
      </c>
      <c r="DB290" s="4">
        <v>0</v>
      </c>
      <c r="DC290" s="4">
        <v>17322768</v>
      </c>
      <c r="DD290" s="4">
        <v>0</v>
      </c>
      <c r="DE290" s="4">
        <v>1703812</v>
      </c>
      <c r="DF290" s="4">
        <v>0</v>
      </c>
      <c r="DG290" s="4">
        <v>318011</v>
      </c>
      <c r="DH290" s="4">
        <v>0</v>
      </c>
      <c r="DI290" s="4">
        <v>1703812</v>
      </c>
      <c r="DJ290" s="4">
        <v>0</v>
      </c>
      <c r="DK290" s="4">
        <v>4064593</v>
      </c>
      <c r="DL290" s="4">
        <v>0</v>
      </c>
      <c r="DM290" s="93">
        <v>2167.1163219341788</v>
      </c>
      <c r="DN290" s="4">
        <v>0</v>
      </c>
      <c r="DO290" s="4">
        <v>19546736</v>
      </c>
      <c r="DQ290" s="4">
        <v>1901376</v>
      </c>
      <c r="DS290" s="4">
        <v>250833</v>
      </c>
      <c r="DU290" s="4">
        <v>1901376</v>
      </c>
      <c r="DW290" s="4">
        <v>4591771.004958611</v>
      </c>
      <c r="DY290" s="93">
        <v>2355.0946226164756</v>
      </c>
      <c r="DZ290" s="4">
        <v>0</v>
      </c>
      <c r="EA290" s="4">
        <v>21924915</v>
      </c>
      <c r="EC290" s="4">
        <v>2046560</v>
      </c>
      <c r="EE290" s="4">
        <v>576803</v>
      </c>
      <c r="EG290" s="4">
        <v>2046560</v>
      </c>
      <c r="EI290" s="4">
        <v>4613976.640204601</v>
      </c>
      <c r="EK290" s="93">
        <v>2252.3532649162289</v>
      </c>
      <c r="EL290" s="4">
        <v>0</v>
      </c>
      <c r="EM290" s="4">
        <v>21433333</v>
      </c>
      <c r="EN290" s="4">
        <v>0</v>
      </c>
      <c r="EO290" s="4">
        <v>1974076</v>
      </c>
      <c r="EP290" s="4">
        <v>0</v>
      </c>
      <c r="EQ290" s="4">
        <v>184950</v>
      </c>
      <c r="ER290" s="4">
        <v>0</v>
      </c>
      <c r="ES290" s="4">
        <v>1974076</v>
      </c>
      <c r="ET290" s="4">
        <v>0</v>
      </c>
      <c r="EU290" s="4">
        <v>2316494.5999999996</v>
      </c>
      <c r="EV290" s="4">
        <v>0</v>
      </c>
      <c r="EW290" s="93">
        <v>2267.6980973541126</v>
      </c>
      <c r="EX290" s="4">
        <v>0</v>
      </c>
      <c r="EY290" s="4">
        <v>21765809</v>
      </c>
      <c r="EZ290" s="4">
        <v>0</v>
      </c>
      <c r="FA290" s="4">
        <v>2008407</v>
      </c>
      <c r="FB290" s="4">
        <v>0</v>
      </c>
      <c r="FC290" s="4">
        <v>162521</v>
      </c>
      <c r="FD290" s="4">
        <v>0</v>
      </c>
      <c r="FE290" s="4">
        <v>2008407</v>
      </c>
      <c r="FF290" s="4">
        <v>0</v>
      </c>
      <c r="FG290" s="4">
        <v>1283747.6000000001</v>
      </c>
      <c r="FH290" s="4">
        <v>0</v>
      </c>
      <c r="FI290" s="93">
        <v>2370.5187756730911</v>
      </c>
      <c r="FJ290" s="4">
        <v>0</v>
      </c>
      <c r="FK290" s="4">
        <v>24193376</v>
      </c>
      <c r="FL290" s="4">
        <v>0</v>
      </c>
      <c r="FM290" s="4">
        <v>2099833</v>
      </c>
      <c r="FN290" s="4">
        <v>0</v>
      </c>
      <c r="FO290" s="4">
        <v>142572</v>
      </c>
      <c r="FQ290" s="4">
        <v>2099833</v>
      </c>
      <c r="FS290" s="4">
        <v>2402867.2073686593</v>
      </c>
      <c r="FU290" s="93">
        <v>2625.7748985794265</v>
      </c>
      <c r="FV290" s="4">
        <v>0</v>
      </c>
      <c r="FW290" s="4">
        <v>27701889</v>
      </c>
      <c r="FX290" s="4">
        <v>0</v>
      </c>
      <c r="FY290" s="4">
        <v>2322337</v>
      </c>
      <c r="FZ290" s="4">
        <v>0</v>
      </c>
      <c r="GA290" s="4">
        <v>197194</v>
      </c>
      <c r="GB290" s="4">
        <v>0</v>
      </c>
      <c r="GC290" s="4">
        <v>2322337</v>
      </c>
      <c r="GE290" s="4">
        <v>4087637.9196294057</v>
      </c>
      <c r="GG290" s="93">
        <v>2957.0246514687046</v>
      </c>
      <c r="GH290" s="4">
        <v>0</v>
      </c>
      <c r="GI290" s="4">
        <v>30942062</v>
      </c>
      <c r="GJ290" s="4">
        <v>0</v>
      </c>
      <c r="GK290" s="4">
        <v>2603574</v>
      </c>
      <c r="GL290" s="4">
        <v>0</v>
      </c>
      <c r="GM290" s="4">
        <v>243114</v>
      </c>
      <c r="GN290" s="4">
        <v>0</v>
      </c>
      <c r="GO290" s="4">
        <v>2603574</v>
      </c>
      <c r="GP290" s="4">
        <v>0</v>
      </c>
      <c r="GQ290" s="4">
        <v>3117320.178861775</v>
      </c>
      <c r="GR290" s="4">
        <v>-2724.930146004539</v>
      </c>
      <c r="GS290" s="93">
        <v>3282.7645726581145</v>
      </c>
      <c r="GT290" s="4">
        <v>0</v>
      </c>
      <c r="GU290" s="4">
        <v>35414967</v>
      </c>
      <c r="GV290" s="4">
        <v>0</v>
      </c>
      <c r="GW290" s="4">
        <v>2911184</v>
      </c>
      <c r="GX290" s="4">
        <v>0</v>
      </c>
      <c r="GY290" s="4">
        <v>241603</v>
      </c>
      <c r="GZ290" s="4">
        <v>0</v>
      </c>
      <c r="HA290" s="160">
        <v>2911184</v>
      </c>
      <c r="HB290" s="160">
        <v>0</v>
      </c>
      <c r="HC290" s="160">
        <v>3965490.6808465985</v>
      </c>
      <c r="HD290" s="4">
        <v>-2912</v>
      </c>
      <c r="HE290" s="93">
        <v>3494</v>
      </c>
      <c r="HF290" s="4">
        <v>0</v>
      </c>
      <c r="HG290" s="4">
        <v>0</v>
      </c>
      <c r="HH290" s="4">
        <v>38041197</v>
      </c>
      <c r="HI290" s="4">
        <v>0</v>
      </c>
      <c r="HJ290" s="4">
        <v>3097979</v>
      </c>
      <c r="HK290" s="4">
        <v>0</v>
      </c>
      <c r="HL290" s="4">
        <v>252487</v>
      </c>
      <c r="HM290" s="4">
        <v>0</v>
      </c>
      <c r="HN290" s="4">
        <v>3097979</v>
      </c>
      <c r="HO290" s="4">
        <v>0</v>
      </c>
      <c r="HP290" s="4">
        <v>2305221</v>
      </c>
      <c r="HQ290" s="4">
        <v>-40050.894552276935</v>
      </c>
      <c r="HR290" s="93">
        <v>3704.1799999999957</v>
      </c>
      <c r="HS290" s="4">
        <v>0</v>
      </c>
      <c r="HT290" s="4">
        <v>0</v>
      </c>
      <c r="HU290" s="4">
        <v>41958076</v>
      </c>
      <c r="HV290" s="4">
        <v>43185</v>
      </c>
      <c r="HW290" s="4">
        <v>0</v>
      </c>
      <c r="HX290" s="176">
        <v>0</v>
      </c>
      <c r="HY290" s="4">
        <v>3291300</v>
      </c>
      <c r="HZ290" s="176">
        <v>3207</v>
      </c>
      <c r="IA290" s="4">
        <v>221259</v>
      </c>
      <c r="IB290" s="176">
        <v>0</v>
      </c>
      <c r="IC290" s="4">
        <v>3291300</v>
      </c>
      <c r="ID290" s="176">
        <v>3207</v>
      </c>
      <c r="IE290" s="4">
        <v>2554838.4772774326</v>
      </c>
      <c r="IF290" s="4">
        <v>0</v>
      </c>
      <c r="IG290" s="5">
        <v>4023.3299999999958</v>
      </c>
      <c r="IH290" s="3">
        <v>0</v>
      </c>
      <c r="II290" s="3">
        <v>0</v>
      </c>
      <c r="IJ290" s="3">
        <v>47538255</v>
      </c>
      <c r="IK290" s="3">
        <v>0</v>
      </c>
      <c r="IL290" s="3">
        <v>0</v>
      </c>
      <c r="IM290" s="3">
        <v>0</v>
      </c>
      <c r="IN290" s="3">
        <v>3564535</v>
      </c>
      <c r="IO290" s="3">
        <v>0</v>
      </c>
      <c r="IP290" s="3">
        <v>284781</v>
      </c>
      <c r="IQ290" s="3"/>
      <c r="IR290" s="3">
        <v>3587531</v>
      </c>
      <c r="IS290" s="3"/>
      <c r="IT290" s="3">
        <v>4613490.7336278372</v>
      </c>
      <c r="IU290" s="3"/>
      <c r="IV290" s="93">
        <v>4255.32</v>
      </c>
      <c r="IW290" s="4">
        <v>0</v>
      </c>
      <c r="IX290" s="4">
        <v>0</v>
      </c>
      <c r="IY290" s="4">
        <v>53496136</v>
      </c>
      <c r="IZ290" s="4">
        <v>0</v>
      </c>
      <c r="JA290" s="4">
        <v>0</v>
      </c>
      <c r="JB290" s="4">
        <v>0</v>
      </c>
      <c r="JC290" s="4">
        <v>3969224</v>
      </c>
      <c r="JD290" s="4">
        <v>0</v>
      </c>
      <c r="JE290" s="4">
        <v>252813</v>
      </c>
      <c r="JG290" s="4">
        <v>3969224</v>
      </c>
      <c r="JI290" s="4">
        <v>6568266.602655095</v>
      </c>
      <c r="JK290" s="93">
        <v>4423.3399999999992</v>
      </c>
      <c r="JL290" s="4">
        <v>0</v>
      </c>
      <c r="JM290" s="4">
        <v>0</v>
      </c>
      <c r="JN290" s="4">
        <v>59630476</v>
      </c>
      <c r="JO290" s="4">
        <v>0</v>
      </c>
      <c r="JP290" s="4">
        <v>231691</v>
      </c>
      <c r="JQ290" s="4">
        <v>-124065</v>
      </c>
      <c r="JR290" s="4">
        <v>4123525</v>
      </c>
      <c r="JS290" s="4">
        <v>0</v>
      </c>
      <c r="JT290" s="4">
        <v>243090</v>
      </c>
      <c r="JV290" s="4">
        <v>4123525</v>
      </c>
      <c r="JW290" s="4">
        <v>0</v>
      </c>
      <c r="JX290" s="4">
        <v>7045987.9836445125</v>
      </c>
      <c r="JY290" s="4">
        <v>-1159.506582217291</v>
      </c>
      <c r="JZ290" s="93">
        <v>4415.9999999999955</v>
      </c>
      <c r="KA290" s="4">
        <v>0</v>
      </c>
      <c r="KB290" s="4">
        <v>0</v>
      </c>
      <c r="KC290" s="4">
        <v>61874769</v>
      </c>
      <c r="KD290" s="4">
        <v>-18130</v>
      </c>
      <c r="KE290" s="4">
        <v>0</v>
      </c>
      <c r="KF290" s="4">
        <v>0</v>
      </c>
      <c r="KG290" s="4">
        <v>4121327</v>
      </c>
      <c r="KH290" s="4">
        <v>-1155</v>
      </c>
      <c r="KI290" s="4">
        <v>314088</v>
      </c>
      <c r="KJ290" s="4">
        <v>0</v>
      </c>
      <c r="KK290" s="4">
        <v>4121327</v>
      </c>
      <c r="KM290" s="4">
        <v>6710729.7186993817</v>
      </c>
      <c r="KN290" s="4">
        <v>-24463.335038261488</v>
      </c>
      <c r="KO290" s="4">
        <v>4539.4199999999992</v>
      </c>
      <c r="KP290" s="4">
        <v>0</v>
      </c>
      <c r="KQ290" s="4">
        <v>0</v>
      </c>
      <c r="KR290" s="4">
        <v>71237334</v>
      </c>
      <c r="KS290" s="4">
        <v>0</v>
      </c>
      <c r="KT290" s="4">
        <v>0</v>
      </c>
      <c r="KU290" s="4">
        <v>0</v>
      </c>
      <c r="KV290" s="4">
        <v>4927391</v>
      </c>
      <c r="KW290" s="4">
        <v>0</v>
      </c>
      <c r="KX290" s="4">
        <v>177525</v>
      </c>
      <c r="KY290" s="4">
        <v>0</v>
      </c>
      <c r="KZ290" s="4">
        <v>4926236</v>
      </c>
      <c r="LA290" s="4">
        <v>0</v>
      </c>
      <c r="LB290" s="4">
        <v>13022134.02496174</v>
      </c>
      <c r="LC290" s="4">
        <v>0</v>
      </c>
      <c r="LD290" s="4">
        <v>4658</v>
      </c>
      <c r="LE290" s="4">
        <v>0</v>
      </c>
      <c r="LF290" s="4">
        <v>0</v>
      </c>
      <c r="LG290" s="4">
        <v>80384534</v>
      </c>
      <c r="LH290" s="4">
        <v>0</v>
      </c>
      <c r="LI290" s="4">
        <v>0</v>
      </c>
      <c r="LJ290" s="4">
        <v>0</v>
      </c>
      <c r="LK290" s="4">
        <v>5504009</v>
      </c>
      <c r="LL290" s="4">
        <v>0</v>
      </c>
      <c r="LM290" s="4">
        <v>0</v>
      </c>
      <c r="LO290" s="4">
        <v>5504009</v>
      </c>
      <c r="LQ290" s="4">
        <v>15669708.199999999</v>
      </c>
      <c r="MI290" s="115">
        <f t="shared" si="4"/>
        <v>-281</v>
      </c>
      <c r="MJ290" s="3"/>
      <c r="MK290" s="3"/>
      <c r="ML290" s="176"/>
      <c r="MM290" s="176"/>
      <c r="MN290" s="176"/>
      <c r="MO290" s="176"/>
      <c r="MP290" s="176"/>
      <c r="MQ290" s="176"/>
      <c r="MR290" s="176"/>
      <c r="MS290" s="176"/>
      <c r="MT290" s="176"/>
    </row>
    <row r="291" spans="1:358" s="4" customFormat="1">
      <c r="A291" s="1">
        <v>282</v>
      </c>
      <c r="B291" t="s">
        <v>322</v>
      </c>
      <c r="C291" s="93"/>
      <c r="E291" s="4">
        <v>0</v>
      </c>
      <c r="F291" s="4">
        <v>0</v>
      </c>
      <c r="I291" s="93"/>
      <c r="J291" s="4">
        <v>0</v>
      </c>
      <c r="K291" s="4">
        <v>0</v>
      </c>
      <c r="L291" s="4">
        <v>0</v>
      </c>
      <c r="O291" s="93"/>
      <c r="Q291" s="4">
        <v>0</v>
      </c>
      <c r="R291" s="4">
        <v>0</v>
      </c>
      <c r="S291" s="4">
        <v>0</v>
      </c>
      <c r="U291" s="4">
        <v>0</v>
      </c>
      <c r="V291" s="4">
        <v>0</v>
      </c>
      <c r="W291" s="93"/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L291" s="4">
        <v>0</v>
      </c>
      <c r="AO291" s="93"/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W291" s="93"/>
      <c r="AZ291" s="4">
        <v>0</v>
      </c>
      <c r="BB291" s="4">
        <v>0</v>
      </c>
      <c r="BC291" s="4">
        <v>0</v>
      </c>
      <c r="BD291" s="4">
        <v>0</v>
      </c>
      <c r="BH291" s="4">
        <v>0</v>
      </c>
      <c r="BL291" s="4">
        <v>0</v>
      </c>
      <c r="BN291" s="4">
        <v>0</v>
      </c>
      <c r="BO291" s="4">
        <v>0</v>
      </c>
      <c r="BP291" s="4">
        <v>0</v>
      </c>
      <c r="BQ291" s="93">
        <v>0</v>
      </c>
      <c r="BR291" s="4">
        <v>0</v>
      </c>
      <c r="BS291" s="4">
        <v>0</v>
      </c>
      <c r="BT291" s="4">
        <v>0</v>
      </c>
      <c r="BU291" s="4">
        <v>0</v>
      </c>
      <c r="BW291" s="4">
        <v>0</v>
      </c>
      <c r="BY291" s="4">
        <v>0</v>
      </c>
      <c r="CA291" s="4">
        <v>0</v>
      </c>
      <c r="CC291" s="93"/>
      <c r="CE291" s="4">
        <v>0</v>
      </c>
      <c r="CF291" s="4">
        <v>0</v>
      </c>
      <c r="CH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v>0</v>
      </c>
      <c r="CO291" s="93"/>
      <c r="CS291" s="4">
        <v>0</v>
      </c>
      <c r="CW291" s="4">
        <v>0</v>
      </c>
      <c r="CY291" s="4">
        <v>0</v>
      </c>
      <c r="DA291" s="93"/>
      <c r="DD291" s="4">
        <v>0</v>
      </c>
      <c r="DF291" s="4">
        <v>0</v>
      </c>
      <c r="DH291" s="4">
        <v>0</v>
      </c>
      <c r="DI291" s="4">
        <v>0</v>
      </c>
      <c r="DJ291" s="4">
        <v>0</v>
      </c>
      <c r="DK291" s="4">
        <v>0</v>
      </c>
      <c r="DL291" s="4">
        <v>0</v>
      </c>
      <c r="DM291" s="93"/>
      <c r="DU291" s="4">
        <v>0</v>
      </c>
      <c r="DW291" s="4">
        <v>0</v>
      </c>
      <c r="DY291" s="93"/>
      <c r="EG291" s="4">
        <v>0</v>
      </c>
      <c r="EI291" s="4">
        <v>0</v>
      </c>
      <c r="EK291" s="93">
        <v>0</v>
      </c>
      <c r="EM291" s="4">
        <v>0</v>
      </c>
      <c r="EN291" s="4">
        <v>0</v>
      </c>
      <c r="EO291" s="4">
        <v>0</v>
      </c>
      <c r="EP291" s="4">
        <v>0</v>
      </c>
      <c r="EQ291" s="4">
        <v>0</v>
      </c>
      <c r="ER291" s="4">
        <v>0</v>
      </c>
      <c r="ES291" s="4">
        <v>0</v>
      </c>
      <c r="ET291" s="4">
        <v>0</v>
      </c>
      <c r="EU291" s="4">
        <v>0</v>
      </c>
      <c r="EV291" s="4">
        <v>0</v>
      </c>
      <c r="EW291" s="93">
        <v>0</v>
      </c>
      <c r="EX291" s="4">
        <v>0</v>
      </c>
      <c r="EY291" s="4">
        <v>0</v>
      </c>
      <c r="EZ291" s="4">
        <v>0</v>
      </c>
      <c r="FA291" s="4">
        <v>0</v>
      </c>
      <c r="FB291" s="4">
        <v>0</v>
      </c>
      <c r="FC291" s="4">
        <v>0</v>
      </c>
      <c r="FD291" s="4">
        <v>0</v>
      </c>
      <c r="FE291" s="4">
        <v>0</v>
      </c>
      <c r="FF291" s="4">
        <v>0</v>
      </c>
      <c r="FG291" s="4">
        <v>0</v>
      </c>
      <c r="FH291" s="4">
        <v>0</v>
      </c>
      <c r="FI291" s="93">
        <v>0</v>
      </c>
      <c r="FJ291" s="4">
        <v>0</v>
      </c>
      <c r="FK291" s="4">
        <v>0</v>
      </c>
      <c r="FL291" s="4">
        <v>0</v>
      </c>
      <c r="FM291" s="4">
        <v>0</v>
      </c>
      <c r="FN291" s="4">
        <v>0</v>
      </c>
      <c r="FO291" s="4">
        <v>0</v>
      </c>
      <c r="FQ291" s="4">
        <v>0</v>
      </c>
      <c r="FS291" s="4">
        <v>0</v>
      </c>
      <c r="FU291" s="93">
        <v>0</v>
      </c>
      <c r="FV291" s="4">
        <v>0</v>
      </c>
      <c r="FW291" s="4">
        <v>0</v>
      </c>
      <c r="FX291" s="4">
        <v>0</v>
      </c>
      <c r="FY291" s="4">
        <v>0</v>
      </c>
      <c r="FZ291" s="4">
        <v>0</v>
      </c>
      <c r="GA291" s="4">
        <v>0</v>
      </c>
      <c r="GB291" s="4">
        <v>0</v>
      </c>
      <c r="GC291" s="4">
        <v>0</v>
      </c>
      <c r="GE291" s="4">
        <v>0</v>
      </c>
      <c r="GG291" s="93">
        <v>0</v>
      </c>
      <c r="GH291" s="4">
        <v>0</v>
      </c>
      <c r="GI291" s="4">
        <v>0</v>
      </c>
      <c r="GJ291" s="4">
        <v>0</v>
      </c>
      <c r="GK291" s="4">
        <v>0</v>
      </c>
      <c r="GL291" s="4">
        <v>0</v>
      </c>
      <c r="GM291" s="4">
        <v>0</v>
      </c>
      <c r="GN291" s="4">
        <v>0</v>
      </c>
      <c r="GO291" s="4">
        <v>0</v>
      </c>
      <c r="GP291" s="4">
        <v>0</v>
      </c>
      <c r="GQ291" s="4">
        <v>0</v>
      </c>
      <c r="GR291" s="4">
        <v>0</v>
      </c>
      <c r="GS291" s="93">
        <v>0</v>
      </c>
      <c r="GT291" s="4">
        <v>0</v>
      </c>
      <c r="GU291" s="4">
        <v>0</v>
      </c>
      <c r="GV291" s="4">
        <v>0</v>
      </c>
      <c r="GW291" s="4">
        <v>0</v>
      </c>
      <c r="GX291" s="4">
        <v>0</v>
      </c>
      <c r="GY291" s="4">
        <v>0</v>
      </c>
      <c r="GZ291" s="4">
        <v>0</v>
      </c>
      <c r="HA291" s="160">
        <v>0</v>
      </c>
      <c r="HB291" s="160">
        <v>0</v>
      </c>
      <c r="HC291" s="160">
        <v>0</v>
      </c>
      <c r="HD291" s="4">
        <v>0</v>
      </c>
      <c r="HE291" s="93">
        <v>0</v>
      </c>
      <c r="HF291" s="4">
        <v>0</v>
      </c>
      <c r="HG291" s="4">
        <v>0</v>
      </c>
      <c r="HH291" s="4">
        <v>0</v>
      </c>
      <c r="HI291" s="4">
        <v>0</v>
      </c>
      <c r="HJ291" s="4">
        <v>0</v>
      </c>
      <c r="HK291" s="4">
        <v>0</v>
      </c>
      <c r="HL291" s="4">
        <v>0</v>
      </c>
      <c r="HM291" s="4">
        <v>0</v>
      </c>
      <c r="HN291" s="4">
        <v>0</v>
      </c>
      <c r="HO291" s="4">
        <v>0</v>
      </c>
      <c r="HP291" s="4">
        <v>0</v>
      </c>
      <c r="HQ291" s="4">
        <v>0</v>
      </c>
      <c r="HR291" s="93">
        <v>0</v>
      </c>
      <c r="HS291" s="4">
        <v>0</v>
      </c>
      <c r="HT291" s="4">
        <v>0</v>
      </c>
      <c r="HU291" s="4">
        <v>0</v>
      </c>
      <c r="HV291" s="4">
        <v>0</v>
      </c>
      <c r="HW291" s="4">
        <v>0</v>
      </c>
      <c r="HX291" s="176">
        <v>0</v>
      </c>
      <c r="HY291" s="4">
        <v>0</v>
      </c>
      <c r="HZ291" s="176">
        <v>0</v>
      </c>
      <c r="IA291" s="4">
        <v>0</v>
      </c>
      <c r="IB291" s="176">
        <v>0</v>
      </c>
      <c r="IC291" s="4">
        <v>0</v>
      </c>
      <c r="ID291" s="176">
        <v>0</v>
      </c>
      <c r="IE291" s="4">
        <v>0</v>
      </c>
      <c r="IF291" s="4">
        <v>0</v>
      </c>
      <c r="IG291" s="5">
        <v>0</v>
      </c>
      <c r="IH291" s="3">
        <v>0</v>
      </c>
      <c r="II291" s="3">
        <v>0</v>
      </c>
      <c r="IJ291" s="3">
        <v>0</v>
      </c>
      <c r="IK291" s="3">
        <v>0</v>
      </c>
      <c r="IL291" s="3">
        <v>0</v>
      </c>
      <c r="IM291" s="3">
        <v>0</v>
      </c>
      <c r="IN291" s="3">
        <v>0</v>
      </c>
      <c r="IO291" s="3">
        <v>0</v>
      </c>
      <c r="IP291" s="3">
        <v>0</v>
      </c>
      <c r="IQ291" s="3"/>
      <c r="IR291" s="3">
        <v>0</v>
      </c>
      <c r="IS291" s="3"/>
      <c r="IT291" s="3">
        <v>0</v>
      </c>
      <c r="IU291" s="3"/>
      <c r="IV291" s="93">
        <v>0</v>
      </c>
      <c r="IW291" s="4">
        <v>0</v>
      </c>
      <c r="IX291" s="4">
        <v>0</v>
      </c>
      <c r="IY291" s="4">
        <v>0</v>
      </c>
      <c r="IZ291" s="4">
        <v>0</v>
      </c>
      <c r="JA291" s="4">
        <v>0</v>
      </c>
      <c r="JB291" s="4">
        <v>0</v>
      </c>
      <c r="JC291" s="4">
        <v>0</v>
      </c>
      <c r="JD291" s="4">
        <v>0</v>
      </c>
      <c r="JE291" s="4">
        <v>0</v>
      </c>
      <c r="JG291" s="4">
        <v>0</v>
      </c>
      <c r="JI291" s="4">
        <v>0</v>
      </c>
      <c r="JK291" s="93">
        <v>0</v>
      </c>
      <c r="JL291" s="4">
        <v>0</v>
      </c>
      <c r="JM291" s="4">
        <v>0</v>
      </c>
      <c r="JN291" s="4">
        <v>0</v>
      </c>
      <c r="JO291" s="4">
        <v>0</v>
      </c>
      <c r="JP291" s="4">
        <v>0</v>
      </c>
      <c r="JQ291" s="4">
        <v>0</v>
      </c>
      <c r="JR291" s="4">
        <v>0</v>
      </c>
      <c r="JS291" s="4">
        <v>0</v>
      </c>
      <c r="JT291" s="4">
        <v>0</v>
      </c>
      <c r="JV291" s="4">
        <v>0</v>
      </c>
      <c r="JW291" s="4">
        <v>0</v>
      </c>
      <c r="JX291" s="4">
        <v>0</v>
      </c>
      <c r="JY291" s="4">
        <v>0</v>
      </c>
      <c r="JZ291" s="93">
        <v>0</v>
      </c>
      <c r="KA291" s="4">
        <v>0</v>
      </c>
      <c r="KB291" s="4">
        <v>0</v>
      </c>
      <c r="KC291" s="4">
        <v>0</v>
      </c>
      <c r="KD291" s="4">
        <v>0</v>
      </c>
      <c r="KE291" s="4">
        <v>0</v>
      </c>
      <c r="KF291" s="4">
        <v>0</v>
      </c>
      <c r="KG291" s="4">
        <v>0</v>
      </c>
      <c r="KH291" s="4">
        <v>0</v>
      </c>
      <c r="KI291" s="4">
        <v>0</v>
      </c>
      <c r="KJ291" s="4">
        <v>0</v>
      </c>
      <c r="KK291" s="4">
        <v>0</v>
      </c>
      <c r="KM291" s="4">
        <v>0</v>
      </c>
      <c r="KN291" s="4">
        <v>0</v>
      </c>
      <c r="KO291" s="4">
        <v>0</v>
      </c>
      <c r="KP291" s="4">
        <v>0</v>
      </c>
      <c r="KQ291" s="4">
        <v>0</v>
      </c>
      <c r="KR291" s="4">
        <v>0</v>
      </c>
      <c r="KS291" s="4">
        <v>0</v>
      </c>
      <c r="KT291" s="4">
        <v>0</v>
      </c>
      <c r="KU291" s="4">
        <v>0</v>
      </c>
      <c r="KV291" s="4">
        <v>0</v>
      </c>
      <c r="KW291" s="4">
        <v>0</v>
      </c>
      <c r="KX291" s="4">
        <v>0</v>
      </c>
      <c r="KY291" s="4">
        <v>0</v>
      </c>
      <c r="KZ291" s="4">
        <v>0</v>
      </c>
      <c r="LA291" s="4">
        <v>0</v>
      </c>
      <c r="LB291" s="4">
        <v>0</v>
      </c>
      <c r="LC291" s="4">
        <v>0</v>
      </c>
      <c r="LD291" s="4">
        <v>0</v>
      </c>
      <c r="LE291" s="4">
        <v>0</v>
      </c>
      <c r="LF291" s="4">
        <v>0</v>
      </c>
      <c r="LG291" s="4">
        <v>0</v>
      </c>
      <c r="LH291" s="4">
        <v>0</v>
      </c>
      <c r="LI291" s="4">
        <v>0</v>
      </c>
      <c r="LJ291" s="4">
        <v>0</v>
      </c>
      <c r="LK291" s="4">
        <v>0</v>
      </c>
      <c r="LL291" s="4">
        <v>0</v>
      </c>
      <c r="LM291" s="4">
        <v>0</v>
      </c>
      <c r="LO291" s="4">
        <v>0</v>
      </c>
      <c r="LQ291" s="4">
        <v>0</v>
      </c>
      <c r="MI291" s="115">
        <f t="shared" si="4"/>
        <v>-282</v>
      </c>
      <c r="MJ291" s="3"/>
      <c r="MK291" s="3"/>
      <c r="ML291" s="176"/>
      <c r="MM291" s="176"/>
      <c r="MN291" s="176"/>
      <c r="MO291" s="176"/>
      <c r="MP291" s="176"/>
      <c r="MQ291" s="176"/>
      <c r="MR291" s="176"/>
      <c r="MS291" s="176"/>
      <c r="MT291" s="176"/>
    </row>
    <row r="292" spans="1:358" s="4" customFormat="1">
      <c r="A292" s="1">
        <v>283</v>
      </c>
      <c r="B292" t="s">
        <v>323</v>
      </c>
      <c r="C292" s="93"/>
      <c r="E292" s="4">
        <v>0</v>
      </c>
      <c r="F292" s="4">
        <v>0</v>
      </c>
      <c r="I292" s="93"/>
      <c r="J292" s="4">
        <v>0</v>
      </c>
      <c r="K292" s="4">
        <v>0</v>
      </c>
      <c r="L292" s="4">
        <v>0</v>
      </c>
      <c r="O292" s="93"/>
      <c r="Q292" s="4">
        <v>0</v>
      </c>
      <c r="R292" s="4">
        <v>0</v>
      </c>
      <c r="S292" s="4">
        <v>0</v>
      </c>
      <c r="U292" s="4">
        <v>0</v>
      </c>
      <c r="V292" s="4">
        <v>0</v>
      </c>
      <c r="W292" s="93"/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L292" s="4">
        <v>0</v>
      </c>
      <c r="AO292" s="93"/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W292" s="93"/>
      <c r="AZ292" s="4">
        <v>0</v>
      </c>
      <c r="BB292" s="4">
        <v>0</v>
      </c>
      <c r="BC292" s="4">
        <v>0</v>
      </c>
      <c r="BD292" s="4">
        <v>0</v>
      </c>
      <c r="BH292" s="4">
        <v>0</v>
      </c>
      <c r="BL292" s="4">
        <v>0</v>
      </c>
      <c r="BN292" s="4">
        <v>0</v>
      </c>
      <c r="BO292" s="4">
        <v>0</v>
      </c>
      <c r="BP292" s="4">
        <v>0</v>
      </c>
      <c r="BQ292" s="93">
        <v>0</v>
      </c>
      <c r="BR292" s="4">
        <v>0</v>
      </c>
      <c r="BS292" s="4">
        <v>0</v>
      </c>
      <c r="BT292" s="4">
        <v>0</v>
      </c>
      <c r="BU292" s="4">
        <v>0</v>
      </c>
      <c r="BW292" s="4">
        <v>0</v>
      </c>
      <c r="BY292" s="4">
        <v>0</v>
      </c>
      <c r="CA292" s="4">
        <v>0</v>
      </c>
      <c r="CC292" s="93"/>
      <c r="CE292" s="4">
        <v>0</v>
      </c>
      <c r="CF292" s="4">
        <v>0</v>
      </c>
      <c r="CH292" s="4">
        <v>0</v>
      </c>
      <c r="CJ292" s="4">
        <v>0</v>
      </c>
      <c r="CK292" s="4">
        <v>0</v>
      </c>
      <c r="CL292" s="4">
        <v>0</v>
      </c>
      <c r="CM292" s="4">
        <v>0</v>
      </c>
      <c r="CN292" s="4">
        <v>0</v>
      </c>
      <c r="CO292" s="93"/>
      <c r="CS292" s="4">
        <v>0</v>
      </c>
      <c r="CW292" s="4">
        <v>0</v>
      </c>
      <c r="CY292" s="4">
        <v>0</v>
      </c>
      <c r="DA292" s="93"/>
      <c r="DD292" s="4">
        <v>0</v>
      </c>
      <c r="DF292" s="4">
        <v>0</v>
      </c>
      <c r="DH292" s="4">
        <v>0</v>
      </c>
      <c r="DI292" s="4">
        <v>0</v>
      </c>
      <c r="DJ292" s="4">
        <v>0</v>
      </c>
      <c r="DK292" s="4">
        <v>0</v>
      </c>
      <c r="DL292" s="4">
        <v>0</v>
      </c>
      <c r="DM292" s="93"/>
      <c r="DU292" s="4">
        <v>0</v>
      </c>
      <c r="DW292" s="4">
        <v>0</v>
      </c>
      <c r="DY292" s="93"/>
      <c r="EG292" s="4">
        <v>0</v>
      </c>
      <c r="EI292" s="4">
        <v>0</v>
      </c>
      <c r="EK292" s="93">
        <v>0</v>
      </c>
      <c r="EM292" s="4">
        <v>0</v>
      </c>
      <c r="EN292" s="4">
        <v>0</v>
      </c>
      <c r="EO292" s="4">
        <v>0</v>
      </c>
      <c r="EP292" s="4">
        <v>0</v>
      </c>
      <c r="EQ292" s="4">
        <v>0</v>
      </c>
      <c r="ER292" s="4">
        <v>0</v>
      </c>
      <c r="ES292" s="4">
        <v>0</v>
      </c>
      <c r="ET292" s="4">
        <v>0</v>
      </c>
      <c r="EU292" s="4">
        <v>0</v>
      </c>
      <c r="EV292" s="4">
        <v>0</v>
      </c>
      <c r="EW292" s="93">
        <v>0</v>
      </c>
      <c r="EX292" s="4">
        <v>0</v>
      </c>
      <c r="EY292" s="4">
        <v>0</v>
      </c>
      <c r="EZ292" s="4">
        <v>0</v>
      </c>
      <c r="FA292" s="4">
        <v>0</v>
      </c>
      <c r="FB292" s="4">
        <v>0</v>
      </c>
      <c r="FC292" s="4">
        <v>0</v>
      </c>
      <c r="FD292" s="4">
        <v>0</v>
      </c>
      <c r="FE292" s="4">
        <v>0</v>
      </c>
      <c r="FF292" s="4">
        <v>0</v>
      </c>
      <c r="FG292" s="4">
        <v>0</v>
      </c>
      <c r="FH292" s="4">
        <v>0</v>
      </c>
      <c r="FI292" s="93">
        <v>0</v>
      </c>
      <c r="FJ292" s="4">
        <v>0</v>
      </c>
      <c r="FK292" s="4">
        <v>0</v>
      </c>
      <c r="FL292" s="4">
        <v>0</v>
      </c>
      <c r="FM292" s="4">
        <v>0</v>
      </c>
      <c r="FN292" s="4">
        <v>0</v>
      </c>
      <c r="FO292" s="4">
        <v>0</v>
      </c>
      <c r="FQ292" s="4">
        <v>0</v>
      </c>
      <c r="FS292" s="4">
        <v>0</v>
      </c>
      <c r="FU292" s="93">
        <v>0</v>
      </c>
      <c r="FV292" s="4">
        <v>0</v>
      </c>
      <c r="FW292" s="4">
        <v>0</v>
      </c>
      <c r="FX292" s="4">
        <v>0</v>
      </c>
      <c r="FY292" s="4">
        <v>0</v>
      </c>
      <c r="FZ292" s="4">
        <v>0</v>
      </c>
      <c r="GA292" s="4">
        <v>0</v>
      </c>
      <c r="GB292" s="4">
        <v>0</v>
      </c>
      <c r="GC292" s="4">
        <v>0</v>
      </c>
      <c r="GE292" s="4">
        <v>0</v>
      </c>
      <c r="GG292" s="93">
        <v>0</v>
      </c>
      <c r="GH292" s="4">
        <v>0</v>
      </c>
      <c r="GI292" s="4">
        <v>0</v>
      </c>
      <c r="GJ292" s="4">
        <v>0</v>
      </c>
      <c r="GK292" s="4">
        <v>0</v>
      </c>
      <c r="GL292" s="4">
        <v>0</v>
      </c>
      <c r="GM292" s="4">
        <v>0</v>
      </c>
      <c r="GN292" s="4">
        <v>0</v>
      </c>
      <c r="GO292" s="4">
        <v>0</v>
      </c>
      <c r="GP292" s="4">
        <v>0</v>
      </c>
      <c r="GQ292" s="4">
        <v>0</v>
      </c>
      <c r="GR292" s="4">
        <v>0</v>
      </c>
      <c r="GS292" s="93">
        <v>0</v>
      </c>
      <c r="GT292" s="4">
        <v>0</v>
      </c>
      <c r="GU292" s="4">
        <v>0</v>
      </c>
      <c r="GV292" s="4">
        <v>0</v>
      </c>
      <c r="GW292" s="4">
        <v>0</v>
      </c>
      <c r="GX292" s="4">
        <v>0</v>
      </c>
      <c r="GY292" s="4">
        <v>0</v>
      </c>
      <c r="GZ292" s="4">
        <v>0</v>
      </c>
      <c r="HA292" s="160">
        <v>0</v>
      </c>
      <c r="HB292" s="160">
        <v>0</v>
      </c>
      <c r="HC292" s="160">
        <v>0</v>
      </c>
      <c r="HD292" s="4">
        <v>0</v>
      </c>
      <c r="HE292" s="93">
        <v>0</v>
      </c>
      <c r="HF292" s="4">
        <v>0</v>
      </c>
      <c r="HG292" s="4">
        <v>0</v>
      </c>
      <c r="HH292" s="4">
        <v>0</v>
      </c>
      <c r="HI292" s="4">
        <v>0</v>
      </c>
      <c r="HJ292" s="4">
        <v>0</v>
      </c>
      <c r="HK292" s="4">
        <v>0</v>
      </c>
      <c r="HL292" s="4">
        <v>0</v>
      </c>
      <c r="HM292" s="4">
        <v>0</v>
      </c>
      <c r="HN292" s="4">
        <v>0</v>
      </c>
      <c r="HO292" s="4">
        <v>0</v>
      </c>
      <c r="HP292" s="4">
        <v>0</v>
      </c>
      <c r="HQ292" s="4">
        <v>0</v>
      </c>
      <c r="HR292" s="93">
        <v>0</v>
      </c>
      <c r="HS292" s="4">
        <v>0</v>
      </c>
      <c r="HT292" s="4">
        <v>0</v>
      </c>
      <c r="HU292" s="4">
        <v>0</v>
      </c>
      <c r="HV292" s="4">
        <v>0</v>
      </c>
      <c r="HW292" s="4">
        <v>0</v>
      </c>
      <c r="HX292" s="176">
        <v>0</v>
      </c>
      <c r="HY292" s="4">
        <v>0</v>
      </c>
      <c r="HZ292" s="176">
        <v>0</v>
      </c>
      <c r="IA292" s="4">
        <v>0</v>
      </c>
      <c r="IB292" s="176">
        <v>0</v>
      </c>
      <c r="IC292" s="4">
        <v>0</v>
      </c>
      <c r="ID292" s="176">
        <v>0</v>
      </c>
      <c r="IE292" s="4">
        <v>0</v>
      </c>
      <c r="IF292" s="4">
        <v>0</v>
      </c>
      <c r="IG292" s="5">
        <v>0</v>
      </c>
      <c r="IH292" s="3">
        <v>0</v>
      </c>
      <c r="II292" s="3">
        <v>0</v>
      </c>
      <c r="IJ292" s="3">
        <v>0</v>
      </c>
      <c r="IK292" s="3">
        <v>0</v>
      </c>
      <c r="IL292" s="3">
        <v>0</v>
      </c>
      <c r="IM292" s="3">
        <v>0</v>
      </c>
      <c r="IN292" s="3">
        <v>0</v>
      </c>
      <c r="IO292" s="3">
        <v>0</v>
      </c>
      <c r="IP292" s="3">
        <v>0</v>
      </c>
      <c r="IQ292" s="3"/>
      <c r="IR292" s="3">
        <v>0</v>
      </c>
      <c r="IS292" s="3"/>
      <c r="IT292" s="3">
        <v>0</v>
      </c>
      <c r="IU292" s="3"/>
      <c r="IV292" s="93">
        <v>0</v>
      </c>
      <c r="IW292" s="4">
        <v>0</v>
      </c>
      <c r="IX292" s="4">
        <v>0</v>
      </c>
      <c r="IY292" s="4">
        <v>0</v>
      </c>
      <c r="IZ292" s="4">
        <v>0</v>
      </c>
      <c r="JA292" s="4">
        <v>0</v>
      </c>
      <c r="JB292" s="4">
        <v>0</v>
      </c>
      <c r="JC292" s="4">
        <v>0</v>
      </c>
      <c r="JD292" s="4">
        <v>0</v>
      </c>
      <c r="JE292" s="4">
        <v>0</v>
      </c>
      <c r="JG292" s="4">
        <v>0</v>
      </c>
      <c r="JI292" s="4">
        <v>0</v>
      </c>
      <c r="JK292" s="93">
        <v>0</v>
      </c>
      <c r="JL292" s="4">
        <v>0</v>
      </c>
      <c r="JM292" s="4">
        <v>0</v>
      </c>
      <c r="JN292" s="4">
        <v>0</v>
      </c>
      <c r="JO292" s="4">
        <v>0</v>
      </c>
      <c r="JP292" s="4">
        <v>0</v>
      </c>
      <c r="JQ292" s="4">
        <v>0</v>
      </c>
      <c r="JR292" s="4">
        <v>0</v>
      </c>
      <c r="JS292" s="4">
        <v>0</v>
      </c>
      <c r="JT292" s="4">
        <v>0</v>
      </c>
      <c r="JV292" s="4">
        <v>0</v>
      </c>
      <c r="JW292" s="4">
        <v>0</v>
      </c>
      <c r="JX292" s="4">
        <v>0</v>
      </c>
      <c r="JY292" s="4">
        <v>0</v>
      </c>
      <c r="JZ292" s="93">
        <v>0</v>
      </c>
      <c r="KA292" s="4">
        <v>0</v>
      </c>
      <c r="KB292" s="4">
        <v>0</v>
      </c>
      <c r="KC292" s="4">
        <v>0</v>
      </c>
      <c r="KD292" s="4">
        <v>0</v>
      </c>
      <c r="KE292" s="4">
        <v>0</v>
      </c>
      <c r="KF292" s="4">
        <v>0</v>
      </c>
      <c r="KG292" s="4">
        <v>0</v>
      </c>
      <c r="KH292" s="4">
        <v>0</v>
      </c>
      <c r="KI292" s="4">
        <v>0</v>
      </c>
      <c r="KJ292" s="4">
        <v>0</v>
      </c>
      <c r="KK292" s="4">
        <v>0</v>
      </c>
      <c r="KM292" s="4">
        <v>0</v>
      </c>
      <c r="KN292" s="4">
        <v>0</v>
      </c>
      <c r="KO292" s="4">
        <v>0</v>
      </c>
      <c r="KP292" s="4">
        <v>0</v>
      </c>
      <c r="KQ292" s="4">
        <v>0</v>
      </c>
      <c r="KR292" s="4">
        <v>0</v>
      </c>
      <c r="KS292" s="4">
        <v>0</v>
      </c>
      <c r="KT292" s="4">
        <v>0</v>
      </c>
      <c r="KU292" s="4">
        <v>0</v>
      </c>
      <c r="KV292" s="4">
        <v>0</v>
      </c>
      <c r="KW292" s="4">
        <v>0</v>
      </c>
      <c r="KX292" s="4">
        <v>0</v>
      </c>
      <c r="KY292" s="4">
        <v>0</v>
      </c>
      <c r="KZ292" s="4">
        <v>0</v>
      </c>
      <c r="LA292" s="4">
        <v>0</v>
      </c>
      <c r="LB292" s="4">
        <v>0</v>
      </c>
      <c r="LC292" s="4">
        <v>0</v>
      </c>
      <c r="LD292" s="4">
        <v>0</v>
      </c>
      <c r="LE292" s="4">
        <v>0</v>
      </c>
      <c r="LF292" s="4">
        <v>0</v>
      </c>
      <c r="LG292" s="4">
        <v>0</v>
      </c>
      <c r="LH292" s="4">
        <v>0</v>
      </c>
      <c r="LI292" s="4">
        <v>0</v>
      </c>
      <c r="LJ292" s="4">
        <v>0</v>
      </c>
      <c r="LK292" s="4">
        <v>0</v>
      </c>
      <c r="LL292" s="4">
        <v>0</v>
      </c>
      <c r="LM292" s="4">
        <v>0</v>
      </c>
      <c r="LO292" s="4">
        <v>0</v>
      </c>
      <c r="LQ292" s="4">
        <v>0</v>
      </c>
      <c r="MI292" s="115">
        <f t="shared" si="4"/>
        <v>-283</v>
      </c>
      <c r="MJ292" s="3"/>
      <c r="MK292" s="3"/>
      <c r="ML292" s="176"/>
      <c r="MM292" s="176"/>
      <c r="MN292" s="176"/>
      <c r="MO292" s="176"/>
      <c r="MP292" s="176"/>
      <c r="MQ292" s="176"/>
      <c r="MR292" s="176"/>
      <c r="MS292" s="176"/>
      <c r="MT292" s="176"/>
    </row>
    <row r="293" spans="1:358" s="4" customFormat="1">
      <c r="A293" s="1">
        <v>284</v>
      </c>
      <c r="B293" t="s">
        <v>324</v>
      </c>
      <c r="C293" s="93"/>
      <c r="E293" s="4">
        <v>0</v>
      </c>
      <c r="F293" s="4">
        <v>0</v>
      </c>
      <c r="I293" s="93"/>
      <c r="J293" s="4">
        <v>0</v>
      </c>
      <c r="K293" s="4">
        <v>0</v>
      </c>
      <c r="L293" s="4">
        <v>0</v>
      </c>
      <c r="O293" s="93"/>
      <c r="Q293" s="4">
        <v>0</v>
      </c>
      <c r="R293" s="4">
        <v>0</v>
      </c>
      <c r="S293" s="4">
        <v>0</v>
      </c>
      <c r="U293" s="4">
        <v>0</v>
      </c>
      <c r="V293" s="4">
        <v>0</v>
      </c>
      <c r="W293" s="93">
        <v>6</v>
      </c>
      <c r="X293" s="4">
        <v>0</v>
      </c>
      <c r="Y293" s="4">
        <v>34668</v>
      </c>
      <c r="Z293" s="4">
        <v>0</v>
      </c>
      <c r="AA293" s="4">
        <v>0</v>
      </c>
      <c r="AB293" s="4">
        <v>0</v>
      </c>
      <c r="AC293" s="4">
        <v>34668</v>
      </c>
      <c r="AD293" s="4">
        <v>0</v>
      </c>
      <c r="AE293" s="4">
        <v>0</v>
      </c>
      <c r="AF293" s="4">
        <v>15.98</v>
      </c>
      <c r="AG293" s="4">
        <v>0</v>
      </c>
      <c r="AH293" s="4">
        <v>98309</v>
      </c>
      <c r="AJ293" s="4">
        <v>0</v>
      </c>
      <c r="AL293" s="4">
        <v>84442</v>
      </c>
      <c r="AN293" s="4">
        <v>0</v>
      </c>
      <c r="AO293" s="93">
        <v>18.97</v>
      </c>
      <c r="AP293" s="4">
        <v>0</v>
      </c>
      <c r="AQ293" s="4">
        <v>123514</v>
      </c>
      <c r="AR293" s="4">
        <v>0</v>
      </c>
      <c r="AS293" s="4">
        <v>0</v>
      </c>
      <c r="AT293" s="4">
        <v>0</v>
      </c>
      <c r="AU293" s="4">
        <v>77257</v>
      </c>
      <c r="AW293" s="93">
        <v>26.96</v>
      </c>
      <c r="AY293" s="4">
        <v>187425</v>
      </c>
      <c r="AZ293" s="4">
        <v>0</v>
      </c>
      <c r="BA293" s="4">
        <v>0</v>
      </c>
      <c r="BB293" s="4">
        <v>0</v>
      </c>
      <c r="BC293" s="4">
        <v>93020</v>
      </c>
      <c r="BD293" s="4">
        <v>136</v>
      </c>
      <c r="BE293" s="4">
        <v>31.43</v>
      </c>
      <c r="BF293" s="4">
        <v>0</v>
      </c>
      <c r="BG293" s="4">
        <v>231262</v>
      </c>
      <c r="BH293" s="4">
        <v>0</v>
      </c>
      <c r="BI293" s="4">
        <v>30.17</v>
      </c>
      <c r="BJ293" s="4">
        <v>0</v>
      </c>
      <c r="BK293" s="4">
        <v>250431</v>
      </c>
      <c r="BL293" s="4">
        <v>0</v>
      </c>
      <c r="BM293" s="4">
        <v>0</v>
      </c>
      <c r="BN293" s="4">
        <v>0</v>
      </c>
      <c r="BO293" s="4">
        <v>21727.694431576801</v>
      </c>
      <c r="BP293" s="4">
        <v>14.151486929786188</v>
      </c>
      <c r="BQ293" s="93">
        <v>32.298701298701303</v>
      </c>
      <c r="BR293" s="4">
        <v>0</v>
      </c>
      <c r="BS293" s="4">
        <v>247020.33546819357</v>
      </c>
      <c r="BT293" s="4">
        <v>0</v>
      </c>
      <c r="BU293" s="4">
        <v>24159.428571428569</v>
      </c>
      <c r="BW293" s="4">
        <v>0</v>
      </c>
      <c r="BY293" s="4">
        <v>24159.428571428569</v>
      </c>
      <c r="CA293" s="4">
        <v>29036.2</v>
      </c>
      <c r="CC293" s="93">
        <v>38.856981981981967</v>
      </c>
      <c r="CD293" s="4">
        <v>0</v>
      </c>
      <c r="CE293" s="4">
        <v>291693.54054054053</v>
      </c>
      <c r="CF293" s="4">
        <v>689.63876980426721</v>
      </c>
      <c r="CG293" s="4">
        <v>28601.018018018014</v>
      </c>
      <c r="CH293" s="4">
        <v>56.572786579683452</v>
      </c>
      <c r="CI293" s="4">
        <v>16984</v>
      </c>
      <c r="CJ293" s="4">
        <v>0</v>
      </c>
      <c r="CK293" s="4">
        <v>28601.018018018014</v>
      </c>
      <c r="CL293" s="4">
        <v>56.572786579683452</v>
      </c>
      <c r="CM293" s="4">
        <v>52341.205072346958</v>
      </c>
      <c r="CN293" s="4">
        <v>0.36123019573278725</v>
      </c>
      <c r="CO293" s="93">
        <v>43.602836879432623</v>
      </c>
      <c r="CP293" s="4">
        <v>0</v>
      </c>
      <c r="CQ293" s="4">
        <v>356384.54528597806</v>
      </c>
      <c r="CS293" s="4">
        <v>35361.900709219859</v>
      </c>
      <c r="CU293" s="4">
        <v>0</v>
      </c>
      <c r="CW293" s="4">
        <v>35418.473495799539</v>
      </c>
      <c r="CY293" s="4">
        <v>92184.643515241798</v>
      </c>
      <c r="DA293" s="93">
        <v>46.302021602992475</v>
      </c>
      <c r="DB293" s="4">
        <v>0</v>
      </c>
      <c r="DC293" s="4">
        <v>401662</v>
      </c>
      <c r="DD293" s="4">
        <v>0</v>
      </c>
      <c r="DE293" s="4">
        <v>39311</v>
      </c>
      <c r="DF293" s="4">
        <v>0</v>
      </c>
      <c r="DG293" s="4">
        <v>0</v>
      </c>
      <c r="DH293" s="4">
        <v>0</v>
      </c>
      <c r="DI293" s="4">
        <v>39311</v>
      </c>
      <c r="DJ293" s="4">
        <v>0</v>
      </c>
      <c r="DK293" s="4">
        <v>101685</v>
      </c>
      <c r="DL293" s="4">
        <v>0</v>
      </c>
      <c r="DM293" s="93">
        <v>47</v>
      </c>
      <c r="DN293" s="4">
        <v>0</v>
      </c>
      <c r="DO293" s="4">
        <v>421281</v>
      </c>
      <c r="DQ293" s="4">
        <v>41971</v>
      </c>
      <c r="DS293" s="4">
        <v>0</v>
      </c>
      <c r="DU293" s="4">
        <v>41971</v>
      </c>
      <c r="DW293" s="4">
        <v>72523.946972627324</v>
      </c>
      <c r="DY293" s="93">
        <v>57.090614886731387</v>
      </c>
      <c r="DZ293" s="4">
        <v>0</v>
      </c>
      <c r="EA293" s="4">
        <v>525817</v>
      </c>
      <c r="EC293" s="4">
        <v>50088</v>
      </c>
      <c r="EE293" s="4">
        <v>10789</v>
      </c>
      <c r="EG293" s="4">
        <v>50088</v>
      </c>
      <c r="EI293" s="4">
        <v>134142.52637768706</v>
      </c>
      <c r="EK293" s="93">
        <v>66.22727272727272</v>
      </c>
      <c r="EL293" s="4">
        <v>0</v>
      </c>
      <c r="EM293" s="4">
        <v>639420</v>
      </c>
      <c r="EN293" s="4">
        <v>-38964</v>
      </c>
      <c r="EO293" s="4">
        <v>58248</v>
      </c>
      <c r="EP293" s="4">
        <v>-3572</v>
      </c>
      <c r="EQ293" s="4">
        <v>10634</v>
      </c>
      <c r="ER293" s="4">
        <v>0</v>
      </c>
      <c r="ES293" s="4">
        <v>58248</v>
      </c>
      <c r="ET293" s="4">
        <v>-3572</v>
      </c>
      <c r="EU293" s="4">
        <v>184172.2</v>
      </c>
      <c r="EV293" s="4">
        <v>-6520</v>
      </c>
      <c r="EW293" s="93">
        <v>68.22265440829797</v>
      </c>
      <c r="EX293" s="4">
        <v>0</v>
      </c>
      <c r="EY293" s="4">
        <v>671864</v>
      </c>
      <c r="EZ293" s="4">
        <v>10834</v>
      </c>
      <c r="FA293" s="4">
        <v>59149</v>
      </c>
      <c r="FB293" s="4">
        <v>893</v>
      </c>
      <c r="FC293" s="4">
        <v>10821</v>
      </c>
      <c r="FD293" s="4">
        <v>0</v>
      </c>
      <c r="FE293" s="4">
        <v>59149</v>
      </c>
      <c r="FF293" s="4">
        <v>893</v>
      </c>
      <c r="FG293" s="4">
        <v>70215.149999999994</v>
      </c>
      <c r="FH293" s="4">
        <v>0</v>
      </c>
      <c r="FI293" s="93">
        <v>66.909385113268613</v>
      </c>
      <c r="FJ293" s="4">
        <v>0</v>
      </c>
      <c r="FK293" s="4">
        <v>720811</v>
      </c>
      <c r="FL293" s="4">
        <v>0</v>
      </c>
      <c r="FM293" s="4">
        <v>58826</v>
      </c>
      <c r="FN293" s="4">
        <v>0</v>
      </c>
      <c r="FO293" s="4">
        <v>11757</v>
      </c>
      <c r="FQ293" s="4">
        <v>58826</v>
      </c>
      <c r="FS293" s="4">
        <v>121685.60832827909</v>
      </c>
      <c r="FU293" s="93">
        <v>80.329062742325121</v>
      </c>
      <c r="FV293" s="4">
        <v>0</v>
      </c>
      <c r="FW293" s="4">
        <v>922066</v>
      </c>
      <c r="FX293" s="4">
        <v>0</v>
      </c>
      <c r="FY293" s="4">
        <v>71634</v>
      </c>
      <c r="FZ293" s="4">
        <v>0</v>
      </c>
      <c r="GA293" s="4">
        <v>0</v>
      </c>
      <c r="GB293" s="4">
        <v>0</v>
      </c>
      <c r="GC293" s="4">
        <v>71634</v>
      </c>
      <c r="GE293" s="4">
        <v>237076.79027256122</v>
      </c>
      <c r="GG293" s="93">
        <v>72.62533753839179</v>
      </c>
      <c r="GH293" s="4">
        <v>0</v>
      </c>
      <c r="GI293" s="4">
        <v>845332</v>
      </c>
      <c r="GJ293" s="4">
        <v>0</v>
      </c>
      <c r="GK293" s="4">
        <v>64636</v>
      </c>
      <c r="GL293" s="4">
        <v>0</v>
      </c>
      <c r="GM293" s="4">
        <v>0</v>
      </c>
      <c r="GN293" s="4">
        <v>0</v>
      </c>
      <c r="GO293" s="4">
        <v>64636</v>
      </c>
      <c r="GP293" s="4">
        <v>0</v>
      </c>
      <c r="GQ293" s="4">
        <v>0</v>
      </c>
      <c r="GR293" s="4">
        <v>0</v>
      </c>
      <c r="GS293" s="93">
        <v>75.823950287953508</v>
      </c>
      <c r="GT293" s="4">
        <v>0</v>
      </c>
      <c r="GU293" s="4">
        <v>851526</v>
      </c>
      <c r="GV293" s="4">
        <v>0</v>
      </c>
      <c r="GW293" s="4">
        <v>66760</v>
      </c>
      <c r="GX293" s="4">
        <v>0</v>
      </c>
      <c r="GY293" s="4">
        <v>11623</v>
      </c>
      <c r="GZ293" s="4">
        <v>0</v>
      </c>
      <c r="HA293" s="160">
        <v>66760</v>
      </c>
      <c r="HB293" s="160">
        <v>0</v>
      </c>
      <c r="HC293" s="160">
        <v>5495.1150302741025</v>
      </c>
      <c r="HD293" s="4">
        <v>-4</v>
      </c>
      <c r="HE293" s="93">
        <v>71</v>
      </c>
      <c r="HF293" s="4">
        <v>0</v>
      </c>
      <c r="HG293" s="4">
        <v>0</v>
      </c>
      <c r="HH293" s="4">
        <v>837740</v>
      </c>
      <c r="HI293" s="4">
        <v>0</v>
      </c>
      <c r="HJ293" s="4">
        <v>62418</v>
      </c>
      <c r="HK293" s="4">
        <v>0</v>
      </c>
      <c r="HL293" s="4">
        <v>15898</v>
      </c>
      <c r="HM293" s="4">
        <v>0</v>
      </c>
      <c r="HN293" s="4">
        <v>62418</v>
      </c>
      <c r="HO293" s="4">
        <v>0</v>
      </c>
      <c r="HP293" s="4">
        <v>0</v>
      </c>
      <c r="HQ293" s="4">
        <v>0</v>
      </c>
      <c r="HR293" s="93">
        <v>72.539999999999992</v>
      </c>
      <c r="HS293" s="4">
        <v>0</v>
      </c>
      <c r="HT293" s="4">
        <v>0</v>
      </c>
      <c r="HU293" s="4">
        <v>900601</v>
      </c>
      <c r="HV293" s="4">
        <v>0</v>
      </c>
      <c r="HW293" s="4">
        <v>0</v>
      </c>
      <c r="HX293" s="176">
        <v>0</v>
      </c>
      <c r="HY293" s="4">
        <v>64778</v>
      </c>
      <c r="HZ293" s="176">
        <v>0</v>
      </c>
      <c r="IA293" s="4">
        <v>0</v>
      </c>
      <c r="IB293" s="176">
        <v>0</v>
      </c>
      <c r="IC293" s="4">
        <v>64778</v>
      </c>
      <c r="ID293" s="176">
        <v>0</v>
      </c>
      <c r="IE293" s="4">
        <v>41425.54097110001</v>
      </c>
      <c r="IF293" s="4">
        <v>223.44815063203714</v>
      </c>
      <c r="IG293" s="5">
        <v>84.5</v>
      </c>
      <c r="IH293" s="3">
        <v>0</v>
      </c>
      <c r="II293" s="3">
        <v>0</v>
      </c>
      <c r="IJ293" s="3">
        <v>1139537</v>
      </c>
      <c r="IK293" s="3">
        <v>0</v>
      </c>
      <c r="IL293" s="3">
        <v>0</v>
      </c>
      <c r="IM293" s="3">
        <v>0</v>
      </c>
      <c r="IN293" s="3">
        <v>74659</v>
      </c>
      <c r="IO293" s="3">
        <v>0</v>
      </c>
      <c r="IP293" s="3">
        <v>12871</v>
      </c>
      <c r="IQ293" s="3"/>
      <c r="IR293" s="3">
        <v>75454</v>
      </c>
      <c r="IS293" s="3"/>
      <c r="IT293" s="3">
        <v>196209.93730843102</v>
      </c>
      <c r="IU293" s="3"/>
      <c r="IV293" s="93">
        <v>110.57000000000002</v>
      </c>
      <c r="IW293" s="4">
        <v>0</v>
      </c>
      <c r="IX293" s="4">
        <v>0</v>
      </c>
      <c r="IY293" s="4">
        <v>1587991</v>
      </c>
      <c r="IZ293" s="4">
        <v>0</v>
      </c>
      <c r="JA293" s="4">
        <v>0</v>
      </c>
      <c r="JB293" s="4">
        <v>0</v>
      </c>
      <c r="JC293" s="4">
        <v>103520</v>
      </c>
      <c r="JD293" s="4">
        <v>0</v>
      </c>
      <c r="JE293" s="4">
        <v>4208</v>
      </c>
      <c r="JG293" s="4">
        <v>103520</v>
      </c>
      <c r="JI293" s="4">
        <v>395832.29902348551</v>
      </c>
      <c r="JK293" s="93">
        <v>120.81</v>
      </c>
      <c r="JL293" s="4">
        <v>0</v>
      </c>
      <c r="JM293" s="4">
        <v>0</v>
      </c>
      <c r="JN293" s="4">
        <v>1756482</v>
      </c>
      <c r="JO293" s="4">
        <v>0</v>
      </c>
      <c r="JP293" s="4">
        <v>0</v>
      </c>
      <c r="JQ293" s="4">
        <v>0</v>
      </c>
      <c r="JR293" s="4">
        <v>113229</v>
      </c>
      <c r="JS293" s="4">
        <v>0</v>
      </c>
      <c r="JT293" s="4">
        <v>0</v>
      </c>
      <c r="JV293" s="4">
        <v>113229</v>
      </c>
      <c r="JW293" s="4">
        <v>0</v>
      </c>
      <c r="JX293" s="4">
        <v>237612.41974115255</v>
      </c>
      <c r="JY293" s="4">
        <v>-87.914131989469752</v>
      </c>
      <c r="JZ293" s="93">
        <v>154.22999999999999</v>
      </c>
      <c r="KA293" s="4">
        <v>0</v>
      </c>
      <c r="KB293" s="4">
        <v>0</v>
      </c>
      <c r="KC293" s="4">
        <v>2433530</v>
      </c>
      <c r="KD293" s="4">
        <v>0</v>
      </c>
      <c r="KE293" s="4">
        <v>0</v>
      </c>
      <c r="KF293" s="4">
        <v>0</v>
      </c>
      <c r="KG293" s="4">
        <v>144668</v>
      </c>
      <c r="KH293" s="4">
        <v>0</v>
      </c>
      <c r="KI293" s="4">
        <v>0</v>
      </c>
      <c r="KJ293" s="4">
        <v>0</v>
      </c>
      <c r="KK293" s="4">
        <v>144668</v>
      </c>
      <c r="KM293" s="4">
        <v>837724.66914296395</v>
      </c>
      <c r="KN293" s="4">
        <v>-480.19533569412306</v>
      </c>
      <c r="KO293" s="4">
        <v>164.31</v>
      </c>
      <c r="KP293" s="4">
        <v>0</v>
      </c>
      <c r="KQ293" s="4">
        <v>0</v>
      </c>
      <c r="KR293" s="4">
        <v>2716109</v>
      </c>
      <c r="KS293" s="4">
        <v>0</v>
      </c>
      <c r="KT293" s="4">
        <v>0</v>
      </c>
      <c r="KU293" s="4">
        <v>0</v>
      </c>
      <c r="KV293" s="4">
        <v>178762</v>
      </c>
      <c r="KW293" s="4">
        <v>0</v>
      </c>
      <c r="KX293" s="4">
        <v>0</v>
      </c>
      <c r="KY293" s="4">
        <v>0</v>
      </c>
      <c r="KZ293" s="4">
        <v>178762</v>
      </c>
      <c r="LA293" s="4">
        <v>0</v>
      </c>
      <c r="LB293" s="4">
        <v>753028.14866430592</v>
      </c>
      <c r="LC293" s="4">
        <v>0</v>
      </c>
      <c r="LD293" s="4">
        <v>176</v>
      </c>
      <c r="LE293" s="4">
        <v>0</v>
      </c>
      <c r="LF293" s="4">
        <v>0</v>
      </c>
      <c r="LG293" s="4">
        <v>3166836</v>
      </c>
      <c r="LH293" s="4">
        <v>0</v>
      </c>
      <c r="LI293" s="4">
        <v>0</v>
      </c>
      <c r="LJ293" s="4">
        <v>0</v>
      </c>
      <c r="LK293" s="4">
        <v>209088</v>
      </c>
      <c r="LL293" s="4">
        <v>0</v>
      </c>
      <c r="LM293" s="4">
        <v>0</v>
      </c>
      <c r="LO293" s="4">
        <v>209088</v>
      </c>
      <c r="LQ293" s="4">
        <v>891093.60000000009</v>
      </c>
      <c r="MI293" s="115">
        <f t="shared" si="4"/>
        <v>-284</v>
      </c>
      <c r="MJ293" s="3"/>
      <c r="MK293" s="3"/>
      <c r="ML293" s="176"/>
      <c r="MM293" s="176"/>
      <c r="MN293" s="176"/>
      <c r="MO293" s="176"/>
      <c r="MP293" s="176"/>
      <c r="MQ293" s="176"/>
      <c r="MR293" s="176"/>
      <c r="MS293" s="176"/>
      <c r="MT293" s="176"/>
    </row>
    <row r="294" spans="1:358" s="4" customFormat="1">
      <c r="A294" s="1">
        <v>285</v>
      </c>
      <c r="B294" t="s">
        <v>325</v>
      </c>
      <c r="C294" s="93"/>
      <c r="E294" s="4">
        <v>0</v>
      </c>
      <c r="F294" s="4">
        <v>0</v>
      </c>
      <c r="I294" s="93"/>
      <c r="J294" s="4">
        <v>0</v>
      </c>
      <c r="K294" s="4">
        <v>0</v>
      </c>
      <c r="L294" s="4">
        <v>0</v>
      </c>
      <c r="O294" s="93">
        <v>1</v>
      </c>
      <c r="P294" s="4">
        <v>0</v>
      </c>
      <c r="Q294" s="4">
        <v>5886</v>
      </c>
      <c r="R294" s="4">
        <v>0</v>
      </c>
      <c r="S294" s="4">
        <v>0</v>
      </c>
      <c r="U294" s="4">
        <v>11120</v>
      </c>
      <c r="V294" s="4">
        <v>0</v>
      </c>
      <c r="W294" s="93">
        <v>28.69</v>
      </c>
      <c r="X294" s="4">
        <v>0</v>
      </c>
      <c r="Y294" s="4">
        <v>171767</v>
      </c>
      <c r="Z294" s="4">
        <v>0</v>
      </c>
      <c r="AA294" s="4">
        <v>0</v>
      </c>
      <c r="AB294" s="4">
        <v>0</v>
      </c>
      <c r="AC294" s="4">
        <v>165881</v>
      </c>
      <c r="AD294" s="4">
        <v>0</v>
      </c>
      <c r="AE294" s="4">
        <v>0</v>
      </c>
      <c r="AF294" s="4">
        <v>30</v>
      </c>
      <c r="AG294" s="4">
        <v>0</v>
      </c>
      <c r="AH294" s="4">
        <v>193920</v>
      </c>
      <c r="AJ294" s="4">
        <v>0</v>
      </c>
      <c r="AL294" s="4">
        <v>121682</v>
      </c>
      <c r="AN294" s="4">
        <v>0</v>
      </c>
      <c r="AO294" s="93">
        <v>22.47</v>
      </c>
      <c r="AP294" s="4">
        <v>0</v>
      </c>
      <c r="AQ294" s="4">
        <v>158571</v>
      </c>
      <c r="AR294" s="4">
        <v>0</v>
      </c>
      <c r="AS294" s="4">
        <v>0</v>
      </c>
      <c r="AT294" s="4">
        <v>0</v>
      </c>
      <c r="AU294" s="4">
        <v>79645</v>
      </c>
      <c r="AW294" s="93">
        <v>16.59</v>
      </c>
      <c r="AY294" s="4">
        <v>127627</v>
      </c>
      <c r="AZ294" s="4">
        <v>0</v>
      </c>
      <c r="BA294" s="4">
        <v>0</v>
      </c>
      <c r="BB294" s="4">
        <v>0</v>
      </c>
      <c r="BC294" s="4">
        <v>7888</v>
      </c>
      <c r="BD294" s="4">
        <v>12</v>
      </c>
      <c r="BE294" s="4">
        <v>16.989999999999998</v>
      </c>
      <c r="BF294" s="4">
        <v>0</v>
      </c>
      <c r="BG294" s="4">
        <v>121716</v>
      </c>
      <c r="BH294" s="4">
        <v>0</v>
      </c>
      <c r="BI294" s="4">
        <v>30.71</v>
      </c>
      <c r="BJ294" s="4">
        <v>0</v>
      </c>
      <c r="BK294" s="4">
        <v>226516</v>
      </c>
      <c r="BL294" s="4">
        <v>0</v>
      </c>
      <c r="BM294" s="4">
        <v>0</v>
      </c>
      <c r="BN294" s="4">
        <v>0</v>
      </c>
      <c r="BO294" s="4">
        <v>32055.228314102344</v>
      </c>
      <c r="BP294" s="4">
        <v>20.877923607909906</v>
      </c>
      <c r="BQ294" s="93">
        <v>28.816326530612244</v>
      </c>
      <c r="BR294" s="4">
        <v>0</v>
      </c>
      <c r="BS294" s="4">
        <v>220175.79364660408</v>
      </c>
      <c r="BT294" s="4">
        <v>0</v>
      </c>
      <c r="BU294" s="4">
        <v>21554.612244897959</v>
      </c>
      <c r="BW294" s="4">
        <v>0</v>
      </c>
      <c r="BY294" s="4">
        <v>21554.612244897959</v>
      </c>
      <c r="CA294" s="4">
        <v>62880</v>
      </c>
      <c r="CC294" s="93">
        <v>33</v>
      </c>
      <c r="CD294" s="4">
        <v>0</v>
      </c>
      <c r="CE294" s="4">
        <v>263124.62110972719</v>
      </c>
      <c r="CF294" s="4">
        <v>0</v>
      </c>
      <c r="CG294" s="4">
        <v>24815.607750593379</v>
      </c>
      <c r="CH294" s="4">
        <v>0</v>
      </c>
      <c r="CI294" s="4">
        <v>9031</v>
      </c>
      <c r="CJ294" s="4">
        <v>0</v>
      </c>
      <c r="CK294" s="4">
        <v>24815.607750593379</v>
      </c>
      <c r="CL294" s="4">
        <v>0</v>
      </c>
      <c r="CM294" s="4">
        <v>84868.827463123103</v>
      </c>
      <c r="CN294" s="4">
        <v>0</v>
      </c>
      <c r="CO294" s="93">
        <v>27.328942025716216</v>
      </c>
      <c r="CP294" s="4">
        <v>0</v>
      </c>
      <c r="CQ294" s="4">
        <v>238934.93618914328</v>
      </c>
      <c r="CS294" s="4">
        <v>22163.771982855855</v>
      </c>
      <c r="CU294" s="4">
        <v>0</v>
      </c>
      <c r="CW294" s="4">
        <v>22163.771982855855</v>
      </c>
      <c r="CY294" s="4">
        <v>25769</v>
      </c>
      <c r="DA294" s="93">
        <v>27.889363510109924</v>
      </c>
      <c r="DB294" s="4">
        <v>0</v>
      </c>
      <c r="DC294" s="4">
        <v>240546</v>
      </c>
      <c r="DD294" s="4">
        <v>0</v>
      </c>
      <c r="DE294" s="4">
        <v>22826</v>
      </c>
      <c r="DF294" s="4">
        <v>0</v>
      </c>
      <c r="DG294" s="4">
        <v>8908</v>
      </c>
      <c r="DH294" s="4">
        <v>0</v>
      </c>
      <c r="DI294" s="4">
        <v>22826</v>
      </c>
      <c r="DJ294" s="4">
        <v>0</v>
      </c>
      <c r="DK294" s="4">
        <v>18791</v>
      </c>
      <c r="DL294" s="4">
        <v>0</v>
      </c>
      <c r="DM294" s="93">
        <v>26.489206095792849</v>
      </c>
      <c r="DN294" s="4">
        <v>0</v>
      </c>
      <c r="DO294" s="4">
        <v>220818</v>
      </c>
      <c r="DQ294" s="4">
        <v>21869</v>
      </c>
      <c r="DS294" s="4">
        <v>18910</v>
      </c>
      <c r="DU294" s="4">
        <v>21869</v>
      </c>
      <c r="DW294" s="4">
        <v>966.6382865140331</v>
      </c>
      <c r="DY294" s="93">
        <v>27.941849823961896</v>
      </c>
      <c r="DZ294" s="4">
        <v>0</v>
      </c>
      <c r="EA294" s="4">
        <v>249246</v>
      </c>
      <c r="EC294" s="4">
        <v>24179</v>
      </c>
      <c r="EE294" s="4">
        <v>8199</v>
      </c>
      <c r="EG294" s="4">
        <v>24179</v>
      </c>
      <c r="EI294" s="4">
        <v>29072.425524342689</v>
      </c>
      <c r="EK294" s="93">
        <v>29.646900396900399</v>
      </c>
      <c r="EL294" s="4">
        <v>0</v>
      </c>
      <c r="EM294" s="4">
        <v>281148</v>
      </c>
      <c r="EN294" s="4">
        <v>0</v>
      </c>
      <c r="EO294" s="4">
        <v>26375</v>
      </c>
      <c r="EP294" s="4">
        <v>0</v>
      </c>
      <c r="EQ294" s="4">
        <v>0</v>
      </c>
      <c r="ER294" s="4">
        <v>0</v>
      </c>
      <c r="ES294" s="4">
        <v>26375</v>
      </c>
      <c r="ET294" s="4">
        <v>0</v>
      </c>
      <c r="EU294" s="4">
        <v>48958.8</v>
      </c>
      <c r="EV294" s="4">
        <v>0</v>
      </c>
      <c r="EW294" s="93">
        <v>43</v>
      </c>
      <c r="EX294" s="4">
        <v>0</v>
      </c>
      <c r="EY294" s="4">
        <v>378683</v>
      </c>
      <c r="EZ294" s="4">
        <v>10709</v>
      </c>
      <c r="FA294" s="4">
        <v>35241</v>
      </c>
      <c r="FB294" s="4">
        <v>893</v>
      </c>
      <c r="FC294" s="4">
        <v>31469</v>
      </c>
      <c r="FD294" s="4">
        <v>0</v>
      </c>
      <c r="FE294" s="4">
        <v>35241</v>
      </c>
      <c r="FF294" s="4">
        <v>893</v>
      </c>
      <c r="FG294" s="4">
        <v>116881.7</v>
      </c>
      <c r="FH294" s="4">
        <v>0</v>
      </c>
      <c r="FI294" s="93">
        <v>53.874149659863946</v>
      </c>
      <c r="FJ294" s="4">
        <v>0</v>
      </c>
      <c r="FK294" s="4">
        <v>520000</v>
      </c>
      <c r="FL294" s="4">
        <v>0</v>
      </c>
      <c r="FM294" s="4">
        <v>46759</v>
      </c>
      <c r="FN294" s="4">
        <v>0</v>
      </c>
      <c r="FO294" s="4">
        <v>11086</v>
      </c>
      <c r="FQ294" s="4">
        <v>46759</v>
      </c>
      <c r="FS294" s="4">
        <v>176467.01767862335</v>
      </c>
      <c r="FU294" s="93">
        <v>72.910034602076124</v>
      </c>
      <c r="FV294" s="4">
        <v>0</v>
      </c>
      <c r="FW294" s="4">
        <v>821048</v>
      </c>
      <c r="FX294" s="4">
        <v>0</v>
      </c>
      <c r="FY294" s="4">
        <v>64216</v>
      </c>
      <c r="FZ294" s="4">
        <v>0</v>
      </c>
      <c r="GA294" s="4">
        <v>11509</v>
      </c>
      <c r="GB294" s="4">
        <v>0</v>
      </c>
      <c r="GC294" s="4">
        <v>64216</v>
      </c>
      <c r="GE294" s="4">
        <v>351178.29544025916</v>
      </c>
      <c r="GG294" s="93">
        <v>85.100992516021833</v>
      </c>
      <c r="GH294" s="4">
        <v>0</v>
      </c>
      <c r="GI294" s="4">
        <v>963666</v>
      </c>
      <c r="GJ294" s="4">
        <v>0</v>
      </c>
      <c r="GK294" s="4">
        <v>75799</v>
      </c>
      <c r="GL294" s="4">
        <v>0</v>
      </c>
      <c r="GM294" s="4">
        <v>0</v>
      </c>
      <c r="GN294" s="4">
        <v>0</v>
      </c>
      <c r="GO294" s="4">
        <v>75799</v>
      </c>
      <c r="GP294" s="4">
        <v>0</v>
      </c>
      <c r="GQ294" s="4">
        <v>137210.56538305475</v>
      </c>
      <c r="GR294" s="4">
        <v>-119.93930187152</v>
      </c>
      <c r="GS294" s="93">
        <v>90.490805315307085</v>
      </c>
      <c r="GT294" s="4">
        <v>0</v>
      </c>
      <c r="GU294" s="4">
        <v>1097395</v>
      </c>
      <c r="GV294" s="4">
        <v>0</v>
      </c>
      <c r="GW294" s="4">
        <v>78201</v>
      </c>
      <c r="GX294" s="4">
        <v>0</v>
      </c>
      <c r="GY294" s="4">
        <v>35360</v>
      </c>
      <c r="GZ294" s="4">
        <v>0</v>
      </c>
      <c r="HA294" s="160">
        <v>78201</v>
      </c>
      <c r="HB294" s="160">
        <v>0</v>
      </c>
      <c r="HC294" s="160">
        <v>118520.07327215583</v>
      </c>
      <c r="HD294" s="4">
        <v>-87</v>
      </c>
      <c r="HE294" s="93">
        <v>94</v>
      </c>
      <c r="HF294" s="4">
        <v>0</v>
      </c>
      <c r="HG294" s="4">
        <v>0</v>
      </c>
      <c r="HH294" s="4">
        <v>1098559</v>
      </c>
      <c r="HI294" s="4">
        <v>21</v>
      </c>
      <c r="HJ294" s="4">
        <v>79321</v>
      </c>
      <c r="HK294" s="4">
        <v>1</v>
      </c>
      <c r="HL294" s="4">
        <v>66114</v>
      </c>
      <c r="HM294" s="4">
        <v>0</v>
      </c>
      <c r="HN294" s="4">
        <v>79321</v>
      </c>
      <c r="HO294" s="4">
        <v>1</v>
      </c>
      <c r="HP294" s="4">
        <v>1022</v>
      </c>
      <c r="HQ294" s="4">
        <v>0</v>
      </c>
      <c r="HR294" s="93">
        <v>120.51000000000002</v>
      </c>
      <c r="HS294" s="4">
        <v>0</v>
      </c>
      <c r="HT294" s="4">
        <v>0</v>
      </c>
      <c r="HU294" s="4">
        <v>1533769</v>
      </c>
      <c r="HV294" s="4">
        <v>0</v>
      </c>
      <c r="HW294" s="4">
        <v>0</v>
      </c>
      <c r="HX294" s="176">
        <v>0</v>
      </c>
      <c r="HY294" s="4">
        <v>105305</v>
      </c>
      <c r="HZ294" s="176">
        <v>0</v>
      </c>
      <c r="IA294" s="4">
        <v>35986</v>
      </c>
      <c r="IB294" s="176">
        <v>0</v>
      </c>
      <c r="IC294" s="4">
        <v>105306</v>
      </c>
      <c r="ID294" s="176">
        <v>0</v>
      </c>
      <c r="IE294" s="4">
        <v>286818.21196596982</v>
      </c>
      <c r="IF294" s="4">
        <v>1547.0890066612628</v>
      </c>
      <c r="IG294" s="5">
        <v>139.19999999999996</v>
      </c>
      <c r="IH294" s="3">
        <v>0</v>
      </c>
      <c r="II294" s="3">
        <v>0</v>
      </c>
      <c r="IJ294" s="3">
        <v>1837666</v>
      </c>
      <c r="IK294" s="3">
        <v>0</v>
      </c>
      <c r="IL294" s="3">
        <v>0</v>
      </c>
      <c r="IM294" s="3">
        <v>0</v>
      </c>
      <c r="IN294" s="3">
        <v>120730</v>
      </c>
      <c r="IO294" s="3">
        <v>0</v>
      </c>
      <c r="IP294" s="3">
        <v>57956</v>
      </c>
      <c r="IQ294" s="3"/>
      <c r="IR294" s="3">
        <v>124302</v>
      </c>
      <c r="IS294" s="3"/>
      <c r="IT294" s="3">
        <v>250573.60522424331</v>
      </c>
      <c r="IU294" s="3"/>
      <c r="IV294" s="93">
        <v>144.20000000000002</v>
      </c>
      <c r="IW294" s="4">
        <v>0</v>
      </c>
      <c r="IX294" s="4">
        <v>0</v>
      </c>
      <c r="IY294" s="4">
        <v>1993799</v>
      </c>
      <c r="IZ294" s="4">
        <v>0</v>
      </c>
      <c r="JA294" s="4">
        <v>0</v>
      </c>
      <c r="JB294" s="4">
        <v>0</v>
      </c>
      <c r="JC294" s="4">
        <v>134304</v>
      </c>
      <c r="JD294" s="4">
        <v>0</v>
      </c>
      <c r="JE294" s="4">
        <v>14770</v>
      </c>
      <c r="JG294" s="4">
        <v>134304</v>
      </c>
      <c r="JI294" s="4">
        <v>159686.16329407122</v>
      </c>
      <c r="JK294" s="93">
        <v>147.55000000000004</v>
      </c>
      <c r="JL294" s="4">
        <v>0</v>
      </c>
      <c r="JM294" s="4">
        <v>0</v>
      </c>
      <c r="JN294" s="4">
        <v>2112980</v>
      </c>
      <c r="JO294" s="4">
        <v>0</v>
      </c>
      <c r="JP294" s="4">
        <v>0</v>
      </c>
      <c r="JQ294" s="4">
        <v>0</v>
      </c>
      <c r="JR294" s="4">
        <v>136710</v>
      </c>
      <c r="JS294" s="4">
        <v>0</v>
      </c>
      <c r="JT294" s="4">
        <v>15162</v>
      </c>
      <c r="JV294" s="4">
        <v>136710</v>
      </c>
      <c r="JW294" s="4">
        <v>0</v>
      </c>
      <c r="JX294" s="4">
        <v>143246.19872371608</v>
      </c>
      <c r="JY294" s="4">
        <v>-30.608038215519628</v>
      </c>
      <c r="JZ294" s="93">
        <v>150.72999999999999</v>
      </c>
      <c r="KA294" s="4">
        <v>0</v>
      </c>
      <c r="KB294" s="4">
        <v>0</v>
      </c>
      <c r="KC294" s="4">
        <v>2262517</v>
      </c>
      <c r="KD294" s="4">
        <v>0</v>
      </c>
      <c r="KE294" s="4">
        <v>0</v>
      </c>
      <c r="KF294" s="4">
        <v>0</v>
      </c>
      <c r="KG294" s="4">
        <v>141306</v>
      </c>
      <c r="KH294" s="4">
        <v>0</v>
      </c>
      <c r="KI294" s="4">
        <v>0</v>
      </c>
      <c r="KJ294" s="4">
        <v>0</v>
      </c>
      <c r="KK294" s="4">
        <v>141306</v>
      </c>
      <c r="KM294" s="4">
        <v>241789.59425916238</v>
      </c>
      <c r="KN294" s="4">
        <v>-167.1840107300668</v>
      </c>
      <c r="KO294" s="4">
        <v>127.29000000000003</v>
      </c>
      <c r="KP294" s="4">
        <v>0</v>
      </c>
      <c r="KQ294" s="4">
        <v>0</v>
      </c>
      <c r="KR294" s="4">
        <v>2136496</v>
      </c>
      <c r="KS294" s="4">
        <v>0</v>
      </c>
      <c r="KT294" s="4">
        <v>0</v>
      </c>
      <c r="KU294" s="4">
        <v>0</v>
      </c>
      <c r="KV294" s="4">
        <v>138466</v>
      </c>
      <c r="KW294" s="4">
        <v>0</v>
      </c>
      <c r="KX294" s="4">
        <v>0</v>
      </c>
      <c r="KY294" s="4">
        <v>0</v>
      </c>
      <c r="KZ294" s="4">
        <v>138466</v>
      </c>
      <c r="LA294" s="4">
        <v>0</v>
      </c>
      <c r="LB294" s="4">
        <v>135320.51998926993</v>
      </c>
      <c r="LC294" s="4">
        <v>0</v>
      </c>
      <c r="LD294" s="4">
        <v>119</v>
      </c>
      <c r="LE294" s="4">
        <v>0</v>
      </c>
      <c r="LF294" s="4">
        <v>0</v>
      </c>
      <c r="LG294" s="4">
        <v>2068166</v>
      </c>
      <c r="LH294" s="4">
        <v>0</v>
      </c>
      <c r="LI294" s="4">
        <v>0</v>
      </c>
      <c r="LJ294" s="4">
        <v>0</v>
      </c>
      <c r="LK294" s="4">
        <v>141279</v>
      </c>
      <c r="LL294" s="4">
        <v>0</v>
      </c>
      <c r="LM294" s="4">
        <v>0</v>
      </c>
      <c r="LO294" s="4">
        <v>141279</v>
      </c>
      <c r="LQ294" s="4">
        <v>59814.8</v>
      </c>
      <c r="MI294" s="115">
        <f t="shared" si="4"/>
        <v>-285</v>
      </c>
      <c r="MJ294" s="3"/>
      <c r="MK294" s="3"/>
      <c r="ML294" s="176"/>
      <c r="MM294" s="176"/>
      <c r="MN294" s="176"/>
      <c r="MO294" s="176"/>
      <c r="MP294" s="176"/>
      <c r="MQ294" s="176"/>
      <c r="MR294" s="176"/>
      <c r="MS294" s="176"/>
      <c r="MT294" s="176"/>
    </row>
    <row r="295" spans="1:358" s="4" customFormat="1">
      <c r="A295" s="1">
        <v>286</v>
      </c>
      <c r="B295" t="s">
        <v>326</v>
      </c>
      <c r="C295" s="93"/>
      <c r="E295" s="4">
        <v>0</v>
      </c>
      <c r="F295" s="4">
        <v>0</v>
      </c>
      <c r="I295" s="93"/>
      <c r="J295" s="4">
        <v>0</v>
      </c>
      <c r="K295" s="4">
        <v>0</v>
      </c>
      <c r="L295" s="4">
        <v>0</v>
      </c>
      <c r="O295" s="93"/>
      <c r="Q295" s="4">
        <v>0</v>
      </c>
      <c r="R295" s="4">
        <v>0</v>
      </c>
      <c r="S295" s="4">
        <v>0</v>
      </c>
      <c r="U295" s="4">
        <v>0</v>
      </c>
      <c r="V295" s="4">
        <v>0</v>
      </c>
      <c r="W295" s="93"/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L295" s="4">
        <v>0</v>
      </c>
      <c r="AO295" s="93"/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W295" s="93"/>
      <c r="AZ295" s="4">
        <v>0</v>
      </c>
      <c r="BB295" s="4">
        <v>0</v>
      </c>
      <c r="BC295" s="4">
        <v>0</v>
      </c>
      <c r="BD295" s="4">
        <v>0</v>
      </c>
      <c r="BH295" s="4">
        <v>0</v>
      </c>
      <c r="BL295" s="4">
        <v>0</v>
      </c>
      <c r="BN295" s="4">
        <v>0</v>
      </c>
      <c r="BO295" s="4">
        <v>0</v>
      </c>
      <c r="BP295" s="4">
        <v>0</v>
      </c>
      <c r="BQ295" s="93">
        <v>0</v>
      </c>
      <c r="BR295" s="4">
        <v>0</v>
      </c>
      <c r="BS295" s="4">
        <v>0</v>
      </c>
      <c r="BT295" s="4">
        <v>0</v>
      </c>
      <c r="BU295" s="4">
        <v>0</v>
      </c>
      <c r="BW295" s="4">
        <v>0</v>
      </c>
      <c r="BY295" s="4">
        <v>0</v>
      </c>
      <c r="CA295" s="4">
        <v>0</v>
      </c>
      <c r="CC295" s="93"/>
      <c r="CE295" s="4">
        <v>0</v>
      </c>
      <c r="CF295" s="4">
        <v>0</v>
      </c>
      <c r="CH295" s="4">
        <v>0</v>
      </c>
      <c r="CJ295" s="4">
        <v>0</v>
      </c>
      <c r="CK295" s="4">
        <v>0</v>
      </c>
      <c r="CL295" s="4">
        <v>0</v>
      </c>
      <c r="CM295" s="4">
        <v>0</v>
      </c>
      <c r="CN295" s="4">
        <v>0</v>
      </c>
      <c r="CO295" s="93"/>
      <c r="CS295" s="4">
        <v>0</v>
      </c>
      <c r="CW295" s="4">
        <v>0</v>
      </c>
      <c r="CY295" s="4">
        <v>0</v>
      </c>
      <c r="DA295" s="93"/>
      <c r="DD295" s="4">
        <v>0</v>
      </c>
      <c r="DF295" s="4">
        <v>0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93"/>
      <c r="DU295" s="4">
        <v>0</v>
      </c>
      <c r="DW295" s="4">
        <v>0</v>
      </c>
      <c r="DY295" s="93"/>
      <c r="EG295" s="4">
        <v>0</v>
      </c>
      <c r="EI295" s="4">
        <v>0</v>
      </c>
      <c r="EK295" s="93">
        <v>0</v>
      </c>
      <c r="EM295" s="4">
        <v>0</v>
      </c>
      <c r="EN295" s="4">
        <v>0</v>
      </c>
      <c r="EO295" s="4">
        <v>0</v>
      </c>
      <c r="EP295" s="4">
        <v>0</v>
      </c>
      <c r="EQ295" s="4">
        <v>0</v>
      </c>
      <c r="ER295" s="4">
        <v>0</v>
      </c>
      <c r="ES295" s="4">
        <v>0</v>
      </c>
      <c r="ET295" s="4">
        <v>0</v>
      </c>
      <c r="EU295" s="4">
        <v>0</v>
      </c>
      <c r="EV295" s="4">
        <v>0</v>
      </c>
      <c r="EW295" s="93">
        <v>0</v>
      </c>
      <c r="EX295" s="4">
        <v>0</v>
      </c>
      <c r="EY295" s="4">
        <v>0</v>
      </c>
      <c r="EZ295" s="4">
        <v>0</v>
      </c>
      <c r="FA295" s="4">
        <v>0</v>
      </c>
      <c r="FB295" s="4">
        <v>0</v>
      </c>
      <c r="FC295" s="4">
        <v>0</v>
      </c>
      <c r="FD295" s="4">
        <v>0</v>
      </c>
      <c r="FE295" s="4">
        <v>0</v>
      </c>
      <c r="FF295" s="4">
        <v>0</v>
      </c>
      <c r="FG295" s="4">
        <v>0</v>
      </c>
      <c r="FH295" s="4">
        <v>0</v>
      </c>
      <c r="FI295" s="93">
        <v>0</v>
      </c>
      <c r="FJ295" s="4">
        <v>0</v>
      </c>
      <c r="FK295" s="4">
        <v>0</v>
      </c>
      <c r="FL295" s="4">
        <v>0</v>
      </c>
      <c r="FM295" s="4">
        <v>0</v>
      </c>
      <c r="FN295" s="4">
        <v>0</v>
      </c>
      <c r="FO295" s="4">
        <v>0</v>
      </c>
      <c r="FQ295" s="4">
        <v>0</v>
      </c>
      <c r="FS295" s="4">
        <v>0</v>
      </c>
      <c r="FU295" s="93">
        <v>0</v>
      </c>
      <c r="FV295" s="4">
        <v>0</v>
      </c>
      <c r="FW295" s="4">
        <v>0</v>
      </c>
      <c r="FX295" s="4">
        <v>0</v>
      </c>
      <c r="FY295" s="4">
        <v>0</v>
      </c>
      <c r="FZ295" s="4">
        <v>0</v>
      </c>
      <c r="GA295" s="4">
        <v>0</v>
      </c>
      <c r="GB295" s="4">
        <v>0</v>
      </c>
      <c r="GC295" s="4">
        <v>0</v>
      </c>
      <c r="GE295" s="4">
        <v>0</v>
      </c>
      <c r="GG295" s="93">
        <v>0</v>
      </c>
      <c r="GH295" s="4">
        <v>0</v>
      </c>
      <c r="GI295" s="4">
        <v>0</v>
      </c>
      <c r="GJ295" s="4">
        <v>0</v>
      </c>
      <c r="GK295" s="4">
        <v>0</v>
      </c>
      <c r="GL295" s="4">
        <v>0</v>
      </c>
      <c r="GM295" s="4">
        <v>0</v>
      </c>
      <c r="GN295" s="4">
        <v>0</v>
      </c>
      <c r="GO295" s="4">
        <v>0</v>
      </c>
      <c r="GP295" s="4">
        <v>0</v>
      </c>
      <c r="GQ295" s="4">
        <v>0</v>
      </c>
      <c r="GR295" s="4">
        <v>0</v>
      </c>
      <c r="GS295" s="93">
        <v>0</v>
      </c>
      <c r="GT295" s="4">
        <v>0</v>
      </c>
      <c r="GU295" s="4">
        <v>0</v>
      </c>
      <c r="GV295" s="4">
        <v>0</v>
      </c>
      <c r="GW295" s="4">
        <v>0</v>
      </c>
      <c r="GX295" s="4">
        <v>0</v>
      </c>
      <c r="GY295" s="4">
        <v>0</v>
      </c>
      <c r="GZ295" s="4">
        <v>0</v>
      </c>
      <c r="HA295" s="160">
        <v>0</v>
      </c>
      <c r="HB295" s="160">
        <v>0</v>
      </c>
      <c r="HC295" s="160">
        <v>0</v>
      </c>
      <c r="HD295" s="4">
        <v>0</v>
      </c>
      <c r="HE295" s="93">
        <v>0</v>
      </c>
      <c r="HF295" s="4">
        <v>0</v>
      </c>
      <c r="HG295" s="4">
        <v>0</v>
      </c>
      <c r="HH295" s="4">
        <v>0</v>
      </c>
      <c r="HI295" s="4">
        <v>0</v>
      </c>
      <c r="HJ295" s="4">
        <v>0</v>
      </c>
      <c r="HK295" s="4">
        <v>0</v>
      </c>
      <c r="HL295" s="4">
        <v>0</v>
      </c>
      <c r="HM295" s="4">
        <v>0</v>
      </c>
      <c r="HN295" s="4">
        <v>0</v>
      </c>
      <c r="HO295" s="4">
        <v>0</v>
      </c>
      <c r="HP295" s="4">
        <v>0</v>
      </c>
      <c r="HQ295" s="4">
        <v>0</v>
      </c>
      <c r="HR295" s="93">
        <v>0</v>
      </c>
      <c r="HS295" s="4">
        <v>0</v>
      </c>
      <c r="HT295" s="4">
        <v>0</v>
      </c>
      <c r="HU295" s="4">
        <v>0</v>
      </c>
      <c r="HV295" s="4">
        <v>0</v>
      </c>
      <c r="HW295" s="4">
        <v>0</v>
      </c>
      <c r="HX295" s="176">
        <v>0</v>
      </c>
      <c r="HY295" s="4">
        <v>0</v>
      </c>
      <c r="HZ295" s="176">
        <v>0</v>
      </c>
      <c r="IA295" s="4">
        <v>0</v>
      </c>
      <c r="IB295" s="176">
        <v>0</v>
      </c>
      <c r="IC295" s="4">
        <v>0</v>
      </c>
      <c r="ID295" s="176">
        <v>0</v>
      </c>
      <c r="IE295" s="4">
        <v>0</v>
      </c>
      <c r="IF295" s="4">
        <v>0</v>
      </c>
      <c r="IG295" s="5">
        <v>0</v>
      </c>
      <c r="IH295" s="3">
        <v>0</v>
      </c>
      <c r="II295" s="3">
        <v>0</v>
      </c>
      <c r="IJ295" s="3">
        <v>0</v>
      </c>
      <c r="IK295" s="3">
        <v>0</v>
      </c>
      <c r="IL295" s="3">
        <v>0</v>
      </c>
      <c r="IM295" s="3">
        <v>0</v>
      </c>
      <c r="IN295" s="3">
        <v>0</v>
      </c>
      <c r="IO295" s="3">
        <v>0</v>
      </c>
      <c r="IP295" s="3">
        <v>0</v>
      </c>
      <c r="IQ295" s="3"/>
      <c r="IR295" s="3">
        <v>0</v>
      </c>
      <c r="IS295" s="3"/>
      <c r="IT295" s="3">
        <v>0</v>
      </c>
      <c r="IU295" s="3"/>
      <c r="IV295" s="93">
        <v>0</v>
      </c>
      <c r="IW295" s="4">
        <v>0</v>
      </c>
      <c r="IX295" s="4">
        <v>0</v>
      </c>
      <c r="IY295" s="4">
        <v>0</v>
      </c>
      <c r="IZ295" s="4">
        <v>0</v>
      </c>
      <c r="JA295" s="4">
        <v>0</v>
      </c>
      <c r="JB295" s="4">
        <v>0</v>
      </c>
      <c r="JC295" s="4">
        <v>0</v>
      </c>
      <c r="JD295" s="4">
        <v>0</v>
      </c>
      <c r="JE295" s="4">
        <v>0</v>
      </c>
      <c r="JG295" s="4">
        <v>0</v>
      </c>
      <c r="JI295" s="4">
        <v>0</v>
      </c>
      <c r="JK295" s="93">
        <v>0</v>
      </c>
      <c r="JL295" s="4">
        <v>0</v>
      </c>
      <c r="JM295" s="4">
        <v>0</v>
      </c>
      <c r="JN295" s="4">
        <v>0</v>
      </c>
      <c r="JO295" s="4">
        <v>0</v>
      </c>
      <c r="JP295" s="4">
        <v>0</v>
      </c>
      <c r="JQ295" s="4">
        <v>0</v>
      </c>
      <c r="JR295" s="4">
        <v>0</v>
      </c>
      <c r="JS295" s="4">
        <v>0</v>
      </c>
      <c r="JT295" s="4">
        <v>0</v>
      </c>
      <c r="JV295" s="4">
        <v>0</v>
      </c>
      <c r="JW295" s="4">
        <v>0</v>
      </c>
      <c r="JX295" s="4">
        <v>0</v>
      </c>
      <c r="JY295" s="4">
        <v>0</v>
      </c>
      <c r="JZ295" s="93">
        <v>0</v>
      </c>
      <c r="KA295" s="4">
        <v>0</v>
      </c>
      <c r="KB295" s="4">
        <v>0</v>
      </c>
      <c r="KC295" s="4">
        <v>0</v>
      </c>
      <c r="KD295" s="4">
        <v>0</v>
      </c>
      <c r="KE295" s="4">
        <v>0</v>
      </c>
      <c r="KF295" s="4">
        <v>0</v>
      </c>
      <c r="KG295" s="4">
        <v>0</v>
      </c>
      <c r="KH295" s="4">
        <v>0</v>
      </c>
      <c r="KI295" s="4">
        <v>0</v>
      </c>
      <c r="KJ295" s="4">
        <v>0</v>
      </c>
      <c r="KK295" s="4">
        <v>0</v>
      </c>
      <c r="KM295" s="4">
        <v>0</v>
      </c>
      <c r="KN295" s="4">
        <v>0</v>
      </c>
      <c r="KO295" s="4">
        <v>0</v>
      </c>
      <c r="KP295" s="4">
        <v>0</v>
      </c>
      <c r="KQ295" s="4">
        <v>0</v>
      </c>
      <c r="KR295" s="4">
        <v>0</v>
      </c>
      <c r="KS295" s="4">
        <v>0</v>
      </c>
      <c r="KT295" s="4">
        <v>0</v>
      </c>
      <c r="KU295" s="4">
        <v>0</v>
      </c>
      <c r="KV295" s="4">
        <v>0</v>
      </c>
      <c r="KW295" s="4">
        <v>0</v>
      </c>
      <c r="KX295" s="4">
        <v>0</v>
      </c>
      <c r="KY295" s="4">
        <v>0</v>
      </c>
      <c r="KZ295" s="4">
        <v>0</v>
      </c>
      <c r="LA295" s="4">
        <v>0</v>
      </c>
      <c r="LB295" s="4">
        <v>0</v>
      </c>
      <c r="LC295" s="4">
        <v>0</v>
      </c>
      <c r="LD295" s="4">
        <v>0</v>
      </c>
      <c r="LE295" s="4">
        <v>0</v>
      </c>
      <c r="LF295" s="4">
        <v>0</v>
      </c>
      <c r="LG295" s="4">
        <v>0</v>
      </c>
      <c r="LH295" s="4">
        <v>0</v>
      </c>
      <c r="LI295" s="4">
        <v>0</v>
      </c>
      <c r="LJ295" s="4">
        <v>0</v>
      </c>
      <c r="LK295" s="4">
        <v>0</v>
      </c>
      <c r="LL295" s="4">
        <v>0</v>
      </c>
      <c r="LM295" s="4">
        <v>0</v>
      </c>
      <c r="LO295" s="4">
        <v>0</v>
      </c>
      <c r="LQ295" s="4">
        <v>0</v>
      </c>
      <c r="MI295" s="115">
        <f t="shared" si="4"/>
        <v>-286</v>
      </c>
      <c r="MJ295" s="3"/>
      <c r="MK295" s="3"/>
      <c r="ML295" s="176"/>
      <c r="MM295" s="176"/>
      <c r="MN295" s="176"/>
      <c r="MO295" s="176"/>
      <c r="MP295" s="176"/>
      <c r="MQ295" s="176"/>
      <c r="MR295" s="176"/>
      <c r="MS295" s="176"/>
      <c r="MT295" s="176"/>
    </row>
    <row r="296" spans="1:358" s="4" customFormat="1">
      <c r="A296" s="1">
        <v>287</v>
      </c>
      <c r="B296" t="s">
        <v>327</v>
      </c>
      <c r="C296" s="93"/>
      <c r="E296" s="4">
        <v>0</v>
      </c>
      <c r="F296" s="4">
        <v>0</v>
      </c>
      <c r="I296" s="93"/>
      <c r="J296" s="4">
        <v>0</v>
      </c>
      <c r="K296" s="4">
        <v>0</v>
      </c>
      <c r="L296" s="4">
        <v>0</v>
      </c>
      <c r="O296" s="93"/>
      <c r="Q296" s="4">
        <v>0</v>
      </c>
      <c r="R296" s="4">
        <v>0</v>
      </c>
      <c r="S296" s="4">
        <v>0</v>
      </c>
      <c r="U296" s="4">
        <v>0</v>
      </c>
      <c r="V296" s="4">
        <v>0</v>
      </c>
      <c r="W296" s="93"/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L296" s="4">
        <v>0</v>
      </c>
      <c r="AO296" s="93">
        <v>2.54</v>
      </c>
      <c r="AP296" s="4">
        <v>0</v>
      </c>
      <c r="AQ296" s="4">
        <v>18108</v>
      </c>
      <c r="AR296" s="4">
        <v>0</v>
      </c>
      <c r="AS296" s="4">
        <v>0</v>
      </c>
      <c r="AT296" s="4">
        <v>0</v>
      </c>
      <c r="AU296" s="4">
        <v>18108</v>
      </c>
      <c r="AW296" s="93">
        <v>4</v>
      </c>
      <c r="AY296" s="4">
        <v>30032</v>
      </c>
      <c r="AZ296" s="4">
        <v>0</v>
      </c>
      <c r="BA296" s="4">
        <v>0</v>
      </c>
      <c r="BB296" s="4">
        <v>0</v>
      </c>
      <c r="BC296" s="4">
        <v>20287</v>
      </c>
      <c r="BD296" s="4">
        <v>30</v>
      </c>
      <c r="BH296" s="4">
        <v>0</v>
      </c>
      <c r="BL296" s="4">
        <v>0</v>
      </c>
      <c r="BN296" s="4">
        <v>0</v>
      </c>
      <c r="BO296" s="4">
        <v>1458.8799328906732</v>
      </c>
      <c r="BP296" s="4">
        <v>0.95018458435379216</v>
      </c>
      <c r="BQ296" s="93">
        <v>0</v>
      </c>
      <c r="BR296" s="4">
        <v>0</v>
      </c>
      <c r="BS296" s="4">
        <v>0</v>
      </c>
      <c r="BT296" s="4">
        <v>0</v>
      </c>
      <c r="BU296" s="4">
        <v>0</v>
      </c>
      <c r="BW296" s="4">
        <v>0</v>
      </c>
      <c r="BY296" s="4">
        <v>0</v>
      </c>
      <c r="CA296" s="4">
        <v>0</v>
      </c>
      <c r="CC296" s="93"/>
      <c r="CE296" s="4">
        <v>0</v>
      </c>
      <c r="CF296" s="4">
        <v>0</v>
      </c>
      <c r="CH296" s="4">
        <v>0</v>
      </c>
      <c r="CJ296" s="4">
        <v>0</v>
      </c>
      <c r="CK296" s="4">
        <v>0</v>
      </c>
      <c r="CL296" s="4">
        <v>0</v>
      </c>
      <c r="CM296" s="4">
        <v>0</v>
      </c>
      <c r="CN296" s="4">
        <v>0</v>
      </c>
      <c r="CO296" s="93"/>
      <c r="CS296" s="4">
        <v>0</v>
      </c>
      <c r="CW296" s="4">
        <v>0</v>
      </c>
      <c r="CY296" s="4">
        <v>0</v>
      </c>
      <c r="DA296" s="93"/>
      <c r="DD296" s="4">
        <v>0</v>
      </c>
      <c r="DF296" s="4">
        <v>0</v>
      </c>
      <c r="DH296" s="4">
        <v>0</v>
      </c>
      <c r="DI296" s="4">
        <v>0</v>
      </c>
      <c r="DJ296" s="4">
        <v>0</v>
      </c>
      <c r="DK296" s="4">
        <v>0</v>
      </c>
      <c r="DL296" s="4">
        <v>0</v>
      </c>
      <c r="DM296" s="93"/>
      <c r="DU296" s="4">
        <v>0</v>
      </c>
      <c r="DW296" s="4">
        <v>0</v>
      </c>
      <c r="DY296" s="93">
        <v>0.49831649831649832</v>
      </c>
      <c r="DZ296" s="4">
        <v>0</v>
      </c>
      <c r="EA296" s="4">
        <v>5255</v>
      </c>
      <c r="EC296" s="4">
        <v>445</v>
      </c>
      <c r="EE296" s="4">
        <v>0</v>
      </c>
      <c r="EG296" s="4">
        <v>445</v>
      </c>
      <c r="EI296" s="4">
        <v>5255</v>
      </c>
      <c r="EK296" s="93">
        <v>0</v>
      </c>
      <c r="EM296" s="4">
        <v>0</v>
      </c>
      <c r="EN296" s="4">
        <v>0</v>
      </c>
      <c r="EO296" s="4">
        <v>0</v>
      </c>
      <c r="EP296" s="4">
        <v>0</v>
      </c>
      <c r="EQ296" s="4">
        <v>0</v>
      </c>
      <c r="ER296" s="4">
        <v>0</v>
      </c>
      <c r="ES296" s="4">
        <v>0</v>
      </c>
      <c r="ET296" s="4">
        <v>0</v>
      </c>
      <c r="EU296" s="4">
        <v>3153</v>
      </c>
      <c r="EV296" s="4">
        <v>0</v>
      </c>
      <c r="EW296" s="93">
        <v>0</v>
      </c>
      <c r="EX296" s="4">
        <v>0</v>
      </c>
      <c r="EY296" s="4">
        <v>0</v>
      </c>
      <c r="EZ296" s="4">
        <v>0</v>
      </c>
      <c r="FA296" s="4">
        <v>0</v>
      </c>
      <c r="FB296" s="4">
        <v>0</v>
      </c>
      <c r="FC296" s="4">
        <v>0</v>
      </c>
      <c r="FD296" s="4">
        <v>0</v>
      </c>
      <c r="FE296" s="4">
        <v>0</v>
      </c>
      <c r="FF296" s="4">
        <v>0</v>
      </c>
      <c r="FG296" s="4">
        <v>2102</v>
      </c>
      <c r="FH296" s="4">
        <v>0</v>
      </c>
      <c r="FI296" s="93">
        <v>0</v>
      </c>
      <c r="FJ296" s="4">
        <v>0</v>
      </c>
      <c r="FK296" s="4">
        <v>0</v>
      </c>
      <c r="FL296" s="4">
        <v>0</v>
      </c>
      <c r="FM296" s="4">
        <v>0</v>
      </c>
      <c r="FN296" s="4">
        <v>0</v>
      </c>
      <c r="FO296" s="4">
        <v>0</v>
      </c>
      <c r="FQ296" s="4">
        <v>0</v>
      </c>
      <c r="FS296" s="4">
        <v>0</v>
      </c>
      <c r="FU296" s="93">
        <v>0</v>
      </c>
      <c r="FV296" s="4">
        <v>0</v>
      </c>
      <c r="FW296" s="4">
        <v>0</v>
      </c>
      <c r="FX296" s="4">
        <v>0</v>
      </c>
      <c r="FY296" s="4">
        <v>0</v>
      </c>
      <c r="FZ296" s="4">
        <v>0</v>
      </c>
      <c r="GA296" s="4">
        <v>0</v>
      </c>
      <c r="GB296" s="4">
        <v>0</v>
      </c>
      <c r="GC296" s="4">
        <v>0</v>
      </c>
      <c r="GE296" s="4">
        <v>0</v>
      </c>
      <c r="GG296" s="93">
        <v>0</v>
      </c>
      <c r="GH296" s="4">
        <v>0</v>
      </c>
      <c r="GI296" s="4">
        <v>0</v>
      </c>
      <c r="GJ296" s="4">
        <v>0</v>
      </c>
      <c r="GK296" s="4">
        <v>0</v>
      </c>
      <c r="GL296" s="4">
        <v>0</v>
      </c>
      <c r="GM296" s="4">
        <v>0</v>
      </c>
      <c r="GN296" s="4">
        <v>0</v>
      </c>
      <c r="GO296" s="4">
        <v>0</v>
      </c>
      <c r="GP296" s="4">
        <v>0</v>
      </c>
      <c r="GQ296" s="4">
        <v>0</v>
      </c>
      <c r="GR296" s="4">
        <v>0</v>
      </c>
      <c r="GS296" s="93">
        <v>0</v>
      </c>
      <c r="GT296" s="4">
        <v>0</v>
      </c>
      <c r="GU296" s="4">
        <v>0</v>
      </c>
      <c r="GV296" s="4">
        <v>0</v>
      </c>
      <c r="GW296" s="4">
        <v>0</v>
      </c>
      <c r="GX296" s="4">
        <v>0</v>
      </c>
      <c r="GY296" s="4">
        <v>0</v>
      </c>
      <c r="GZ296" s="4">
        <v>0</v>
      </c>
      <c r="HA296" s="160">
        <v>0</v>
      </c>
      <c r="HB296" s="160">
        <v>0</v>
      </c>
      <c r="HC296" s="160">
        <v>0</v>
      </c>
      <c r="HD296" s="4">
        <v>0</v>
      </c>
      <c r="HE296" s="93">
        <v>0</v>
      </c>
      <c r="HF296" s="4">
        <v>0</v>
      </c>
      <c r="HG296" s="4">
        <v>0</v>
      </c>
      <c r="HH296" s="4">
        <v>0</v>
      </c>
      <c r="HI296" s="4">
        <v>0</v>
      </c>
      <c r="HJ296" s="4">
        <v>0</v>
      </c>
      <c r="HK296" s="4">
        <v>0</v>
      </c>
      <c r="HL296" s="4">
        <v>0</v>
      </c>
      <c r="HM296" s="4">
        <v>0</v>
      </c>
      <c r="HN296" s="4">
        <v>0</v>
      </c>
      <c r="HO296" s="4">
        <v>0</v>
      </c>
      <c r="HP296" s="4">
        <v>0</v>
      </c>
      <c r="HQ296" s="4">
        <v>0</v>
      </c>
      <c r="HR296" s="93">
        <v>13</v>
      </c>
      <c r="HS296" s="4">
        <v>0</v>
      </c>
      <c r="HT296" s="4">
        <v>0</v>
      </c>
      <c r="HU296" s="4">
        <v>155568</v>
      </c>
      <c r="HV296" s="4">
        <v>0</v>
      </c>
      <c r="HW296" s="4">
        <v>0</v>
      </c>
      <c r="HX296" s="176">
        <v>0</v>
      </c>
      <c r="HY296" s="4">
        <v>10716</v>
      </c>
      <c r="HZ296" s="176">
        <v>0</v>
      </c>
      <c r="IA296" s="4">
        <v>13857</v>
      </c>
      <c r="IB296" s="176">
        <v>0</v>
      </c>
      <c r="IC296" s="4">
        <v>10716</v>
      </c>
      <c r="ID296" s="176">
        <v>0</v>
      </c>
      <c r="IE296" s="4">
        <v>102519.66334916859</v>
      </c>
      <c r="IF296" s="4">
        <v>552.98805137563613</v>
      </c>
      <c r="IG296" s="5">
        <v>11.89</v>
      </c>
      <c r="IH296" s="3">
        <v>0</v>
      </c>
      <c r="II296" s="3">
        <v>0</v>
      </c>
      <c r="IJ296" s="3">
        <v>153679</v>
      </c>
      <c r="IK296" s="3">
        <v>0</v>
      </c>
      <c r="IL296" s="3">
        <v>0</v>
      </c>
      <c r="IM296" s="3">
        <v>0</v>
      </c>
      <c r="IN296" s="3">
        <v>10619</v>
      </c>
      <c r="IO296" s="3">
        <v>0</v>
      </c>
      <c r="IP296" s="3">
        <v>0</v>
      </c>
      <c r="IQ296" s="3"/>
      <c r="IR296" s="3">
        <v>10619</v>
      </c>
      <c r="IS296" s="3"/>
      <c r="IT296" s="3">
        <v>453.67955032404296</v>
      </c>
      <c r="IU296" s="3"/>
      <c r="IV296" s="93">
        <v>10</v>
      </c>
      <c r="IW296" s="4">
        <v>0</v>
      </c>
      <c r="IX296" s="4">
        <v>0</v>
      </c>
      <c r="IY296" s="4">
        <v>136200</v>
      </c>
      <c r="IZ296" s="4">
        <v>0</v>
      </c>
      <c r="JA296" s="4">
        <v>0</v>
      </c>
      <c r="JB296" s="4">
        <v>0</v>
      </c>
      <c r="JC296" s="4">
        <v>9380</v>
      </c>
      <c r="JD296" s="4">
        <v>0</v>
      </c>
      <c r="JE296" s="4">
        <v>0</v>
      </c>
      <c r="JG296" s="4">
        <v>9380</v>
      </c>
      <c r="JI296" s="4">
        <v>54.447693836891631</v>
      </c>
      <c r="JK296" s="93">
        <v>12</v>
      </c>
      <c r="JL296" s="4">
        <v>0</v>
      </c>
      <c r="JM296" s="4">
        <v>0</v>
      </c>
      <c r="JN296" s="4">
        <v>171420</v>
      </c>
      <c r="JO296" s="4">
        <v>0</v>
      </c>
      <c r="JP296" s="4">
        <v>0</v>
      </c>
      <c r="JQ296" s="4">
        <v>0</v>
      </c>
      <c r="JR296" s="4">
        <v>11256</v>
      </c>
      <c r="JS296" s="4">
        <v>0</v>
      </c>
      <c r="JT296" s="4">
        <v>0</v>
      </c>
      <c r="JV296" s="4">
        <v>11256</v>
      </c>
      <c r="JW296" s="4">
        <v>0</v>
      </c>
      <c r="JX296" s="4">
        <v>35220</v>
      </c>
      <c r="JY296" s="4">
        <v>0</v>
      </c>
      <c r="JZ296" s="93">
        <v>18.28</v>
      </c>
      <c r="KA296" s="4">
        <v>0</v>
      </c>
      <c r="KB296" s="4">
        <v>0</v>
      </c>
      <c r="KC296" s="4">
        <v>286577</v>
      </c>
      <c r="KD296" s="4">
        <v>0</v>
      </c>
      <c r="KE296" s="4">
        <v>0</v>
      </c>
      <c r="KF296" s="4">
        <v>0</v>
      </c>
      <c r="KG296" s="4">
        <v>17001</v>
      </c>
      <c r="KH296" s="4">
        <v>0</v>
      </c>
      <c r="KI296" s="4">
        <v>0</v>
      </c>
      <c r="KJ296" s="4">
        <v>0</v>
      </c>
      <c r="KK296" s="4">
        <v>17001</v>
      </c>
      <c r="KM296" s="4">
        <v>136289</v>
      </c>
      <c r="KN296" s="4">
        <v>0</v>
      </c>
      <c r="KO296" s="4">
        <v>21.8</v>
      </c>
      <c r="KP296" s="4">
        <v>0</v>
      </c>
      <c r="KQ296" s="4">
        <v>0</v>
      </c>
      <c r="KR296" s="4">
        <v>350893</v>
      </c>
      <c r="KS296" s="4">
        <v>0</v>
      </c>
      <c r="KT296" s="4">
        <v>0</v>
      </c>
      <c r="KU296" s="4">
        <v>0</v>
      </c>
      <c r="KV296" s="4">
        <v>23718</v>
      </c>
      <c r="KW296" s="4">
        <v>0</v>
      </c>
      <c r="KX296" s="4">
        <v>0</v>
      </c>
      <c r="KY296" s="4">
        <v>0</v>
      </c>
      <c r="KZ296" s="4">
        <v>23718</v>
      </c>
      <c r="LA296" s="4">
        <v>0</v>
      </c>
      <c r="LB296" s="4">
        <v>146934.68000000002</v>
      </c>
      <c r="LC296" s="4">
        <v>0</v>
      </c>
      <c r="LD296" s="4">
        <v>23</v>
      </c>
      <c r="LE296" s="4">
        <v>0</v>
      </c>
      <c r="LF296" s="4">
        <v>0</v>
      </c>
      <c r="LG296" s="4">
        <v>398843</v>
      </c>
      <c r="LH296" s="4">
        <v>0</v>
      </c>
      <c r="LI296" s="4">
        <v>0</v>
      </c>
      <c r="LJ296" s="4">
        <v>0</v>
      </c>
      <c r="LK296" s="4">
        <v>27324</v>
      </c>
      <c r="LL296" s="4">
        <v>0</v>
      </c>
      <c r="LM296" s="4">
        <v>0</v>
      </c>
      <c r="LO296" s="4">
        <v>27324</v>
      </c>
      <c r="LQ296" s="4">
        <v>132602.40000000002</v>
      </c>
      <c r="MI296" s="115">
        <f t="shared" si="4"/>
        <v>-287</v>
      </c>
      <c r="MJ296" s="3"/>
      <c r="MK296" s="3"/>
      <c r="ML296" s="176"/>
      <c r="MM296" s="176"/>
      <c r="MN296" s="176"/>
      <c r="MO296" s="176"/>
      <c r="MP296" s="176"/>
      <c r="MQ296" s="176"/>
      <c r="MR296" s="176"/>
      <c r="MS296" s="176"/>
      <c r="MT296" s="176"/>
    </row>
    <row r="297" spans="1:358" s="4" customFormat="1">
      <c r="A297" s="1">
        <v>288</v>
      </c>
      <c r="B297" t="s">
        <v>328</v>
      </c>
      <c r="C297" s="93"/>
      <c r="E297" s="4">
        <v>0</v>
      </c>
      <c r="F297" s="4">
        <v>0</v>
      </c>
      <c r="I297" s="93"/>
      <c r="J297" s="4">
        <v>0</v>
      </c>
      <c r="K297" s="4">
        <v>0</v>
      </c>
      <c r="L297" s="4">
        <v>0</v>
      </c>
      <c r="O297" s="93"/>
      <c r="Q297" s="4">
        <v>0</v>
      </c>
      <c r="R297" s="4">
        <v>0</v>
      </c>
      <c r="S297" s="4">
        <v>0</v>
      </c>
      <c r="U297" s="4">
        <v>0</v>
      </c>
      <c r="V297" s="4">
        <v>0</v>
      </c>
      <c r="W297" s="93"/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L297" s="4">
        <v>0</v>
      </c>
      <c r="AO297" s="93"/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W297" s="93"/>
      <c r="AZ297" s="4">
        <v>0</v>
      </c>
      <c r="BB297" s="4">
        <v>0</v>
      </c>
      <c r="BC297" s="4">
        <v>0</v>
      </c>
      <c r="BD297" s="4">
        <v>0</v>
      </c>
      <c r="BH297" s="4">
        <v>0</v>
      </c>
      <c r="BL297" s="4">
        <v>0</v>
      </c>
      <c r="BN297" s="4">
        <v>0</v>
      </c>
      <c r="BO297" s="4">
        <v>0</v>
      </c>
      <c r="BP297" s="4">
        <v>0</v>
      </c>
      <c r="BQ297" s="93">
        <v>2.4368600682593855</v>
      </c>
      <c r="BR297" s="4">
        <v>0</v>
      </c>
      <c r="BS297" s="4">
        <v>20981.365187713309</v>
      </c>
      <c r="BT297" s="4">
        <v>0</v>
      </c>
      <c r="BU297" s="4">
        <v>1822.7713310580205</v>
      </c>
      <c r="BW297" s="4">
        <v>0</v>
      </c>
      <c r="BY297" s="4">
        <v>1822.7713310580205</v>
      </c>
      <c r="CA297" s="4">
        <v>20981.365187713309</v>
      </c>
      <c r="CC297" s="93">
        <v>5</v>
      </c>
      <c r="CD297" s="4">
        <v>0</v>
      </c>
      <c r="CE297" s="4">
        <v>45960</v>
      </c>
      <c r="CF297" s="4">
        <v>0</v>
      </c>
      <c r="CG297" s="4">
        <v>3880</v>
      </c>
      <c r="CH297" s="4">
        <v>0</v>
      </c>
      <c r="CI297" s="4">
        <v>0</v>
      </c>
      <c r="CJ297" s="4">
        <v>0</v>
      </c>
      <c r="CK297" s="4">
        <v>3880</v>
      </c>
      <c r="CL297" s="4">
        <v>0</v>
      </c>
      <c r="CM297" s="4">
        <v>37567.634812286691</v>
      </c>
      <c r="CN297" s="4">
        <v>0</v>
      </c>
      <c r="CO297" s="93">
        <v>5</v>
      </c>
      <c r="CP297" s="4">
        <v>0</v>
      </c>
      <c r="CQ297" s="4">
        <v>45832</v>
      </c>
      <c r="CS297" s="4">
        <v>4055</v>
      </c>
      <c r="CU297" s="4">
        <v>0</v>
      </c>
      <c r="CW297" s="4">
        <v>4055</v>
      </c>
      <c r="CY297" s="4">
        <v>23380</v>
      </c>
      <c r="DA297" s="93">
        <v>3</v>
      </c>
      <c r="DB297" s="4">
        <v>0</v>
      </c>
      <c r="DC297" s="4">
        <v>28992</v>
      </c>
      <c r="DD297" s="4">
        <v>0</v>
      </c>
      <c r="DE297" s="4">
        <v>2547</v>
      </c>
      <c r="DF297" s="4">
        <v>0</v>
      </c>
      <c r="DG297" s="4">
        <v>0</v>
      </c>
      <c r="DH297" s="4">
        <v>0</v>
      </c>
      <c r="DI297" s="4">
        <v>2547</v>
      </c>
      <c r="DJ297" s="4">
        <v>0</v>
      </c>
      <c r="DK297" s="4">
        <v>9991</v>
      </c>
      <c r="DL297" s="4">
        <v>0</v>
      </c>
      <c r="DM297" s="93">
        <v>3.4489795918367347</v>
      </c>
      <c r="DN297" s="4">
        <v>0</v>
      </c>
      <c r="DO297" s="4">
        <v>34515</v>
      </c>
      <c r="DQ297" s="4">
        <v>3080</v>
      </c>
      <c r="DS297" s="4">
        <v>0</v>
      </c>
      <c r="DU297" s="4">
        <v>3080</v>
      </c>
      <c r="DW297" s="4">
        <v>5523</v>
      </c>
      <c r="DY297" s="93">
        <v>4</v>
      </c>
      <c r="DZ297" s="4">
        <v>0</v>
      </c>
      <c r="EA297" s="4">
        <v>29652</v>
      </c>
      <c r="EC297" s="4">
        <v>2679</v>
      </c>
      <c r="EE297" s="4">
        <v>10777</v>
      </c>
      <c r="EG297" s="4">
        <v>2679</v>
      </c>
      <c r="EI297" s="4">
        <v>3313.8</v>
      </c>
      <c r="EK297" s="93">
        <v>6</v>
      </c>
      <c r="EL297" s="4">
        <v>0</v>
      </c>
      <c r="EM297" s="4">
        <v>61730</v>
      </c>
      <c r="EN297" s="4">
        <v>0</v>
      </c>
      <c r="EO297" s="4">
        <v>5358</v>
      </c>
      <c r="EP297" s="4">
        <v>0</v>
      </c>
      <c r="EQ297" s="4">
        <v>0</v>
      </c>
      <c r="ER297" s="4">
        <v>0</v>
      </c>
      <c r="ES297" s="4">
        <v>5358</v>
      </c>
      <c r="ET297" s="4">
        <v>0</v>
      </c>
      <c r="EU297" s="4">
        <v>34287.199999999997</v>
      </c>
      <c r="EV297" s="4">
        <v>0</v>
      </c>
      <c r="EW297" s="93">
        <v>4.6484641638225259</v>
      </c>
      <c r="EX297" s="4">
        <v>0</v>
      </c>
      <c r="EY297" s="4">
        <v>49599</v>
      </c>
      <c r="EZ297" s="4">
        <v>0</v>
      </c>
      <c r="FA297" s="4">
        <v>4151</v>
      </c>
      <c r="FB297" s="4">
        <v>0</v>
      </c>
      <c r="FC297" s="4">
        <v>0</v>
      </c>
      <c r="FD297" s="4">
        <v>0</v>
      </c>
      <c r="FE297" s="4">
        <v>4151</v>
      </c>
      <c r="FF297" s="4">
        <v>0</v>
      </c>
      <c r="FG297" s="4">
        <v>8019.5</v>
      </c>
      <c r="FH297" s="4">
        <v>0</v>
      </c>
      <c r="FI297" s="93">
        <v>2</v>
      </c>
      <c r="FJ297" s="4">
        <v>0</v>
      </c>
      <c r="FK297" s="4">
        <v>22190</v>
      </c>
      <c r="FL297" s="4">
        <v>0</v>
      </c>
      <c r="FM297" s="4">
        <v>1777</v>
      </c>
      <c r="FN297" s="4">
        <v>0</v>
      </c>
      <c r="FO297" s="4">
        <v>0</v>
      </c>
      <c r="FQ297" s="4">
        <v>1777</v>
      </c>
      <c r="FS297" s="4">
        <v>7675.1109336225099</v>
      </c>
      <c r="FU297" s="93">
        <v>2</v>
      </c>
      <c r="FV297" s="4">
        <v>0</v>
      </c>
      <c r="FW297" s="4">
        <v>11464</v>
      </c>
      <c r="FX297" s="4">
        <v>0</v>
      </c>
      <c r="FY297" s="4">
        <v>883</v>
      </c>
      <c r="FZ297" s="4">
        <v>0</v>
      </c>
      <c r="GA297" s="4">
        <v>12347</v>
      </c>
      <c r="GB297" s="4">
        <v>0</v>
      </c>
      <c r="GC297" s="4">
        <v>883</v>
      </c>
      <c r="GE297" s="4">
        <v>7807.6996221512427</v>
      </c>
      <c r="GG297" s="93">
        <v>5</v>
      </c>
      <c r="GH297" s="4">
        <v>0</v>
      </c>
      <c r="GI297" s="4">
        <v>60185</v>
      </c>
      <c r="GJ297" s="4">
        <v>0</v>
      </c>
      <c r="GK297" s="4">
        <v>4430</v>
      </c>
      <c r="GL297" s="4">
        <v>0</v>
      </c>
      <c r="GM297" s="4">
        <v>0</v>
      </c>
      <c r="GN297" s="4">
        <v>0</v>
      </c>
      <c r="GO297" s="4">
        <v>4430</v>
      </c>
      <c r="GP297" s="4">
        <v>0</v>
      </c>
      <c r="GQ297" s="4">
        <v>46873.718296623214</v>
      </c>
      <c r="GR297" s="4">
        <v>-40.973528772534337</v>
      </c>
      <c r="GS297" s="93">
        <v>3</v>
      </c>
      <c r="GT297" s="4">
        <v>0</v>
      </c>
      <c r="GU297" s="4">
        <v>38238</v>
      </c>
      <c r="GV297" s="4">
        <v>0</v>
      </c>
      <c r="GW297" s="4">
        <v>2652</v>
      </c>
      <c r="GX297" s="4">
        <v>0</v>
      </c>
      <c r="GY297" s="4">
        <v>0</v>
      </c>
      <c r="GZ297" s="4">
        <v>0</v>
      </c>
      <c r="HA297" s="160">
        <v>2652</v>
      </c>
      <c r="HB297" s="160">
        <v>0</v>
      </c>
      <c r="HC297" s="160">
        <v>-40.973528772534337</v>
      </c>
      <c r="HD297" s="4">
        <v>0</v>
      </c>
      <c r="HE297" s="93">
        <v>4</v>
      </c>
      <c r="HF297" s="4">
        <v>0</v>
      </c>
      <c r="HG297" s="4">
        <v>0</v>
      </c>
      <c r="HH297" s="4">
        <v>36756</v>
      </c>
      <c r="HI297" s="4">
        <v>0</v>
      </c>
      <c r="HJ297" s="4">
        <v>2412</v>
      </c>
      <c r="HK297" s="4">
        <v>0</v>
      </c>
      <c r="HL297" s="4">
        <v>13766</v>
      </c>
      <c r="HM297" s="4">
        <v>0</v>
      </c>
      <c r="HN297" s="4">
        <v>2412</v>
      </c>
      <c r="HO297" s="4">
        <v>0</v>
      </c>
      <c r="HP297" s="4">
        <v>0</v>
      </c>
      <c r="HQ297" s="4">
        <v>0</v>
      </c>
      <c r="HR297" s="93">
        <v>4</v>
      </c>
      <c r="HS297" s="4">
        <v>0</v>
      </c>
      <c r="HT297" s="4">
        <v>0</v>
      </c>
      <c r="HU297" s="4">
        <v>57252</v>
      </c>
      <c r="HV297" s="4">
        <v>0</v>
      </c>
      <c r="HW297" s="4">
        <v>0</v>
      </c>
      <c r="HX297" s="176">
        <v>0</v>
      </c>
      <c r="HY297" s="4">
        <v>3549</v>
      </c>
      <c r="HZ297" s="176">
        <v>0</v>
      </c>
      <c r="IA297" s="4">
        <v>0</v>
      </c>
      <c r="IB297" s="176">
        <v>0</v>
      </c>
      <c r="IC297" s="4">
        <v>3549</v>
      </c>
      <c r="ID297" s="176">
        <v>0</v>
      </c>
      <c r="IE297" s="4">
        <v>13506.910290063248</v>
      </c>
      <c r="IF297" s="4">
        <v>72.85587717908129</v>
      </c>
      <c r="IG297" s="5">
        <v>3.69</v>
      </c>
      <c r="IH297" s="3">
        <v>0</v>
      </c>
      <c r="II297" s="3">
        <v>0</v>
      </c>
      <c r="IJ297" s="3">
        <v>52183</v>
      </c>
      <c r="IK297" s="3">
        <v>0</v>
      </c>
      <c r="IL297" s="3">
        <v>0</v>
      </c>
      <c r="IM297" s="3">
        <v>0</v>
      </c>
      <c r="IN297" s="3">
        <v>3285</v>
      </c>
      <c r="IO297" s="3">
        <v>0</v>
      </c>
      <c r="IP297" s="3">
        <v>0</v>
      </c>
      <c r="IQ297" s="3"/>
      <c r="IR297" s="3">
        <v>3285</v>
      </c>
      <c r="IS297" s="3"/>
      <c r="IT297" s="3">
        <v>59.772035787834348</v>
      </c>
      <c r="IU297" s="3"/>
      <c r="IV297" s="93">
        <v>7</v>
      </c>
      <c r="IW297" s="4">
        <v>0</v>
      </c>
      <c r="IX297" s="4">
        <v>0</v>
      </c>
      <c r="IY297" s="4">
        <v>60331</v>
      </c>
      <c r="IZ297" s="4">
        <v>0</v>
      </c>
      <c r="JA297" s="4">
        <v>0</v>
      </c>
      <c r="JB297" s="4">
        <v>0</v>
      </c>
      <c r="JC297" s="4">
        <v>3750</v>
      </c>
      <c r="JD297" s="4">
        <v>0</v>
      </c>
      <c r="JE297" s="4">
        <v>47980</v>
      </c>
      <c r="JG297" s="4">
        <v>3750</v>
      </c>
      <c r="JI297" s="4">
        <v>6771.2421880761985</v>
      </c>
      <c r="JK297" s="93">
        <v>7</v>
      </c>
      <c r="JL297" s="4">
        <v>0</v>
      </c>
      <c r="JM297" s="4">
        <v>0</v>
      </c>
      <c r="JN297" s="4">
        <v>124281</v>
      </c>
      <c r="JO297" s="4">
        <v>0</v>
      </c>
      <c r="JP297" s="4">
        <v>0</v>
      </c>
      <c r="JQ297" s="4">
        <v>0</v>
      </c>
      <c r="JR297" s="4">
        <v>6542</v>
      </c>
      <c r="JS297" s="4">
        <v>0</v>
      </c>
      <c r="JT297" s="4">
        <v>0</v>
      </c>
      <c r="JV297" s="4">
        <v>6542</v>
      </c>
      <c r="JW297" s="4">
        <v>0</v>
      </c>
      <c r="JX297" s="4">
        <v>65205.873128684128</v>
      </c>
      <c r="JY297" s="4">
        <v>-1.5973195633268915</v>
      </c>
      <c r="JZ297" s="93">
        <v>6.6</v>
      </c>
      <c r="KA297" s="4">
        <v>0</v>
      </c>
      <c r="KB297" s="4">
        <v>0</v>
      </c>
      <c r="KC297" s="4">
        <v>136026</v>
      </c>
      <c r="KD297" s="4">
        <v>0</v>
      </c>
      <c r="KE297" s="4">
        <v>0</v>
      </c>
      <c r="KF297" s="4">
        <v>0</v>
      </c>
      <c r="KG297" s="4">
        <v>6191</v>
      </c>
      <c r="KH297" s="4">
        <v>0</v>
      </c>
      <c r="KI297" s="4">
        <v>0</v>
      </c>
      <c r="KJ297" s="4">
        <v>0</v>
      </c>
      <c r="KK297" s="4">
        <v>6191</v>
      </c>
      <c r="KM297" s="4">
        <v>51197.551832243371</v>
      </c>
      <c r="KN297" s="4">
        <v>-8.7247111080214381</v>
      </c>
      <c r="KO297" s="4">
        <v>3.46</v>
      </c>
      <c r="KP297" s="4">
        <v>0</v>
      </c>
      <c r="KQ297" s="4">
        <v>0</v>
      </c>
      <c r="KR297" s="4">
        <v>47196</v>
      </c>
      <c r="KS297" s="4">
        <v>0</v>
      </c>
      <c r="KT297" s="4">
        <v>0</v>
      </c>
      <c r="KU297" s="4">
        <v>0</v>
      </c>
      <c r="KV297" s="4">
        <v>2676</v>
      </c>
      <c r="KW297" s="4">
        <v>0</v>
      </c>
      <c r="KX297" s="4">
        <v>18004</v>
      </c>
      <c r="KY297" s="4">
        <v>0</v>
      </c>
      <c r="KZ297" s="4">
        <v>2676</v>
      </c>
      <c r="LA297" s="4">
        <v>0</v>
      </c>
      <c r="LB297" s="4">
        <v>31595.075288891981</v>
      </c>
      <c r="LC297" s="4">
        <v>0</v>
      </c>
      <c r="LD297" s="4">
        <v>3</v>
      </c>
      <c r="LE297" s="4">
        <v>0</v>
      </c>
      <c r="LF297" s="4">
        <v>0</v>
      </c>
      <c r="LG297" s="4">
        <v>54681</v>
      </c>
      <c r="LH297" s="4">
        <v>0</v>
      </c>
      <c r="LI297" s="4">
        <v>0</v>
      </c>
      <c r="LJ297" s="4">
        <v>0</v>
      </c>
      <c r="LK297" s="4">
        <v>3564</v>
      </c>
      <c r="LL297" s="4">
        <v>0</v>
      </c>
      <c r="LM297" s="4">
        <v>0</v>
      </c>
      <c r="LO297" s="4">
        <v>3564</v>
      </c>
      <c r="LQ297" s="4">
        <v>12183</v>
      </c>
      <c r="MI297" s="115">
        <f t="shared" si="4"/>
        <v>-288</v>
      </c>
      <c r="MJ297" s="3"/>
      <c r="MK297" s="3"/>
      <c r="ML297" s="176"/>
      <c r="MM297" s="176"/>
      <c r="MN297" s="176"/>
      <c r="MO297" s="176"/>
      <c r="MP297" s="176"/>
      <c r="MQ297" s="176"/>
      <c r="MR297" s="176"/>
      <c r="MS297" s="176"/>
      <c r="MT297" s="176"/>
    </row>
    <row r="298" spans="1:358" s="4" customFormat="1">
      <c r="A298" s="1">
        <v>289</v>
      </c>
      <c r="B298" t="s">
        <v>329</v>
      </c>
      <c r="C298" s="93"/>
      <c r="E298" s="4">
        <v>0</v>
      </c>
      <c r="F298" s="4">
        <v>0</v>
      </c>
      <c r="I298" s="93"/>
      <c r="J298" s="4">
        <v>0</v>
      </c>
      <c r="K298" s="4">
        <v>0</v>
      </c>
      <c r="L298" s="4">
        <v>0</v>
      </c>
      <c r="O298" s="93"/>
      <c r="Q298" s="4">
        <v>0</v>
      </c>
      <c r="R298" s="4">
        <v>0</v>
      </c>
      <c r="S298" s="4">
        <v>0</v>
      </c>
      <c r="U298" s="4">
        <v>0</v>
      </c>
      <c r="V298" s="4">
        <v>0</v>
      </c>
      <c r="W298" s="93">
        <v>0.42</v>
      </c>
      <c r="X298" s="4">
        <v>0</v>
      </c>
      <c r="Y298" s="4">
        <v>2258</v>
      </c>
      <c r="Z298" s="4">
        <v>0</v>
      </c>
      <c r="AA298" s="4">
        <v>0</v>
      </c>
      <c r="AB298" s="4">
        <v>0</v>
      </c>
      <c r="AC298" s="4">
        <v>2258</v>
      </c>
      <c r="AD298" s="4">
        <v>0</v>
      </c>
      <c r="AE298" s="4">
        <v>0</v>
      </c>
      <c r="AL298" s="4">
        <v>1355</v>
      </c>
      <c r="AO298" s="93"/>
      <c r="AQ298" s="4">
        <v>0</v>
      </c>
      <c r="AR298" s="4">
        <v>0</v>
      </c>
      <c r="AS298" s="4">
        <v>0</v>
      </c>
      <c r="AT298" s="4">
        <v>0</v>
      </c>
      <c r="AU298" s="4">
        <v>903</v>
      </c>
      <c r="AW298" s="93"/>
      <c r="AZ298" s="4">
        <v>0</v>
      </c>
      <c r="BB298" s="4">
        <v>0</v>
      </c>
      <c r="BC298" s="4">
        <v>0</v>
      </c>
      <c r="BD298" s="4">
        <v>0</v>
      </c>
      <c r="BH298" s="4">
        <v>0</v>
      </c>
      <c r="BL298" s="4">
        <v>0</v>
      </c>
      <c r="BN298" s="4">
        <v>0</v>
      </c>
      <c r="BO298" s="4">
        <v>0</v>
      </c>
      <c r="BP298" s="4">
        <v>0</v>
      </c>
      <c r="BQ298" s="93">
        <v>0</v>
      </c>
      <c r="BR298" s="4">
        <v>0</v>
      </c>
      <c r="BS298" s="4">
        <v>0</v>
      </c>
      <c r="BT298" s="4">
        <v>0</v>
      </c>
      <c r="BU298" s="4">
        <v>0</v>
      </c>
      <c r="BW298" s="4">
        <v>0</v>
      </c>
      <c r="BY298" s="4">
        <v>0</v>
      </c>
      <c r="CA298" s="4">
        <v>0</v>
      </c>
      <c r="CC298" s="93"/>
      <c r="CE298" s="4">
        <v>0</v>
      </c>
      <c r="CF298" s="4">
        <v>0</v>
      </c>
      <c r="CH298" s="4">
        <v>0</v>
      </c>
      <c r="CJ298" s="4">
        <v>0</v>
      </c>
      <c r="CK298" s="4">
        <v>0</v>
      </c>
      <c r="CL298" s="4">
        <v>0</v>
      </c>
      <c r="CM298" s="4">
        <v>0</v>
      </c>
      <c r="CN298" s="4">
        <v>0</v>
      </c>
      <c r="CO298" s="93"/>
      <c r="CS298" s="4">
        <v>0</v>
      </c>
      <c r="CW298" s="4">
        <v>0</v>
      </c>
      <c r="CY298" s="4">
        <v>0</v>
      </c>
      <c r="DA298" s="93"/>
      <c r="DD298" s="4">
        <v>0</v>
      </c>
      <c r="DF298" s="4">
        <v>0</v>
      </c>
      <c r="DH298" s="4">
        <v>0</v>
      </c>
      <c r="DI298" s="4">
        <v>0</v>
      </c>
      <c r="DJ298" s="4">
        <v>0</v>
      </c>
      <c r="DK298" s="4">
        <v>0</v>
      </c>
      <c r="DL298" s="4">
        <v>0</v>
      </c>
      <c r="DM298" s="93">
        <v>1</v>
      </c>
      <c r="DN298" s="4">
        <v>0</v>
      </c>
      <c r="DO298" s="4">
        <v>13220</v>
      </c>
      <c r="DQ298" s="4">
        <v>893</v>
      </c>
      <c r="DS298" s="4">
        <v>0</v>
      </c>
      <c r="DU298" s="4">
        <v>893</v>
      </c>
      <c r="DW298" s="4">
        <v>13220</v>
      </c>
      <c r="DY298" s="93">
        <v>1</v>
      </c>
      <c r="DZ298" s="4">
        <v>0</v>
      </c>
      <c r="EA298" s="4">
        <v>10432</v>
      </c>
      <c r="EC298" s="4">
        <v>893</v>
      </c>
      <c r="EE298" s="4">
        <v>0</v>
      </c>
      <c r="EG298" s="4">
        <v>893</v>
      </c>
      <c r="EI298" s="4">
        <v>7932</v>
      </c>
      <c r="EK298" s="93">
        <v>1.9965034965034965</v>
      </c>
      <c r="EL298" s="4">
        <v>0</v>
      </c>
      <c r="EM298" s="4">
        <v>18988</v>
      </c>
      <c r="EN298" s="4">
        <v>0</v>
      </c>
      <c r="EO298" s="4">
        <v>1340</v>
      </c>
      <c r="EP298" s="4">
        <v>0</v>
      </c>
      <c r="EQ298" s="4">
        <v>6411</v>
      </c>
      <c r="ER298" s="4">
        <v>0</v>
      </c>
      <c r="ES298" s="4">
        <v>1340</v>
      </c>
      <c r="ET298" s="4">
        <v>0</v>
      </c>
      <c r="EU298" s="4">
        <v>13844</v>
      </c>
      <c r="EV298" s="4">
        <v>0</v>
      </c>
      <c r="EW298" s="93">
        <v>2</v>
      </c>
      <c r="EX298" s="4">
        <v>0</v>
      </c>
      <c r="EY298" s="4">
        <v>12231</v>
      </c>
      <c r="EZ298" s="4">
        <v>0</v>
      </c>
      <c r="FA298" s="4">
        <v>893</v>
      </c>
      <c r="FB298" s="4">
        <v>0</v>
      </c>
      <c r="FC298" s="4">
        <v>13124</v>
      </c>
      <c r="FD298" s="4">
        <v>0</v>
      </c>
      <c r="FE298" s="4">
        <v>893</v>
      </c>
      <c r="FF298" s="4">
        <v>0</v>
      </c>
      <c r="FG298" s="4">
        <v>2139</v>
      </c>
      <c r="FH298" s="4">
        <v>0</v>
      </c>
      <c r="FI298" s="93">
        <v>1</v>
      </c>
      <c r="FJ298" s="4">
        <v>0</v>
      </c>
      <c r="FK298" s="4">
        <v>12378</v>
      </c>
      <c r="FL298" s="4">
        <v>0</v>
      </c>
      <c r="FM298" s="4">
        <v>893</v>
      </c>
      <c r="FN298" s="4">
        <v>0</v>
      </c>
      <c r="FO298" s="4">
        <v>0</v>
      </c>
      <c r="FQ298" s="4">
        <v>893</v>
      </c>
      <c r="FS298" s="4">
        <v>2187.8301133812652</v>
      </c>
      <c r="FU298" s="93">
        <v>1.4982698961937717</v>
      </c>
      <c r="FV298" s="4">
        <v>0</v>
      </c>
      <c r="FW298" s="4">
        <v>25521</v>
      </c>
      <c r="FX298" s="4">
        <v>0</v>
      </c>
      <c r="FY298" s="4">
        <v>1338</v>
      </c>
      <c r="FZ298" s="4">
        <v>0</v>
      </c>
      <c r="GA298" s="4">
        <v>0</v>
      </c>
      <c r="GB298" s="4">
        <v>0</v>
      </c>
      <c r="GC298" s="4">
        <v>1338</v>
      </c>
      <c r="GE298" s="4">
        <v>14914.171530248686</v>
      </c>
      <c r="GG298" s="93">
        <v>2.4895104895104896</v>
      </c>
      <c r="GH298" s="4">
        <v>0</v>
      </c>
      <c r="GI298" s="4">
        <v>35431</v>
      </c>
      <c r="GJ298" s="4">
        <v>0</v>
      </c>
      <c r="GK298" s="4">
        <v>2222</v>
      </c>
      <c r="GL298" s="4">
        <v>0</v>
      </c>
      <c r="GM298" s="4">
        <v>0</v>
      </c>
      <c r="GN298" s="4">
        <v>0</v>
      </c>
      <c r="GO298" s="4">
        <v>2222</v>
      </c>
      <c r="GP298" s="4">
        <v>0</v>
      </c>
      <c r="GQ298" s="4">
        <v>9534.2572672879469</v>
      </c>
      <c r="GR298" s="4">
        <v>-8.3341407223942952</v>
      </c>
      <c r="GS298" s="93">
        <v>1</v>
      </c>
      <c r="GT298" s="4">
        <v>0</v>
      </c>
      <c r="GU298" s="4">
        <v>0</v>
      </c>
      <c r="GV298" s="4">
        <v>0</v>
      </c>
      <c r="GW298" s="4">
        <v>0</v>
      </c>
      <c r="GX298" s="4">
        <v>0</v>
      </c>
      <c r="GY298" s="4">
        <v>11117</v>
      </c>
      <c r="GZ298" s="4">
        <v>0</v>
      </c>
      <c r="HA298" s="160">
        <v>0</v>
      </c>
      <c r="HB298" s="160">
        <v>0</v>
      </c>
      <c r="HC298" s="160">
        <v>-8.3341407223942952</v>
      </c>
      <c r="HD298" s="4">
        <v>0</v>
      </c>
      <c r="HE298" s="93">
        <v>0</v>
      </c>
      <c r="HF298" s="4">
        <v>0</v>
      </c>
      <c r="HG298" s="4">
        <v>0</v>
      </c>
      <c r="HH298" s="4">
        <v>0</v>
      </c>
      <c r="HI298" s="4">
        <v>0</v>
      </c>
      <c r="HJ298" s="4">
        <v>0</v>
      </c>
      <c r="HK298" s="4">
        <v>0</v>
      </c>
      <c r="HL298" s="4">
        <v>0</v>
      </c>
      <c r="HM298" s="4">
        <v>0</v>
      </c>
      <c r="HN298" s="4">
        <v>0</v>
      </c>
      <c r="HO298" s="4">
        <v>0</v>
      </c>
      <c r="HP298" s="4">
        <v>0</v>
      </c>
      <c r="HQ298" s="4">
        <v>0</v>
      </c>
      <c r="HR298" s="93">
        <v>1</v>
      </c>
      <c r="HS298" s="4">
        <v>0</v>
      </c>
      <c r="HT298" s="4">
        <v>0</v>
      </c>
      <c r="HU298" s="4">
        <v>14504</v>
      </c>
      <c r="HV298" s="4">
        <v>0</v>
      </c>
      <c r="HW298" s="4">
        <v>0</v>
      </c>
      <c r="HX298" s="176">
        <v>0</v>
      </c>
      <c r="HY298" s="4">
        <v>893</v>
      </c>
      <c r="HZ298" s="176">
        <v>0</v>
      </c>
      <c r="IA298" s="4">
        <v>0</v>
      </c>
      <c r="IB298" s="176">
        <v>0</v>
      </c>
      <c r="IC298" s="4">
        <v>893</v>
      </c>
      <c r="ID298" s="176">
        <v>0</v>
      </c>
      <c r="IE298" s="4">
        <v>9558.1687571759048</v>
      </c>
      <c r="IF298" s="4">
        <v>51.55648139175355</v>
      </c>
      <c r="IG298" s="5">
        <v>0</v>
      </c>
      <c r="IH298" s="3">
        <v>0</v>
      </c>
      <c r="II298" s="3">
        <v>0</v>
      </c>
      <c r="IJ298" s="3">
        <v>0</v>
      </c>
      <c r="IK298" s="3">
        <v>0</v>
      </c>
      <c r="IL298" s="3">
        <v>0</v>
      </c>
      <c r="IM298" s="3">
        <v>0</v>
      </c>
      <c r="IN298" s="3">
        <v>0</v>
      </c>
      <c r="IO298" s="3">
        <v>0</v>
      </c>
      <c r="IP298" s="3">
        <v>0</v>
      </c>
      <c r="IQ298" s="3"/>
      <c r="IR298" s="3">
        <v>0</v>
      </c>
      <c r="IS298" s="3"/>
      <c r="IT298" s="3">
        <v>42.297697456417723</v>
      </c>
      <c r="IU298" s="3"/>
      <c r="IV298" s="93">
        <v>0.49</v>
      </c>
      <c r="IW298" s="4">
        <v>0</v>
      </c>
      <c r="IX298" s="4">
        <v>0</v>
      </c>
      <c r="IY298" s="4">
        <v>9027</v>
      </c>
      <c r="IZ298" s="4">
        <v>0</v>
      </c>
      <c r="JA298" s="4">
        <v>0</v>
      </c>
      <c r="JB298" s="4">
        <v>0</v>
      </c>
      <c r="JC298" s="4">
        <v>459</v>
      </c>
      <c r="JD298" s="4">
        <v>0</v>
      </c>
      <c r="JE298" s="4">
        <v>0</v>
      </c>
      <c r="JG298" s="4">
        <v>459</v>
      </c>
      <c r="JI298" s="4">
        <v>7498.8475855448924</v>
      </c>
      <c r="JK298" s="93">
        <v>0</v>
      </c>
      <c r="JL298" s="4">
        <v>0</v>
      </c>
      <c r="JM298" s="4">
        <v>0</v>
      </c>
      <c r="JN298" s="4">
        <v>0</v>
      </c>
      <c r="JO298" s="4">
        <v>0</v>
      </c>
      <c r="JP298" s="4">
        <v>0</v>
      </c>
      <c r="JQ298" s="4">
        <v>0</v>
      </c>
      <c r="JR298" s="4">
        <v>0</v>
      </c>
      <c r="JS298" s="4">
        <v>0</v>
      </c>
      <c r="JT298" s="4">
        <v>0</v>
      </c>
      <c r="JV298" s="4">
        <v>0</v>
      </c>
      <c r="JW298" s="4">
        <v>0</v>
      </c>
      <c r="JX298" s="4">
        <v>1391.3557600186068</v>
      </c>
      <c r="JY298" s="4">
        <v>-1.7696371745350916</v>
      </c>
      <c r="JZ298" s="93">
        <v>2.5</v>
      </c>
      <c r="KA298" s="4">
        <v>0</v>
      </c>
      <c r="KB298" s="4">
        <v>0</v>
      </c>
      <c r="KC298" s="4">
        <v>63800</v>
      </c>
      <c r="KD298" s="4">
        <v>0</v>
      </c>
      <c r="KE298" s="4">
        <v>0</v>
      </c>
      <c r="KF298" s="4">
        <v>0</v>
      </c>
      <c r="KG298" s="4">
        <v>2345</v>
      </c>
      <c r="KH298" s="4">
        <v>0</v>
      </c>
      <c r="KI298" s="4">
        <v>0</v>
      </c>
      <c r="KJ298" s="4">
        <v>0</v>
      </c>
      <c r="KK298" s="4">
        <v>2345</v>
      </c>
      <c r="KM298" s="4">
        <v>64999.336694852842</v>
      </c>
      <c r="KN298" s="4">
        <v>-9.6659262606845004</v>
      </c>
      <c r="KO298" s="4">
        <v>0.5</v>
      </c>
      <c r="KP298" s="4">
        <v>0</v>
      </c>
      <c r="KQ298" s="4">
        <v>0</v>
      </c>
      <c r="KR298" s="4">
        <v>8544</v>
      </c>
      <c r="KS298" s="4">
        <v>0</v>
      </c>
      <c r="KT298" s="4">
        <v>0</v>
      </c>
      <c r="KU298" s="4">
        <v>0</v>
      </c>
      <c r="KV298" s="4">
        <v>544</v>
      </c>
      <c r="KW298" s="4">
        <v>0</v>
      </c>
      <c r="KX298" s="4">
        <v>0</v>
      </c>
      <c r="KY298" s="4">
        <v>0</v>
      </c>
      <c r="KZ298" s="4">
        <v>544</v>
      </c>
      <c r="LA298" s="4">
        <v>0</v>
      </c>
      <c r="LB298" s="4">
        <v>38270.334073739315</v>
      </c>
      <c r="LC298" s="4">
        <v>0</v>
      </c>
      <c r="LD298" s="4">
        <v>0</v>
      </c>
      <c r="LE298" s="4">
        <v>0</v>
      </c>
      <c r="LF298" s="4">
        <v>0</v>
      </c>
      <c r="LG298" s="4">
        <v>0</v>
      </c>
      <c r="LH298" s="4">
        <v>0</v>
      </c>
      <c r="LI298" s="4">
        <v>0</v>
      </c>
      <c r="LJ298" s="4">
        <v>0</v>
      </c>
      <c r="LK298" s="4">
        <v>0</v>
      </c>
      <c r="LL298" s="4">
        <v>0</v>
      </c>
      <c r="LM298" s="4">
        <v>0</v>
      </c>
      <c r="LO298" s="4">
        <v>0</v>
      </c>
      <c r="LQ298" s="4">
        <v>25520</v>
      </c>
      <c r="MI298" s="115">
        <f t="shared" si="4"/>
        <v>-289</v>
      </c>
      <c r="MJ298" s="3"/>
      <c r="MK298" s="3"/>
      <c r="ML298" s="176"/>
      <c r="MM298" s="176"/>
      <c r="MN298" s="176"/>
      <c r="MO298" s="176"/>
      <c r="MP298" s="176"/>
      <c r="MQ298" s="176"/>
      <c r="MR298" s="176"/>
      <c r="MS298" s="176"/>
      <c r="MT298" s="176"/>
    </row>
    <row r="299" spans="1:358" s="4" customFormat="1">
      <c r="A299" s="1">
        <v>290</v>
      </c>
      <c r="B299" t="s">
        <v>330</v>
      </c>
      <c r="C299" s="93"/>
      <c r="E299" s="4">
        <v>0</v>
      </c>
      <c r="F299" s="4">
        <v>0</v>
      </c>
      <c r="I299" s="93"/>
      <c r="J299" s="4">
        <v>0</v>
      </c>
      <c r="K299" s="4">
        <v>0</v>
      </c>
      <c r="L299" s="4">
        <v>0</v>
      </c>
      <c r="O299" s="93"/>
      <c r="Q299" s="4">
        <v>0</v>
      </c>
      <c r="R299" s="4">
        <v>0</v>
      </c>
      <c r="S299" s="4">
        <v>0</v>
      </c>
      <c r="U299" s="4">
        <v>0</v>
      </c>
      <c r="V299" s="4">
        <v>0</v>
      </c>
      <c r="W299" s="93">
        <v>3.45</v>
      </c>
      <c r="X299" s="4">
        <v>0</v>
      </c>
      <c r="Y299" s="4">
        <v>20082</v>
      </c>
      <c r="Z299" s="4">
        <v>0</v>
      </c>
      <c r="AA299" s="4">
        <v>0</v>
      </c>
      <c r="AB299" s="4">
        <v>0</v>
      </c>
      <c r="AC299" s="4">
        <v>20082</v>
      </c>
      <c r="AD299" s="4">
        <v>0</v>
      </c>
      <c r="AE299" s="4">
        <v>0</v>
      </c>
      <c r="AF299" s="4">
        <v>3</v>
      </c>
      <c r="AG299" s="4">
        <v>0</v>
      </c>
      <c r="AH299" s="4">
        <v>16716</v>
      </c>
      <c r="AJ299" s="4">
        <v>0</v>
      </c>
      <c r="AL299" s="4">
        <v>12049</v>
      </c>
      <c r="AN299" s="4">
        <v>0</v>
      </c>
      <c r="AO299" s="93">
        <v>5</v>
      </c>
      <c r="AP299" s="4">
        <v>0</v>
      </c>
      <c r="AQ299" s="4">
        <v>31270</v>
      </c>
      <c r="AR299" s="4">
        <v>0</v>
      </c>
      <c r="AS299" s="4">
        <v>0</v>
      </c>
      <c r="AT299" s="4">
        <v>0</v>
      </c>
      <c r="AU299" s="4">
        <v>22587</v>
      </c>
      <c r="AW299" s="93">
        <v>4</v>
      </c>
      <c r="AY299" s="4">
        <v>24960</v>
      </c>
      <c r="AZ299" s="4">
        <v>0</v>
      </c>
      <c r="BA299" s="4">
        <v>0</v>
      </c>
      <c r="BB299" s="4">
        <v>0</v>
      </c>
      <c r="BC299" s="4">
        <v>7774</v>
      </c>
      <c r="BD299" s="4">
        <v>11</v>
      </c>
      <c r="BE299" s="4">
        <v>1</v>
      </c>
      <c r="BF299" s="4">
        <v>0</v>
      </c>
      <c r="BG299" s="4">
        <v>6094</v>
      </c>
      <c r="BH299" s="4">
        <v>0</v>
      </c>
      <c r="BI299" s="4">
        <v>1</v>
      </c>
      <c r="BJ299" s="4">
        <v>0</v>
      </c>
      <c r="BK299" s="4">
        <v>5264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93">
        <v>1.1140939597315436</v>
      </c>
      <c r="BR299" s="4">
        <v>0</v>
      </c>
      <c r="BS299" s="4">
        <v>7813.8584021674469</v>
      </c>
      <c r="BT299" s="4">
        <v>0</v>
      </c>
      <c r="BU299" s="4">
        <v>833.34228187919462</v>
      </c>
      <c r="BW299" s="4">
        <v>0</v>
      </c>
      <c r="BY299" s="4">
        <v>833.34228187919462</v>
      </c>
      <c r="CA299" s="4">
        <v>2549.8584021674469</v>
      </c>
      <c r="CC299" s="93">
        <v>2</v>
      </c>
      <c r="CD299" s="4">
        <v>0</v>
      </c>
      <c r="CE299" s="4">
        <v>14374</v>
      </c>
      <c r="CF299" s="4">
        <v>0</v>
      </c>
      <c r="CG299" s="4">
        <v>1552</v>
      </c>
      <c r="CH299" s="4">
        <v>0</v>
      </c>
      <c r="CI299" s="4">
        <v>0</v>
      </c>
      <c r="CJ299" s="4">
        <v>0</v>
      </c>
      <c r="CK299" s="4">
        <v>1552</v>
      </c>
      <c r="CL299" s="4">
        <v>0</v>
      </c>
      <c r="CM299" s="4">
        <v>8090.1415978325531</v>
      </c>
      <c r="CN299" s="4">
        <v>0</v>
      </c>
      <c r="CO299" s="93">
        <v>3</v>
      </c>
      <c r="CP299" s="4">
        <v>0</v>
      </c>
      <c r="CQ299" s="4">
        <v>22572</v>
      </c>
      <c r="CS299" s="4">
        <v>2433</v>
      </c>
      <c r="CU299" s="4">
        <v>0</v>
      </c>
      <c r="CW299" s="4">
        <v>2433</v>
      </c>
      <c r="CY299" s="4">
        <v>13154</v>
      </c>
      <c r="DA299" s="93">
        <v>3.564189189189189</v>
      </c>
      <c r="DB299" s="4">
        <v>0</v>
      </c>
      <c r="DC299" s="4">
        <v>27790</v>
      </c>
      <c r="DD299" s="4">
        <v>0</v>
      </c>
      <c r="DE299" s="4">
        <v>3026</v>
      </c>
      <c r="DF299" s="4">
        <v>0</v>
      </c>
      <c r="DG299" s="4">
        <v>0</v>
      </c>
      <c r="DH299" s="4">
        <v>0</v>
      </c>
      <c r="DI299" s="4">
        <v>3026</v>
      </c>
      <c r="DJ299" s="4">
        <v>0</v>
      </c>
      <c r="DK299" s="4">
        <v>12761</v>
      </c>
      <c r="DL299" s="4">
        <v>0</v>
      </c>
      <c r="DM299" s="93">
        <v>5</v>
      </c>
      <c r="DN299" s="4">
        <v>0</v>
      </c>
      <c r="DO299" s="4">
        <v>41115</v>
      </c>
      <c r="DQ299" s="4">
        <v>4465</v>
      </c>
      <c r="DS299" s="4">
        <v>0</v>
      </c>
      <c r="DU299" s="4">
        <v>4465</v>
      </c>
      <c r="DW299" s="4">
        <v>19735</v>
      </c>
      <c r="DY299" s="93">
        <v>1.4537771450523129</v>
      </c>
      <c r="DZ299" s="4">
        <v>0</v>
      </c>
      <c r="EA299" s="4">
        <v>14345</v>
      </c>
      <c r="EC299" s="4">
        <v>1298</v>
      </c>
      <c r="EE299" s="4">
        <v>0</v>
      </c>
      <c r="EG299" s="4">
        <v>1298</v>
      </c>
      <c r="EI299" s="4">
        <v>10082.200000000001</v>
      </c>
      <c r="EK299" s="93">
        <v>1</v>
      </c>
      <c r="EL299" s="4">
        <v>0</v>
      </c>
      <c r="EM299" s="4">
        <v>9263</v>
      </c>
      <c r="EN299" s="4">
        <v>0</v>
      </c>
      <c r="EO299" s="4">
        <v>893</v>
      </c>
      <c r="EP299" s="4">
        <v>0</v>
      </c>
      <c r="EQ299" s="4">
        <v>0</v>
      </c>
      <c r="ER299" s="4">
        <v>0</v>
      </c>
      <c r="ES299" s="4">
        <v>893</v>
      </c>
      <c r="ET299" s="4">
        <v>0</v>
      </c>
      <c r="EU299" s="4">
        <v>5330</v>
      </c>
      <c r="EV299" s="4">
        <v>0</v>
      </c>
      <c r="EW299" s="93">
        <v>0</v>
      </c>
      <c r="EX299" s="4">
        <v>0</v>
      </c>
      <c r="EY299" s="4">
        <v>0</v>
      </c>
      <c r="EZ299" s="4">
        <v>0</v>
      </c>
      <c r="FA299" s="4">
        <v>0</v>
      </c>
      <c r="FB299" s="4">
        <v>0</v>
      </c>
      <c r="FC299" s="4">
        <v>0</v>
      </c>
      <c r="FD299" s="4">
        <v>0</v>
      </c>
      <c r="FE299" s="4">
        <v>0</v>
      </c>
      <c r="FF299" s="4">
        <v>0</v>
      </c>
      <c r="FG299" s="4">
        <v>0</v>
      </c>
      <c r="FH299" s="4">
        <v>0</v>
      </c>
      <c r="FI299" s="93">
        <v>0</v>
      </c>
      <c r="FJ299" s="4">
        <v>0</v>
      </c>
      <c r="FK299" s="4">
        <v>0</v>
      </c>
      <c r="FL299" s="4">
        <v>0</v>
      </c>
      <c r="FM299" s="4">
        <v>0</v>
      </c>
      <c r="FN299" s="4">
        <v>0</v>
      </c>
      <c r="FO299" s="4">
        <v>0</v>
      </c>
      <c r="FQ299" s="4">
        <v>0</v>
      </c>
      <c r="FS299" s="4">
        <v>0</v>
      </c>
      <c r="FU299" s="93">
        <v>0</v>
      </c>
      <c r="FV299" s="4">
        <v>0</v>
      </c>
      <c r="FW299" s="4">
        <v>0</v>
      </c>
      <c r="FX299" s="4">
        <v>0</v>
      </c>
      <c r="FY299" s="4">
        <v>0</v>
      </c>
      <c r="FZ299" s="4">
        <v>0</v>
      </c>
      <c r="GA299" s="4">
        <v>0</v>
      </c>
      <c r="GB299" s="4">
        <v>0</v>
      </c>
      <c r="GC299" s="4">
        <v>0</v>
      </c>
      <c r="GE299" s="4">
        <v>0</v>
      </c>
      <c r="GG299" s="93">
        <v>0.61300309597523217</v>
      </c>
      <c r="GH299" s="4">
        <v>0</v>
      </c>
      <c r="GI299" s="4">
        <v>6409</v>
      </c>
      <c r="GJ299" s="4">
        <v>0</v>
      </c>
      <c r="GK299" s="4">
        <v>547</v>
      </c>
      <c r="GL299" s="4">
        <v>0</v>
      </c>
      <c r="GM299" s="4">
        <v>0</v>
      </c>
      <c r="GN299" s="4">
        <v>0</v>
      </c>
      <c r="GO299" s="4">
        <v>547</v>
      </c>
      <c r="GP299" s="4">
        <v>0</v>
      </c>
      <c r="GQ299" s="4">
        <v>6165.9994779059998</v>
      </c>
      <c r="GR299" s="4">
        <v>-5.3898595247055709</v>
      </c>
      <c r="GS299" s="93">
        <v>0</v>
      </c>
      <c r="GT299" s="4">
        <v>0</v>
      </c>
      <c r="GU299" s="4">
        <v>0</v>
      </c>
      <c r="GV299" s="4">
        <v>0</v>
      </c>
      <c r="GW299" s="4">
        <v>0</v>
      </c>
      <c r="GX299" s="4">
        <v>0</v>
      </c>
      <c r="GY299" s="4">
        <v>0</v>
      </c>
      <c r="GZ299" s="4">
        <v>0</v>
      </c>
      <c r="HA299" s="160">
        <v>0</v>
      </c>
      <c r="HB299" s="160">
        <v>0</v>
      </c>
      <c r="HC299" s="160">
        <v>-5.3898595247055709</v>
      </c>
      <c r="HD299" s="4">
        <v>0</v>
      </c>
      <c r="HE299" s="93">
        <v>0</v>
      </c>
      <c r="HF299" s="4">
        <v>0</v>
      </c>
      <c r="HG299" s="4">
        <v>0</v>
      </c>
      <c r="HH299" s="4">
        <v>0</v>
      </c>
      <c r="HI299" s="4">
        <v>0</v>
      </c>
      <c r="HJ299" s="4">
        <v>0</v>
      </c>
      <c r="HK299" s="4">
        <v>0</v>
      </c>
      <c r="HL299" s="4">
        <v>0</v>
      </c>
      <c r="HM299" s="4">
        <v>0</v>
      </c>
      <c r="HN299" s="4">
        <v>0</v>
      </c>
      <c r="HO299" s="4">
        <v>0</v>
      </c>
      <c r="HP299" s="4">
        <v>0</v>
      </c>
      <c r="HQ299" s="4">
        <v>0</v>
      </c>
      <c r="HR299" s="93">
        <v>0</v>
      </c>
      <c r="HS299" s="4">
        <v>0</v>
      </c>
      <c r="HT299" s="4">
        <v>0</v>
      </c>
      <c r="HU299" s="4">
        <v>0</v>
      </c>
      <c r="HV299" s="4">
        <v>0</v>
      </c>
      <c r="HW299" s="4">
        <v>0</v>
      </c>
      <c r="HX299" s="176">
        <v>0</v>
      </c>
      <c r="HY299" s="4">
        <v>0</v>
      </c>
      <c r="HZ299" s="176">
        <v>0</v>
      </c>
      <c r="IA299" s="4">
        <v>0</v>
      </c>
      <c r="IB299" s="176">
        <v>0</v>
      </c>
      <c r="IC299" s="4">
        <v>0</v>
      </c>
      <c r="ID299" s="176">
        <v>0</v>
      </c>
      <c r="IE299" s="4">
        <v>0</v>
      </c>
      <c r="IF299" s="4">
        <v>0</v>
      </c>
      <c r="IG299" s="5">
        <v>0</v>
      </c>
      <c r="IH299" s="3">
        <v>0</v>
      </c>
      <c r="II299" s="3">
        <v>0</v>
      </c>
      <c r="IJ299" s="3">
        <v>0</v>
      </c>
      <c r="IK299" s="3">
        <v>0</v>
      </c>
      <c r="IL299" s="3">
        <v>0</v>
      </c>
      <c r="IM299" s="3">
        <v>0</v>
      </c>
      <c r="IN299" s="3">
        <v>0</v>
      </c>
      <c r="IO299" s="3">
        <v>0</v>
      </c>
      <c r="IP299" s="3">
        <v>0</v>
      </c>
      <c r="IQ299" s="3"/>
      <c r="IR299" s="3">
        <v>0</v>
      </c>
      <c r="IS299" s="3"/>
      <c r="IT299" s="3">
        <v>0</v>
      </c>
      <c r="IU299" s="3"/>
      <c r="IV299" s="93">
        <v>0.86</v>
      </c>
      <c r="IW299" s="4">
        <v>0</v>
      </c>
      <c r="IX299" s="4">
        <v>0</v>
      </c>
      <c r="IY299" s="4">
        <v>12406</v>
      </c>
      <c r="IZ299" s="4">
        <v>0</v>
      </c>
      <c r="JA299" s="4">
        <v>0</v>
      </c>
      <c r="JB299" s="4">
        <v>0</v>
      </c>
      <c r="JC299" s="4">
        <v>806</v>
      </c>
      <c r="JD299" s="4">
        <v>0</v>
      </c>
      <c r="JE299" s="4">
        <v>0</v>
      </c>
      <c r="JG299" s="4">
        <v>806</v>
      </c>
      <c r="JI299" s="4">
        <v>10298.850848266937</v>
      </c>
      <c r="JK299" s="93">
        <v>1.5</v>
      </c>
      <c r="JL299" s="4">
        <v>0</v>
      </c>
      <c r="JM299" s="4">
        <v>0</v>
      </c>
      <c r="JN299" s="4">
        <v>20125</v>
      </c>
      <c r="JO299" s="4">
        <v>0</v>
      </c>
      <c r="JP299" s="4">
        <v>0</v>
      </c>
      <c r="JQ299" s="4">
        <v>0</v>
      </c>
      <c r="JR299" s="4">
        <v>1407</v>
      </c>
      <c r="JS299" s="4">
        <v>0</v>
      </c>
      <c r="JT299" s="4">
        <v>0</v>
      </c>
      <c r="JV299" s="4">
        <v>1407</v>
      </c>
      <c r="JW299" s="4">
        <v>0</v>
      </c>
      <c r="JX299" s="4">
        <v>9631.1701073214608</v>
      </c>
      <c r="JY299" s="4">
        <v>-2.4320503807775822</v>
      </c>
      <c r="JZ299" s="93">
        <v>2</v>
      </c>
      <c r="KA299" s="4">
        <v>0</v>
      </c>
      <c r="KB299" s="4">
        <v>0</v>
      </c>
      <c r="KC299" s="4">
        <v>29629</v>
      </c>
      <c r="KD299" s="4">
        <v>0</v>
      </c>
      <c r="KE299" s="4">
        <v>0</v>
      </c>
      <c r="KF299" s="4">
        <v>0</v>
      </c>
      <c r="KG299" s="4">
        <v>1876</v>
      </c>
      <c r="KH299" s="4">
        <v>0</v>
      </c>
      <c r="KI299" s="4">
        <v>0</v>
      </c>
      <c r="KJ299" s="4">
        <v>0</v>
      </c>
      <c r="KK299" s="4">
        <v>1876</v>
      </c>
      <c r="KM299" s="4">
        <v>15783.67418149378</v>
      </c>
      <c r="KN299" s="4">
        <v>-13.284090084203854</v>
      </c>
      <c r="KO299" s="4">
        <v>1.5</v>
      </c>
      <c r="KP299" s="4">
        <v>0</v>
      </c>
      <c r="KQ299" s="4">
        <v>0</v>
      </c>
      <c r="KR299" s="4">
        <v>28563</v>
      </c>
      <c r="KS299" s="4">
        <v>0</v>
      </c>
      <c r="KT299" s="4">
        <v>0</v>
      </c>
      <c r="KU299" s="4">
        <v>0</v>
      </c>
      <c r="KV299" s="4">
        <v>1632</v>
      </c>
      <c r="KW299" s="4">
        <v>0</v>
      </c>
      <c r="KX299" s="4">
        <v>0</v>
      </c>
      <c r="KY299" s="4">
        <v>0</v>
      </c>
      <c r="KZ299" s="4">
        <v>1632</v>
      </c>
      <c r="LA299" s="4">
        <v>0</v>
      </c>
      <c r="LB299" s="4">
        <v>8653.2119099157953</v>
      </c>
      <c r="LC299" s="4">
        <v>0</v>
      </c>
      <c r="LD299" s="4">
        <v>0</v>
      </c>
      <c r="LE299" s="4">
        <v>0</v>
      </c>
      <c r="LF299" s="4">
        <v>0</v>
      </c>
      <c r="LG299" s="4">
        <v>0</v>
      </c>
      <c r="LH299" s="4">
        <v>0</v>
      </c>
      <c r="LI299" s="4">
        <v>0</v>
      </c>
      <c r="LJ299" s="4">
        <v>0</v>
      </c>
      <c r="LK299" s="4">
        <v>0</v>
      </c>
      <c r="LL299" s="4">
        <v>0</v>
      </c>
      <c r="LM299" s="4">
        <v>0</v>
      </c>
      <c r="LO299" s="4">
        <v>0</v>
      </c>
      <c r="LQ299" s="4">
        <v>3801.6000000000004</v>
      </c>
      <c r="MI299" s="115">
        <f t="shared" si="4"/>
        <v>-290</v>
      </c>
      <c r="MJ299" s="3"/>
      <c r="MK299" s="3"/>
      <c r="ML299" s="176"/>
      <c r="MM299" s="176"/>
      <c r="MN299" s="176"/>
      <c r="MO299" s="176"/>
      <c r="MP299" s="176"/>
      <c r="MQ299" s="176"/>
      <c r="MR299" s="176"/>
      <c r="MS299" s="176"/>
      <c r="MT299" s="176"/>
    </row>
    <row r="300" spans="1:358" s="4" customFormat="1">
      <c r="A300" s="1">
        <v>291</v>
      </c>
      <c r="B300" t="s">
        <v>331</v>
      </c>
      <c r="C300" s="93">
        <v>4</v>
      </c>
      <c r="D300" s="4">
        <v>23232</v>
      </c>
      <c r="E300" s="4">
        <v>0</v>
      </c>
      <c r="F300" s="4">
        <v>0</v>
      </c>
      <c r="G300" s="4">
        <v>11616</v>
      </c>
      <c r="I300" s="93">
        <v>6</v>
      </c>
      <c r="J300" s="4">
        <v>34662</v>
      </c>
      <c r="K300" s="4">
        <v>0</v>
      </c>
      <c r="L300" s="4">
        <v>0</v>
      </c>
      <c r="M300" s="4">
        <v>13866</v>
      </c>
      <c r="O300" s="93">
        <v>10.17</v>
      </c>
      <c r="P300" s="4">
        <v>0</v>
      </c>
      <c r="Q300" s="4">
        <v>61183</v>
      </c>
      <c r="R300" s="4">
        <v>0</v>
      </c>
      <c r="S300" s="4">
        <v>0</v>
      </c>
      <c r="U300" s="4">
        <v>0</v>
      </c>
      <c r="V300" s="4">
        <v>24469</v>
      </c>
      <c r="W300" s="93">
        <v>9</v>
      </c>
      <c r="X300" s="4">
        <v>0</v>
      </c>
      <c r="Y300" s="4">
        <v>56160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8</v>
      </c>
      <c r="AG300" s="4">
        <v>0</v>
      </c>
      <c r="AH300" s="4">
        <v>53896</v>
      </c>
      <c r="AJ300" s="4">
        <v>0</v>
      </c>
      <c r="AL300" s="4">
        <v>0</v>
      </c>
      <c r="AN300" s="4">
        <v>0</v>
      </c>
      <c r="AO300" s="93">
        <v>4</v>
      </c>
      <c r="AP300" s="4">
        <v>0</v>
      </c>
      <c r="AQ300" s="4">
        <v>28924</v>
      </c>
      <c r="AR300" s="4">
        <v>0</v>
      </c>
      <c r="AS300" s="4">
        <v>0</v>
      </c>
      <c r="AT300" s="4">
        <v>0</v>
      </c>
      <c r="AU300" s="4">
        <v>0</v>
      </c>
      <c r="AW300" s="93">
        <v>3</v>
      </c>
      <c r="AY300" s="4">
        <v>23253</v>
      </c>
      <c r="AZ300" s="4">
        <v>0</v>
      </c>
      <c r="BA300" s="4">
        <v>0</v>
      </c>
      <c r="BB300" s="4">
        <v>0</v>
      </c>
      <c r="BC300" s="4">
        <v>0</v>
      </c>
      <c r="BD300" s="4">
        <v>0</v>
      </c>
      <c r="BE300" s="4">
        <v>4</v>
      </c>
      <c r="BF300" s="4">
        <v>0</v>
      </c>
      <c r="BG300" s="4">
        <v>32640</v>
      </c>
      <c r="BH300" s="4">
        <v>0</v>
      </c>
      <c r="BI300" s="4">
        <v>5</v>
      </c>
      <c r="BJ300" s="4">
        <v>0</v>
      </c>
      <c r="BK300" s="4">
        <v>41165</v>
      </c>
      <c r="BL300" s="4">
        <v>0</v>
      </c>
      <c r="BM300" s="4">
        <v>0</v>
      </c>
      <c r="BN300" s="4">
        <v>0</v>
      </c>
      <c r="BO300" s="4">
        <v>4330.2698309962761</v>
      </c>
      <c r="BP300" s="4">
        <v>2.8203524818882215</v>
      </c>
      <c r="BQ300" s="93">
        <v>5.4158075601374573</v>
      </c>
      <c r="BR300" s="4">
        <v>0</v>
      </c>
      <c r="BS300" s="4">
        <v>43382.266744893808</v>
      </c>
      <c r="BT300" s="4">
        <v>0</v>
      </c>
      <c r="BU300" s="4">
        <v>3303.0240549828177</v>
      </c>
      <c r="BW300" s="4">
        <v>10572.310990477896</v>
      </c>
      <c r="BY300" s="4">
        <v>3303.0240549828177</v>
      </c>
      <c r="CA300" s="4">
        <v>11087.066744893807</v>
      </c>
      <c r="CC300" s="93">
        <v>14.261016949152541</v>
      </c>
      <c r="CD300" s="4">
        <v>0</v>
      </c>
      <c r="CE300" s="4">
        <v>130276.23050847457</v>
      </c>
      <c r="CF300" s="4">
        <v>0</v>
      </c>
      <c r="CG300" s="4">
        <v>10290.549152542373</v>
      </c>
      <c r="CH300" s="4">
        <v>0</v>
      </c>
      <c r="CI300" s="4">
        <v>10600</v>
      </c>
      <c r="CJ300" s="4">
        <v>0</v>
      </c>
      <c r="CK300" s="4">
        <v>10290.549152542373</v>
      </c>
      <c r="CL300" s="4">
        <v>0</v>
      </c>
      <c r="CM300" s="4">
        <v>91633.963763580774</v>
      </c>
      <c r="CN300" s="4">
        <v>0</v>
      </c>
      <c r="CO300" s="93">
        <v>15</v>
      </c>
      <c r="CP300" s="4">
        <v>0</v>
      </c>
      <c r="CQ300" s="4">
        <v>137925</v>
      </c>
      <c r="CS300" s="4">
        <v>12165</v>
      </c>
      <c r="CU300" s="4">
        <v>0</v>
      </c>
      <c r="CW300" s="4">
        <v>12165</v>
      </c>
      <c r="CY300" s="4">
        <v>60671.769491525425</v>
      </c>
      <c r="DA300" s="93">
        <v>41.711864406779661</v>
      </c>
      <c r="DB300" s="4">
        <v>0</v>
      </c>
      <c r="DC300" s="4">
        <v>397302</v>
      </c>
      <c r="DD300" s="4">
        <v>0</v>
      </c>
      <c r="DE300" s="4">
        <v>35411</v>
      </c>
      <c r="DF300" s="4">
        <v>0</v>
      </c>
      <c r="DG300" s="4">
        <v>0</v>
      </c>
      <c r="DH300" s="4">
        <v>0</v>
      </c>
      <c r="DI300" s="4">
        <v>35411</v>
      </c>
      <c r="DJ300" s="4">
        <v>0</v>
      </c>
      <c r="DK300" s="4">
        <v>298724</v>
      </c>
      <c r="DL300" s="4">
        <v>0</v>
      </c>
      <c r="DM300" s="93">
        <v>51.829579004920724</v>
      </c>
      <c r="DN300" s="4">
        <v>0</v>
      </c>
      <c r="DO300" s="4">
        <v>535193</v>
      </c>
      <c r="DQ300" s="4">
        <v>45785</v>
      </c>
      <c r="DS300" s="4">
        <v>7018</v>
      </c>
      <c r="DU300" s="4">
        <v>45785</v>
      </c>
      <c r="DW300" s="4">
        <v>296576.70779661019</v>
      </c>
      <c r="DY300" s="93">
        <v>52.009933774834437</v>
      </c>
      <c r="DZ300" s="4">
        <v>0</v>
      </c>
      <c r="EA300" s="4">
        <v>554053</v>
      </c>
      <c r="EC300" s="4">
        <v>46283</v>
      </c>
      <c r="EE300" s="4">
        <v>0</v>
      </c>
      <c r="EG300" s="4">
        <v>46283</v>
      </c>
      <c r="EI300" s="4">
        <v>205345.4</v>
      </c>
      <c r="EK300" s="93">
        <v>31</v>
      </c>
      <c r="EL300" s="4">
        <v>0</v>
      </c>
      <c r="EM300" s="4">
        <v>323754</v>
      </c>
      <c r="EN300" s="4">
        <v>0</v>
      </c>
      <c r="EO300" s="4">
        <v>27672</v>
      </c>
      <c r="EP300" s="4">
        <v>0</v>
      </c>
      <c r="EQ300" s="4">
        <v>0</v>
      </c>
      <c r="ER300" s="4">
        <v>0</v>
      </c>
      <c r="ES300" s="4">
        <v>27672</v>
      </c>
      <c r="ET300" s="4">
        <v>0</v>
      </c>
      <c r="EU300" s="4">
        <v>66472.399999999994</v>
      </c>
      <c r="EV300" s="4">
        <v>0</v>
      </c>
      <c r="EW300" s="93">
        <v>36.831615120274911</v>
      </c>
      <c r="EX300" s="4">
        <v>0</v>
      </c>
      <c r="EY300" s="4">
        <v>388666</v>
      </c>
      <c r="EZ300" s="4">
        <v>0</v>
      </c>
      <c r="FA300" s="4">
        <v>32890</v>
      </c>
      <c r="FB300" s="4">
        <v>0</v>
      </c>
      <c r="FC300" s="4">
        <v>0</v>
      </c>
      <c r="FD300" s="4">
        <v>0</v>
      </c>
      <c r="FE300" s="4">
        <v>32890</v>
      </c>
      <c r="FF300" s="4">
        <v>0</v>
      </c>
      <c r="FG300" s="4">
        <v>72456</v>
      </c>
      <c r="FH300" s="4">
        <v>0</v>
      </c>
      <c r="FI300" s="93">
        <v>23</v>
      </c>
      <c r="FJ300" s="4">
        <v>0</v>
      </c>
      <c r="FK300" s="4">
        <v>261503</v>
      </c>
      <c r="FL300" s="4">
        <v>0</v>
      </c>
      <c r="FM300" s="4">
        <v>20526</v>
      </c>
      <c r="FN300" s="4">
        <v>0</v>
      </c>
      <c r="FO300" s="4">
        <v>0</v>
      </c>
      <c r="FQ300" s="4">
        <v>20526</v>
      </c>
      <c r="FS300" s="4">
        <v>15531.105459296226</v>
      </c>
      <c r="FU300" s="93">
        <v>15.100671140939598</v>
      </c>
      <c r="FV300" s="4">
        <v>0</v>
      </c>
      <c r="FW300" s="4">
        <v>166501</v>
      </c>
      <c r="FX300" s="4">
        <v>0</v>
      </c>
      <c r="FY300" s="4">
        <v>12971</v>
      </c>
      <c r="FZ300" s="4">
        <v>0</v>
      </c>
      <c r="GA300" s="4">
        <v>7066</v>
      </c>
      <c r="GB300" s="4">
        <v>0</v>
      </c>
      <c r="GC300" s="4">
        <v>12971</v>
      </c>
      <c r="GE300" s="4">
        <v>15799.407627441908</v>
      </c>
      <c r="GG300" s="93">
        <v>15.966101694915254</v>
      </c>
      <c r="GH300" s="4">
        <v>0</v>
      </c>
      <c r="GI300" s="4">
        <v>195391</v>
      </c>
      <c r="GJ300" s="4">
        <v>0</v>
      </c>
      <c r="GK300" s="4">
        <v>14257</v>
      </c>
      <c r="GL300" s="4">
        <v>0</v>
      </c>
      <c r="GM300" s="4">
        <v>0</v>
      </c>
      <c r="GN300" s="4">
        <v>0</v>
      </c>
      <c r="GO300" s="4">
        <v>14257</v>
      </c>
      <c r="GP300" s="4">
        <v>0</v>
      </c>
      <c r="GQ300" s="4">
        <v>27794.620832689081</v>
      </c>
      <c r="GR300" s="4">
        <v>-24.295996515640581</v>
      </c>
      <c r="GS300" s="93">
        <v>21.550675675675674</v>
      </c>
      <c r="GT300" s="4">
        <v>0</v>
      </c>
      <c r="GU300" s="4">
        <v>265117</v>
      </c>
      <c r="GV300" s="4">
        <v>0</v>
      </c>
      <c r="GW300" s="4">
        <v>18719</v>
      </c>
      <c r="GX300" s="4">
        <v>0</v>
      </c>
      <c r="GY300" s="4">
        <v>7276</v>
      </c>
      <c r="GZ300" s="4">
        <v>0</v>
      </c>
      <c r="HA300" s="160">
        <v>18719</v>
      </c>
      <c r="HB300" s="160">
        <v>0</v>
      </c>
      <c r="HC300" s="160">
        <v>61834.339877054277</v>
      </c>
      <c r="HD300" s="4">
        <v>-45</v>
      </c>
      <c r="HE300" s="93">
        <v>16</v>
      </c>
      <c r="HF300" s="4">
        <v>0</v>
      </c>
      <c r="HG300" s="4">
        <v>0</v>
      </c>
      <c r="HH300" s="4">
        <v>260494</v>
      </c>
      <c r="HI300" s="4">
        <v>0</v>
      </c>
      <c r="HJ300" s="4">
        <v>14573</v>
      </c>
      <c r="HK300" s="4">
        <v>0</v>
      </c>
      <c r="HL300" s="4">
        <v>0</v>
      </c>
      <c r="HM300" s="4">
        <v>0</v>
      </c>
      <c r="HN300" s="4">
        <v>14573</v>
      </c>
      <c r="HO300" s="4">
        <v>0</v>
      </c>
      <c r="HP300" s="4">
        <v>0</v>
      </c>
      <c r="HQ300" s="4">
        <v>0</v>
      </c>
      <c r="HR300" s="93">
        <v>24.990000000000002</v>
      </c>
      <c r="HS300" s="4">
        <v>0</v>
      </c>
      <c r="HT300" s="4">
        <v>0</v>
      </c>
      <c r="HU300" s="4">
        <v>377531</v>
      </c>
      <c r="HV300" s="4">
        <v>0</v>
      </c>
      <c r="HW300" s="4">
        <v>0</v>
      </c>
      <c r="HX300" s="176">
        <v>0</v>
      </c>
      <c r="HY300" s="4">
        <v>21423</v>
      </c>
      <c r="HZ300" s="176">
        <v>0</v>
      </c>
      <c r="IA300" s="4">
        <v>16594</v>
      </c>
      <c r="IB300" s="176">
        <v>0</v>
      </c>
      <c r="IC300" s="4">
        <v>21423</v>
      </c>
      <c r="ID300" s="176">
        <v>0</v>
      </c>
      <c r="IE300" s="4">
        <v>77127.647327192244</v>
      </c>
      <c r="IF300" s="4">
        <v>416.0242631444271</v>
      </c>
      <c r="IG300" s="5">
        <v>28.439999999999998</v>
      </c>
      <c r="IH300" s="3">
        <v>0</v>
      </c>
      <c r="II300" s="3">
        <v>0</v>
      </c>
      <c r="IJ300" s="3">
        <v>361890</v>
      </c>
      <c r="IK300" s="3">
        <v>0</v>
      </c>
      <c r="IL300" s="3">
        <v>0</v>
      </c>
      <c r="IM300" s="3">
        <v>0</v>
      </c>
      <c r="IN300" s="3">
        <v>22685</v>
      </c>
      <c r="IO300" s="3">
        <v>0</v>
      </c>
      <c r="IP300" s="3">
        <v>42741</v>
      </c>
      <c r="IQ300" s="3"/>
      <c r="IR300" s="3">
        <v>25364</v>
      </c>
      <c r="IS300" s="3"/>
      <c r="IT300" s="3">
        <v>341.31243913450442</v>
      </c>
      <c r="IU300" s="3"/>
      <c r="IV300" s="93">
        <v>51.37</v>
      </c>
      <c r="IW300" s="4">
        <v>0</v>
      </c>
      <c r="IX300" s="4">
        <v>0</v>
      </c>
      <c r="IY300" s="4">
        <v>634311</v>
      </c>
      <c r="IZ300" s="4">
        <v>0</v>
      </c>
      <c r="JA300" s="4">
        <v>0</v>
      </c>
      <c r="JB300" s="4">
        <v>0</v>
      </c>
      <c r="JC300" s="4">
        <v>41501</v>
      </c>
      <c r="JD300" s="4">
        <v>0</v>
      </c>
      <c r="JE300" s="4">
        <v>100240</v>
      </c>
      <c r="JG300" s="4">
        <v>41501</v>
      </c>
      <c r="JI300" s="4">
        <v>226191.4737199168</v>
      </c>
      <c r="JK300" s="93">
        <v>56.86</v>
      </c>
      <c r="JL300" s="4">
        <v>0</v>
      </c>
      <c r="JM300" s="4">
        <v>0</v>
      </c>
      <c r="JN300" s="4">
        <v>769041</v>
      </c>
      <c r="JO300" s="4">
        <v>0</v>
      </c>
      <c r="JP300" s="4">
        <v>0</v>
      </c>
      <c r="JQ300" s="4">
        <v>0</v>
      </c>
      <c r="JR300" s="4">
        <v>53068</v>
      </c>
      <c r="JS300" s="4">
        <v>0</v>
      </c>
      <c r="JT300" s="4">
        <v>0</v>
      </c>
      <c r="JV300" s="4">
        <v>53068</v>
      </c>
      <c r="JW300" s="4">
        <v>0</v>
      </c>
      <c r="JX300" s="4">
        <v>176718.98055832821</v>
      </c>
      <c r="JY300" s="4">
        <v>-53.404932837467641</v>
      </c>
      <c r="JZ300" s="93">
        <v>74.810000000000016</v>
      </c>
      <c r="KA300" s="4">
        <v>0</v>
      </c>
      <c r="KB300" s="4">
        <v>0</v>
      </c>
      <c r="KC300" s="4">
        <v>1131996</v>
      </c>
      <c r="KD300" s="4">
        <v>0</v>
      </c>
      <c r="KE300" s="4">
        <v>0</v>
      </c>
      <c r="KF300" s="4">
        <v>0</v>
      </c>
      <c r="KG300" s="4">
        <v>68986</v>
      </c>
      <c r="KH300" s="4">
        <v>0</v>
      </c>
      <c r="KI300" s="4">
        <v>15094</v>
      </c>
      <c r="KJ300" s="4">
        <v>0</v>
      </c>
      <c r="KK300" s="4">
        <v>68986</v>
      </c>
      <c r="KM300" s="4">
        <v>479987.13999651116</v>
      </c>
      <c r="KN300" s="4">
        <v>-291.70281354419421</v>
      </c>
      <c r="KO300" s="4">
        <v>67.55</v>
      </c>
      <c r="KP300" s="4">
        <v>0</v>
      </c>
      <c r="KQ300" s="4">
        <v>0</v>
      </c>
      <c r="KR300" s="4">
        <v>1092085</v>
      </c>
      <c r="KS300" s="4">
        <v>0</v>
      </c>
      <c r="KT300" s="4">
        <v>0</v>
      </c>
      <c r="KU300" s="4">
        <v>0</v>
      </c>
      <c r="KV300" s="4">
        <v>73253</v>
      </c>
      <c r="KW300" s="4">
        <v>0</v>
      </c>
      <c r="KX300" s="4">
        <v>0</v>
      </c>
      <c r="KY300" s="4">
        <v>0</v>
      </c>
      <c r="KZ300" s="4">
        <v>73253</v>
      </c>
      <c r="LA300" s="4">
        <v>0</v>
      </c>
      <c r="LB300" s="4">
        <v>269217.61718645581</v>
      </c>
      <c r="LC300" s="4">
        <v>0</v>
      </c>
      <c r="LD300" s="4">
        <v>59</v>
      </c>
      <c r="LE300" s="4">
        <v>0</v>
      </c>
      <c r="LF300" s="4">
        <v>0</v>
      </c>
      <c r="LG300" s="4">
        <v>995022</v>
      </c>
      <c r="LH300" s="4">
        <v>0</v>
      </c>
      <c r="LI300" s="4">
        <v>0</v>
      </c>
      <c r="LJ300" s="4">
        <v>0</v>
      </c>
      <c r="LK300" s="4">
        <v>69913</v>
      </c>
      <c r="LL300" s="4">
        <v>0</v>
      </c>
      <c r="LM300" s="4">
        <v>0</v>
      </c>
      <c r="LO300" s="4">
        <v>69913</v>
      </c>
      <c r="LQ300" s="4">
        <v>145182</v>
      </c>
      <c r="MI300" s="115">
        <f t="shared" si="4"/>
        <v>-291</v>
      </c>
      <c r="MJ300" s="3"/>
      <c r="MK300" s="3"/>
      <c r="ML300" s="176"/>
      <c r="MM300" s="176"/>
      <c r="MN300" s="176"/>
      <c r="MO300" s="176"/>
      <c r="MP300" s="176"/>
      <c r="MQ300" s="176"/>
      <c r="MR300" s="176"/>
      <c r="MS300" s="176"/>
      <c r="MT300" s="176"/>
    </row>
    <row r="301" spans="1:358" s="4" customFormat="1">
      <c r="A301" s="1">
        <v>292</v>
      </c>
      <c r="B301" t="s">
        <v>332</v>
      </c>
      <c r="C301" s="93">
        <v>2</v>
      </c>
      <c r="D301" s="4">
        <v>10854</v>
      </c>
      <c r="E301" s="4">
        <v>0</v>
      </c>
      <c r="F301" s="4">
        <v>0</v>
      </c>
      <c r="G301" s="4">
        <v>5427</v>
      </c>
      <c r="I301" s="93">
        <v>4</v>
      </c>
      <c r="J301" s="4">
        <v>22008</v>
      </c>
      <c r="K301" s="4">
        <v>0</v>
      </c>
      <c r="L301" s="4">
        <v>0</v>
      </c>
      <c r="M301" s="4">
        <v>0</v>
      </c>
      <c r="O301" s="93">
        <v>3</v>
      </c>
      <c r="P301" s="4">
        <v>0</v>
      </c>
      <c r="Q301" s="4">
        <v>17139</v>
      </c>
      <c r="R301" s="4">
        <v>0</v>
      </c>
      <c r="S301" s="4">
        <v>0</v>
      </c>
      <c r="U301" s="4">
        <v>0</v>
      </c>
      <c r="V301" s="4">
        <v>0</v>
      </c>
      <c r="W301" s="93">
        <v>3</v>
      </c>
      <c r="X301" s="4">
        <v>0</v>
      </c>
      <c r="Y301" s="4">
        <v>18375</v>
      </c>
      <c r="Z301" s="4">
        <v>0</v>
      </c>
      <c r="AA301" s="4">
        <v>0</v>
      </c>
      <c r="AB301" s="4">
        <v>0</v>
      </c>
      <c r="AC301" s="4">
        <v>1236</v>
      </c>
      <c r="AD301" s="4">
        <v>0</v>
      </c>
      <c r="AE301" s="4">
        <v>0</v>
      </c>
      <c r="AF301" s="4">
        <v>6</v>
      </c>
      <c r="AG301" s="4">
        <v>0</v>
      </c>
      <c r="AH301" s="4">
        <v>36906</v>
      </c>
      <c r="AJ301" s="4">
        <v>0</v>
      </c>
      <c r="AL301" s="4">
        <v>19273</v>
      </c>
      <c r="AN301" s="4">
        <v>0</v>
      </c>
      <c r="AO301" s="93">
        <v>2</v>
      </c>
      <c r="AP301" s="4">
        <v>0</v>
      </c>
      <c r="AQ301" s="4">
        <v>13226</v>
      </c>
      <c r="AR301" s="4">
        <v>0</v>
      </c>
      <c r="AS301" s="4">
        <v>0</v>
      </c>
      <c r="AT301" s="4">
        <v>0</v>
      </c>
      <c r="AU301" s="4">
        <v>11614</v>
      </c>
      <c r="AW301" s="93">
        <v>3</v>
      </c>
      <c r="AY301" s="4">
        <v>20739</v>
      </c>
      <c r="AZ301" s="4">
        <v>0</v>
      </c>
      <c r="BA301" s="4">
        <v>0</v>
      </c>
      <c r="BB301" s="4">
        <v>0</v>
      </c>
      <c r="BC301" s="4">
        <v>13287</v>
      </c>
      <c r="BD301" s="4">
        <v>19</v>
      </c>
      <c r="BE301" s="4">
        <v>5</v>
      </c>
      <c r="BF301" s="4">
        <v>0</v>
      </c>
      <c r="BG301" s="4">
        <v>36190</v>
      </c>
      <c r="BH301" s="4">
        <v>0</v>
      </c>
      <c r="BI301" s="4">
        <v>6.21</v>
      </c>
      <c r="BJ301" s="4">
        <v>0</v>
      </c>
      <c r="BK301" s="4">
        <v>44830</v>
      </c>
      <c r="BL301" s="4">
        <v>0</v>
      </c>
      <c r="BM301" s="4">
        <v>0</v>
      </c>
      <c r="BN301" s="4">
        <v>0</v>
      </c>
      <c r="BO301" s="4">
        <v>6397.5261867566969</v>
      </c>
      <c r="BP301" s="4">
        <v>4.1667793377691851</v>
      </c>
      <c r="BQ301" s="93">
        <v>4</v>
      </c>
      <c r="BR301" s="4">
        <v>0</v>
      </c>
      <c r="BS301" s="4">
        <v>31418.353059277899</v>
      </c>
      <c r="BT301" s="4">
        <v>0</v>
      </c>
      <c r="BU301" s="4">
        <v>2992</v>
      </c>
      <c r="BW301" s="4">
        <v>0</v>
      </c>
      <c r="BY301" s="4">
        <v>2992</v>
      </c>
      <c r="CA301" s="4">
        <v>11364.4</v>
      </c>
      <c r="CC301" s="93">
        <v>5</v>
      </c>
      <c r="CD301" s="4">
        <v>0</v>
      </c>
      <c r="CE301" s="4">
        <v>36545</v>
      </c>
      <c r="CF301" s="4">
        <v>0</v>
      </c>
      <c r="CG301" s="4">
        <v>3880</v>
      </c>
      <c r="CH301" s="4">
        <v>0</v>
      </c>
      <c r="CI301" s="4">
        <v>0</v>
      </c>
      <c r="CJ301" s="4">
        <v>0</v>
      </c>
      <c r="CK301" s="4">
        <v>3880</v>
      </c>
      <c r="CL301" s="4">
        <v>0</v>
      </c>
      <c r="CM301" s="4">
        <v>8582.6469407221011</v>
      </c>
      <c r="CN301" s="4">
        <v>0</v>
      </c>
      <c r="CO301" s="93">
        <v>4</v>
      </c>
      <c r="CP301" s="4">
        <v>0</v>
      </c>
      <c r="CQ301" s="4">
        <v>33284</v>
      </c>
      <c r="CS301" s="4">
        <v>3244</v>
      </c>
      <c r="CU301" s="4">
        <v>0</v>
      </c>
      <c r="CW301" s="4">
        <v>3244</v>
      </c>
      <c r="CY301" s="4">
        <v>3076</v>
      </c>
      <c r="DA301" s="93">
        <v>5</v>
      </c>
      <c r="DB301" s="4">
        <v>0</v>
      </c>
      <c r="DC301" s="4">
        <v>53760</v>
      </c>
      <c r="DD301" s="4">
        <v>0</v>
      </c>
      <c r="DE301" s="4">
        <v>4245</v>
      </c>
      <c r="DF301" s="4">
        <v>0</v>
      </c>
      <c r="DG301" s="4">
        <v>0</v>
      </c>
      <c r="DH301" s="4">
        <v>0</v>
      </c>
      <c r="DI301" s="4">
        <v>4245</v>
      </c>
      <c r="DJ301" s="4">
        <v>0</v>
      </c>
      <c r="DK301" s="4">
        <v>22527</v>
      </c>
      <c r="DL301" s="4">
        <v>0</v>
      </c>
      <c r="DM301" s="93">
        <v>6.8362031952635984</v>
      </c>
      <c r="DN301" s="4">
        <v>0</v>
      </c>
      <c r="DO301" s="4">
        <v>78063</v>
      </c>
      <c r="DQ301" s="4">
        <v>6105</v>
      </c>
      <c r="DS301" s="4">
        <v>0</v>
      </c>
      <c r="DU301" s="4">
        <v>6105</v>
      </c>
      <c r="DW301" s="4">
        <v>36588.6</v>
      </c>
      <c r="DY301" s="93">
        <v>6.2325581395348841</v>
      </c>
      <c r="DZ301" s="4">
        <v>0</v>
      </c>
      <c r="EA301" s="4">
        <v>68602</v>
      </c>
      <c r="EC301" s="4">
        <v>5566</v>
      </c>
      <c r="EE301" s="4">
        <v>0</v>
      </c>
      <c r="EG301" s="4">
        <v>5566</v>
      </c>
      <c r="EI301" s="4">
        <v>22772.2</v>
      </c>
      <c r="EK301" s="93">
        <v>8</v>
      </c>
      <c r="EL301" s="4">
        <v>0</v>
      </c>
      <c r="EM301" s="4">
        <v>92144</v>
      </c>
      <c r="EN301" s="4">
        <v>0</v>
      </c>
      <c r="EO301" s="4">
        <v>7144</v>
      </c>
      <c r="EP301" s="4">
        <v>0</v>
      </c>
      <c r="EQ301" s="4">
        <v>0</v>
      </c>
      <c r="ER301" s="4">
        <v>0</v>
      </c>
      <c r="ES301" s="4">
        <v>7144</v>
      </c>
      <c r="ET301" s="4">
        <v>0</v>
      </c>
      <c r="EU301" s="4">
        <v>33263.199999999997</v>
      </c>
      <c r="EV301" s="4">
        <v>0</v>
      </c>
      <c r="EW301" s="93">
        <v>8.7070707070707076</v>
      </c>
      <c r="EX301" s="4">
        <v>0</v>
      </c>
      <c r="EY301" s="4">
        <v>105600</v>
      </c>
      <c r="EZ301" s="4">
        <v>0</v>
      </c>
      <c r="FA301" s="4">
        <v>7775</v>
      </c>
      <c r="FB301" s="4">
        <v>0</v>
      </c>
      <c r="FC301" s="4">
        <v>0</v>
      </c>
      <c r="FD301" s="4">
        <v>0</v>
      </c>
      <c r="FE301" s="4">
        <v>7775</v>
      </c>
      <c r="FF301" s="4">
        <v>0</v>
      </c>
      <c r="FG301" s="4">
        <v>19341.5</v>
      </c>
      <c r="FH301" s="4">
        <v>0</v>
      </c>
      <c r="FI301" s="93">
        <v>6</v>
      </c>
      <c r="FJ301" s="4">
        <v>0</v>
      </c>
      <c r="FK301" s="4">
        <v>65760</v>
      </c>
      <c r="FL301" s="4">
        <v>0</v>
      </c>
      <c r="FM301" s="4">
        <v>5358</v>
      </c>
      <c r="FN301" s="4">
        <v>0</v>
      </c>
      <c r="FO301" s="4">
        <v>0</v>
      </c>
      <c r="FQ301" s="4">
        <v>5358</v>
      </c>
      <c r="FS301" s="4">
        <v>8852.2898660192532</v>
      </c>
      <c r="FU301" s="93">
        <v>7</v>
      </c>
      <c r="FV301" s="4">
        <v>0</v>
      </c>
      <c r="FW301" s="4">
        <v>82754</v>
      </c>
      <c r="FX301" s="4">
        <v>0</v>
      </c>
      <c r="FY301" s="4">
        <v>6251</v>
      </c>
      <c r="FZ301" s="4">
        <v>0</v>
      </c>
      <c r="GA301" s="4">
        <v>0</v>
      </c>
      <c r="GB301" s="4">
        <v>0</v>
      </c>
      <c r="GC301" s="4">
        <v>6251</v>
      </c>
      <c r="GE301" s="4">
        <v>25550.391549838037</v>
      </c>
      <c r="GG301" s="93">
        <v>6.1486486486486482</v>
      </c>
      <c r="GH301" s="4">
        <v>0</v>
      </c>
      <c r="GI301" s="4">
        <v>71761</v>
      </c>
      <c r="GJ301" s="4">
        <v>0</v>
      </c>
      <c r="GK301" s="4">
        <v>5491</v>
      </c>
      <c r="GL301" s="4">
        <v>0</v>
      </c>
      <c r="GM301" s="4">
        <v>0</v>
      </c>
      <c r="GN301" s="4">
        <v>0</v>
      </c>
      <c r="GO301" s="4">
        <v>5491</v>
      </c>
      <c r="GP301" s="4">
        <v>0</v>
      </c>
      <c r="GQ301" s="4">
        <v>0</v>
      </c>
      <c r="GR301" s="4">
        <v>0</v>
      </c>
      <c r="GS301" s="93">
        <v>5.4290540540540544</v>
      </c>
      <c r="GT301" s="4">
        <v>0</v>
      </c>
      <c r="GU301" s="4">
        <v>56424</v>
      </c>
      <c r="GV301" s="4">
        <v>0</v>
      </c>
      <c r="GW301" s="4">
        <v>4848</v>
      </c>
      <c r="GX301" s="4">
        <v>0</v>
      </c>
      <c r="GY301" s="4">
        <v>0</v>
      </c>
      <c r="GZ301" s="4">
        <v>0</v>
      </c>
      <c r="HA301" s="160">
        <v>4848</v>
      </c>
      <c r="HB301" s="160">
        <v>0</v>
      </c>
      <c r="HC301" s="160">
        <v>0</v>
      </c>
      <c r="HD301" s="4">
        <v>0</v>
      </c>
      <c r="HE301" s="93">
        <v>7</v>
      </c>
      <c r="HF301" s="4">
        <v>0</v>
      </c>
      <c r="HG301" s="4">
        <v>0</v>
      </c>
      <c r="HH301" s="4">
        <v>80423</v>
      </c>
      <c r="HI301" s="4">
        <v>0</v>
      </c>
      <c r="HJ301" s="4">
        <v>6251</v>
      </c>
      <c r="HK301" s="4">
        <v>0</v>
      </c>
      <c r="HL301" s="4">
        <v>0</v>
      </c>
      <c r="HM301" s="4">
        <v>0</v>
      </c>
      <c r="HN301" s="4">
        <v>6251</v>
      </c>
      <c r="HO301" s="4">
        <v>0</v>
      </c>
      <c r="HP301" s="4">
        <v>21066</v>
      </c>
      <c r="HQ301" s="4">
        <v>-365.99285605605473</v>
      </c>
      <c r="HR301" s="93">
        <v>7</v>
      </c>
      <c r="HS301" s="4">
        <v>0</v>
      </c>
      <c r="HT301" s="4">
        <v>0</v>
      </c>
      <c r="HU301" s="4">
        <v>83594</v>
      </c>
      <c r="HV301" s="4">
        <v>0</v>
      </c>
      <c r="HW301" s="4">
        <v>0</v>
      </c>
      <c r="HX301" s="176">
        <v>0</v>
      </c>
      <c r="HY301" s="4">
        <v>6251</v>
      </c>
      <c r="HZ301" s="176">
        <v>0</v>
      </c>
      <c r="IA301" s="4">
        <v>0</v>
      </c>
      <c r="IB301" s="176">
        <v>0</v>
      </c>
      <c r="IC301" s="4">
        <v>6251</v>
      </c>
      <c r="ID301" s="176">
        <v>0</v>
      </c>
      <c r="IE301" s="4">
        <v>1848.5060429467894</v>
      </c>
      <c r="IF301" s="4">
        <v>9.9707872738888454</v>
      </c>
      <c r="IG301" s="5">
        <v>8.2199999999999989</v>
      </c>
      <c r="IH301" s="3">
        <v>0</v>
      </c>
      <c r="II301" s="3">
        <v>0</v>
      </c>
      <c r="IJ301" s="3">
        <v>100268</v>
      </c>
      <c r="IK301" s="3">
        <v>0</v>
      </c>
      <c r="IL301" s="3">
        <v>0</v>
      </c>
      <c r="IM301" s="3">
        <v>0</v>
      </c>
      <c r="IN301" s="3">
        <v>7340</v>
      </c>
      <c r="IO301" s="3">
        <v>0</v>
      </c>
      <c r="IP301" s="3">
        <v>0</v>
      </c>
      <c r="IQ301" s="3"/>
      <c r="IR301" s="3">
        <v>7340</v>
      </c>
      <c r="IS301" s="3"/>
      <c r="IT301" s="3">
        <v>13687.775613886208</v>
      </c>
      <c r="IU301" s="3"/>
      <c r="IV301" s="93">
        <v>9.4600000000000009</v>
      </c>
      <c r="IW301" s="4">
        <v>0</v>
      </c>
      <c r="IX301" s="4">
        <v>0</v>
      </c>
      <c r="IY301" s="4">
        <v>107964</v>
      </c>
      <c r="IZ301" s="4">
        <v>0</v>
      </c>
      <c r="JA301" s="4">
        <v>0</v>
      </c>
      <c r="JB301" s="4">
        <v>0</v>
      </c>
      <c r="JC301" s="4">
        <v>8869</v>
      </c>
      <c r="JD301" s="4">
        <v>0</v>
      </c>
      <c r="JE301" s="4">
        <v>0</v>
      </c>
      <c r="JG301" s="4">
        <v>8869</v>
      </c>
      <c r="JI301" s="4">
        <v>8031.5591276615714</v>
      </c>
      <c r="JK301" s="93">
        <v>12.98</v>
      </c>
      <c r="JL301" s="4">
        <v>0</v>
      </c>
      <c r="JM301" s="4">
        <v>0</v>
      </c>
      <c r="JN301" s="4">
        <v>158135</v>
      </c>
      <c r="JO301" s="4">
        <v>0</v>
      </c>
      <c r="JP301" s="4">
        <v>0</v>
      </c>
      <c r="JQ301" s="4">
        <v>0</v>
      </c>
      <c r="JR301" s="4">
        <v>12175</v>
      </c>
      <c r="JS301" s="4">
        <v>0</v>
      </c>
      <c r="JT301" s="4">
        <v>0</v>
      </c>
      <c r="JV301" s="4">
        <v>12175</v>
      </c>
      <c r="JW301" s="4">
        <v>0</v>
      </c>
      <c r="JX301" s="4">
        <v>51357.205154437041</v>
      </c>
      <c r="JY301" s="4">
        <v>-1.508710279740626</v>
      </c>
      <c r="JZ301" s="93">
        <v>16</v>
      </c>
      <c r="KA301" s="4">
        <v>0</v>
      </c>
      <c r="KB301" s="4">
        <v>0</v>
      </c>
      <c r="KC301" s="4">
        <v>237961</v>
      </c>
      <c r="KD301" s="4">
        <v>0</v>
      </c>
      <c r="KE301" s="4">
        <v>0</v>
      </c>
      <c r="KF301" s="4">
        <v>0</v>
      </c>
      <c r="KG301" s="4">
        <v>15008</v>
      </c>
      <c r="KH301" s="4">
        <v>0</v>
      </c>
      <c r="KI301" s="4">
        <v>0</v>
      </c>
      <c r="KJ301" s="4">
        <v>0</v>
      </c>
      <c r="KK301" s="4">
        <v>15008</v>
      </c>
      <c r="KM301" s="4">
        <v>110951.09863781849</v>
      </c>
      <c r="KN301" s="4">
        <v>-8.2407187883218285</v>
      </c>
      <c r="KO301" s="4">
        <v>21</v>
      </c>
      <c r="KP301" s="4">
        <v>0</v>
      </c>
      <c r="KQ301" s="4">
        <v>0</v>
      </c>
      <c r="KR301" s="4">
        <v>341644</v>
      </c>
      <c r="KS301" s="4">
        <v>0</v>
      </c>
      <c r="KT301" s="4">
        <v>0</v>
      </c>
      <c r="KU301" s="4">
        <v>0</v>
      </c>
      <c r="KV301" s="4">
        <v>22848</v>
      </c>
      <c r="KW301" s="4">
        <v>0</v>
      </c>
      <c r="KX301" s="4">
        <v>0</v>
      </c>
      <c r="KY301" s="4">
        <v>0</v>
      </c>
      <c r="KZ301" s="4">
        <v>22848</v>
      </c>
      <c r="LA301" s="4">
        <v>0</v>
      </c>
      <c r="LB301" s="4">
        <v>170836.02328121167</v>
      </c>
      <c r="LC301" s="4">
        <v>0</v>
      </c>
      <c r="LD301" s="4">
        <v>18</v>
      </c>
      <c r="LE301" s="4">
        <v>0</v>
      </c>
      <c r="LF301" s="4">
        <v>0</v>
      </c>
      <c r="LG301" s="4">
        <v>314198</v>
      </c>
      <c r="LH301" s="4">
        <v>0</v>
      </c>
      <c r="LI301" s="4">
        <v>0</v>
      </c>
      <c r="LJ301" s="4">
        <v>0</v>
      </c>
      <c r="LK301" s="4">
        <v>21384</v>
      </c>
      <c r="LL301" s="4">
        <v>0</v>
      </c>
      <c r="LM301" s="4">
        <v>0</v>
      </c>
      <c r="LO301" s="4">
        <v>21384</v>
      </c>
      <c r="LQ301" s="4">
        <v>94140.2</v>
      </c>
      <c r="MI301" s="115">
        <f t="shared" si="4"/>
        <v>-292</v>
      </c>
      <c r="MJ301" s="3"/>
      <c r="MK301" s="3"/>
      <c r="ML301" s="176"/>
      <c r="MM301" s="176"/>
      <c r="MN301" s="176"/>
      <c r="MO301" s="176"/>
      <c r="MP301" s="176"/>
      <c r="MQ301" s="176"/>
      <c r="MR301" s="176"/>
      <c r="MS301" s="176"/>
      <c r="MT301" s="176"/>
    </row>
    <row r="302" spans="1:358" s="4" customFormat="1">
      <c r="A302" s="1">
        <v>293</v>
      </c>
      <c r="B302" t="s">
        <v>333</v>
      </c>
      <c r="C302" s="93"/>
      <c r="E302" s="4">
        <v>0</v>
      </c>
      <c r="F302" s="4">
        <v>0</v>
      </c>
      <c r="I302" s="93">
        <v>6</v>
      </c>
      <c r="J302" s="4">
        <v>33294</v>
      </c>
      <c r="K302" s="4">
        <v>0</v>
      </c>
      <c r="L302" s="4">
        <v>12440</v>
      </c>
      <c r="M302" s="4">
        <v>0</v>
      </c>
      <c r="O302" s="93">
        <v>1.96</v>
      </c>
      <c r="P302" s="4">
        <v>0</v>
      </c>
      <c r="Q302" s="4">
        <v>11510</v>
      </c>
      <c r="R302" s="4">
        <v>0</v>
      </c>
      <c r="S302" s="4">
        <v>0</v>
      </c>
      <c r="U302" s="4">
        <v>0</v>
      </c>
      <c r="V302" s="4">
        <v>0</v>
      </c>
      <c r="W302" s="93">
        <v>3</v>
      </c>
      <c r="X302" s="4">
        <v>0</v>
      </c>
      <c r="Y302" s="4">
        <v>18087</v>
      </c>
      <c r="Z302" s="4">
        <v>0</v>
      </c>
      <c r="AA302" s="4">
        <v>0</v>
      </c>
      <c r="AB302" s="4">
        <v>0</v>
      </c>
      <c r="AC302" s="4">
        <v>6577</v>
      </c>
      <c r="AD302" s="4">
        <v>0</v>
      </c>
      <c r="AE302" s="4">
        <v>0</v>
      </c>
      <c r="AF302" s="4">
        <v>1</v>
      </c>
      <c r="AG302" s="4">
        <v>0</v>
      </c>
      <c r="AH302" s="4">
        <v>6117</v>
      </c>
      <c r="AJ302" s="4">
        <v>0</v>
      </c>
      <c r="AL302" s="4">
        <v>3946</v>
      </c>
      <c r="AN302" s="4">
        <v>0</v>
      </c>
      <c r="AO302" s="93">
        <v>1</v>
      </c>
      <c r="AP302" s="4">
        <v>0</v>
      </c>
      <c r="AQ302" s="4">
        <v>6686</v>
      </c>
      <c r="AR302" s="4">
        <v>0</v>
      </c>
      <c r="AS302" s="4">
        <v>0</v>
      </c>
      <c r="AT302" s="4">
        <v>0</v>
      </c>
      <c r="AU302" s="4">
        <v>3200</v>
      </c>
      <c r="AW302" s="93">
        <v>1</v>
      </c>
      <c r="AY302" s="4">
        <v>7025</v>
      </c>
      <c r="AZ302" s="4">
        <v>0</v>
      </c>
      <c r="BA302" s="4">
        <v>0</v>
      </c>
      <c r="BB302" s="4">
        <v>0</v>
      </c>
      <c r="BC302" s="4">
        <v>606</v>
      </c>
      <c r="BD302" s="4">
        <v>1</v>
      </c>
      <c r="BE302" s="4">
        <v>0.75</v>
      </c>
      <c r="BF302" s="4">
        <v>0</v>
      </c>
      <c r="BG302" s="4">
        <v>5073</v>
      </c>
      <c r="BH302" s="4">
        <v>0</v>
      </c>
      <c r="BI302" s="4">
        <v>1</v>
      </c>
      <c r="BJ302" s="4">
        <v>0</v>
      </c>
      <c r="BK302" s="4">
        <v>6998</v>
      </c>
      <c r="BL302" s="4">
        <v>0</v>
      </c>
      <c r="BM302" s="4">
        <v>0</v>
      </c>
      <c r="BN302" s="4">
        <v>0</v>
      </c>
      <c r="BO302" s="4">
        <v>630.27675061106186</v>
      </c>
      <c r="BP302" s="4">
        <v>0.41050619643567643</v>
      </c>
      <c r="BQ302" s="93">
        <v>6.6183581540724399</v>
      </c>
      <c r="BR302" s="4">
        <v>0</v>
      </c>
      <c r="BS302" s="4">
        <v>57120.059452996364</v>
      </c>
      <c r="BT302" s="4">
        <v>0</v>
      </c>
      <c r="BU302" s="4">
        <v>4950.5318992461844</v>
      </c>
      <c r="BW302" s="4">
        <v>0</v>
      </c>
      <c r="BY302" s="4">
        <v>4950.5318992461844</v>
      </c>
      <c r="CA302" s="4">
        <v>51277.059452996364</v>
      </c>
      <c r="CC302" s="93">
        <v>7</v>
      </c>
      <c r="CD302" s="4">
        <v>0</v>
      </c>
      <c r="CE302" s="4">
        <v>66800</v>
      </c>
      <c r="CF302" s="4">
        <v>0</v>
      </c>
      <c r="CG302" s="4">
        <v>5432</v>
      </c>
      <c r="CH302" s="4">
        <v>0</v>
      </c>
      <c r="CI302" s="4">
        <v>0</v>
      </c>
      <c r="CJ302" s="4">
        <v>0</v>
      </c>
      <c r="CK302" s="4">
        <v>5432</v>
      </c>
      <c r="CL302" s="4">
        <v>0</v>
      </c>
      <c r="CM302" s="4">
        <v>40522.940547003636</v>
      </c>
      <c r="CN302" s="4">
        <v>0</v>
      </c>
      <c r="CO302" s="93">
        <v>3.9094076655052263</v>
      </c>
      <c r="CP302" s="4">
        <v>0</v>
      </c>
      <c r="CQ302" s="4">
        <v>39874.710534639489</v>
      </c>
      <c r="CS302" s="4">
        <v>3170.5296167247388</v>
      </c>
      <c r="CU302" s="4">
        <v>0</v>
      </c>
      <c r="CW302" s="4">
        <v>3170.5296167247388</v>
      </c>
      <c r="CY302" s="4">
        <v>25857</v>
      </c>
      <c r="DA302" s="93">
        <v>4.8096885813148784</v>
      </c>
      <c r="DB302" s="4">
        <v>0</v>
      </c>
      <c r="DC302" s="4">
        <v>49233</v>
      </c>
      <c r="DD302" s="4">
        <v>0</v>
      </c>
      <c r="DE302" s="4">
        <v>4075</v>
      </c>
      <c r="DF302" s="4">
        <v>0</v>
      </c>
      <c r="DG302" s="4">
        <v>0</v>
      </c>
      <c r="DH302" s="4">
        <v>0</v>
      </c>
      <c r="DI302" s="4">
        <v>4075</v>
      </c>
      <c r="DJ302" s="4">
        <v>0</v>
      </c>
      <c r="DK302" s="4">
        <v>13230</v>
      </c>
      <c r="DL302" s="4">
        <v>0</v>
      </c>
      <c r="DM302" s="93">
        <v>1</v>
      </c>
      <c r="DN302" s="4">
        <v>0</v>
      </c>
      <c r="DO302" s="4">
        <v>9122</v>
      </c>
      <c r="DQ302" s="4">
        <v>893</v>
      </c>
      <c r="DS302" s="4">
        <v>0</v>
      </c>
      <c r="DU302" s="4">
        <v>893</v>
      </c>
      <c r="DW302" s="4">
        <v>5614.9736792163067</v>
      </c>
      <c r="DY302" s="93">
        <v>2</v>
      </c>
      <c r="DZ302" s="4">
        <v>0</v>
      </c>
      <c r="EA302" s="4">
        <v>21001</v>
      </c>
      <c r="EC302" s="4">
        <v>1786</v>
      </c>
      <c r="EE302" s="4">
        <v>0</v>
      </c>
      <c r="EG302" s="4">
        <v>1786</v>
      </c>
      <c r="EI302" s="4">
        <v>15622.315786144205</v>
      </c>
      <c r="EK302" s="93">
        <v>5.0990099009900991</v>
      </c>
      <c r="EL302" s="4">
        <v>0</v>
      </c>
      <c r="EM302" s="4">
        <v>44136</v>
      </c>
      <c r="EN302" s="4">
        <v>0</v>
      </c>
      <c r="EO302" s="4">
        <v>3660</v>
      </c>
      <c r="EP302" s="4">
        <v>0</v>
      </c>
      <c r="EQ302" s="4">
        <v>10378</v>
      </c>
      <c r="ER302" s="4">
        <v>0</v>
      </c>
      <c r="ES302" s="4">
        <v>3660</v>
      </c>
      <c r="ET302" s="4">
        <v>0</v>
      </c>
      <c r="EU302" s="4">
        <v>30262.400000000001</v>
      </c>
      <c r="EV302" s="4">
        <v>0</v>
      </c>
      <c r="EW302" s="93">
        <v>7</v>
      </c>
      <c r="EX302" s="4">
        <v>0</v>
      </c>
      <c r="EY302" s="4">
        <v>69175</v>
      </c>
      <c r="EZ302" s="4">
        <v>0</v>
      </c>
      <c r="FA302" s="4">
        <v>6245</v>
      </c>
      <c r="FB302" s="4">
        <v>0</v>
      </c>
      <c r="FC302" s="4">
        <v>0</v>
      </c>
      <c r="FD302" s="4">
        <v>0</v>
      </c>
      <c r="FE302" s="4">
        <v>6245</v>
      </c>
      <c r="FF302" s="4">
        <v>0</v>
      </c>
      <c r="FG302" s="4">
        <v>35574.35</v>
      </c>
      <c r="FH302" s="4">
        <v>0</v>
      </c>
      <c r="FI302" s="93">
        <v>10</v>
      </c>
      <c r="FJ302" s="4">
        <v>0</v>
      </c>
      <c r="FK302" s="4">
        <v>69942</v>
      </c>
      <c r="FL302" s="4">
        <v>0</v>
      </c>
      <c r="FM302" s="4">
        <v>7093</v>
      </c>
      <c r="FN302" s="4">
        <v>0</v>
      </c>
      <c r="FO302" s="4">
        <v>16970</v>
      </c>
      <c r="FQ302" s="4">
        <v>7093</v>
      </c>
      <c r="FS302" s="4">
        <v>12260.366433714216</v>
      </c>
      <c r="FU302" s="93">
        <v>14.757785467128027</v>
      </c>
      <c r="FV302" s="4">
        <v>0</v>
      </c>
      <c r="FW302" s="4">
        <v>133499</v>
      </c>
      <c r="FX302" s="4">
        <v>0</v>
      </c>
      <c r="FY302" s="4">
        <v>13179</v>
      </c>
      <c r="FZ302" s="4">
        <v>0</v>
      </c>
      <c r="GA302" s="4">
        <v>0</v>
      </c>
      <c r="GB302" s="4">
        <v>0</v>
      </c>
      <c r="GC302" s="4">
        <v>13179</v>
      </c>
      <c r="GE302" s="4">
        <v>73790.525804226272</v>
      </c>
      <c r="GG302" s="93">
        <v>11</v>
      </c>
      <c r="GH302" s="4">
        <v>0</v>
      </c>
      <c r="GI302" s="4">
        <v>97007</v>
      </c>
      <c r="GJ302" s="4">
        <v>0</v>
      </c>
      <c r="GK302" s="4">
        <v>9823</v>
      </c>
      <c r="GL302" s="4">
        <v>0</v>
      </c>
      <c r="GM302" s="4">
        <v>0</v>
      </c>
      <c r="GN302" s="4">
        <v>0</v>
      </c>
      <c r="GO302" s="4">
        <v>9823</v>
      </c>
      <c r="GP302" s="4">
        <v>0</v>
      </c>
      <c r="GQ302" s="4">
        <v>0</v>
      </c>
      <c r="GR302" s="4">
        <v>0</v>
      </c>
      <c r="GS302" s="93">
        <v>11.258620689655173</v>
      </c>
      <c r="GT302" s="4">
        <v>0</v>
      </c>
      <c r="GU302" s="4">
        <v>121094</v>
      </c>
      <c r="GV302" s="4">
        <v>0</v>
      </c>
      <c r="GW302" s="4">
        <v>10054</v>
      </c>
      <c r="GX302" s="4">
        <v>0</v>
      </c>
      <c r="GY302" s="4">
        <v>0</v>
      </c>
      <c r="GZ302" s="4">
        <v>0</v>
      </c>
      <c r="HA302" s="160">
        <v>10054</v>
      </c>
      <c r="HB302" s="160">
        <v>0</v>
      </c>
      <c r="HC302" s="160">
        <v>21369.201765290974</v>
      </c>
      <c r="HD302" s="4">
        <v>-16</v>
      </c>
      <c r="HE302" s="93">
        <v>15</v>
      </c>
      <c r="HF302" s="4">
        <v>0</v>
      </c>
      <c r="HG302" s="4">
        <v>0</v>
      </c>
      <c r="HH302" s="4">
        <v>154513</v>
      </c>
      <c r="HI302" s="4">
        <v>0</v>
      </c>
      <c r="HJ302" s="4">
        <v>12712</v>
      </c>
      <c r="HK302" s="4">
        <v>0</v>
      </c>
      <c r="HL302" s="4">
        <v>12625</v>
      </c>
      <c r="HM302" s="4">
        <v>0</v>
      </c>
      <c r="HN302" s="4">
        <v>12712</v>
      </c>
      <c r="HO302" s="4">
        <v>0</v>
      </c>
      <c r="HP302" s="4">
        <v>29334</v>
      </c>
      <c r="HQ302" s="4">
        <v>-509.65103781562721</v>
      </c>
      <c r="HR302" s="93">
        <v>31.08</v>
      </c>
      <c r="HS302" s="4">
        <v>0</v>
      </c>
      <c r="HT302" s="4">
        <v>0</v>
      </c>
      <c r="HU302" s="4">
        <v>346633</v>
      </c>
      <c r="HV302" s="4">
        <v>0</v>
      </c>
      <c r="HW302" s="4">
        <v>0</v>
      </c>
      <c r="HX302" s="176">
        <v>0</v>
      </c>
      <c r="HY302" s="4">
        <v>26862</v>
      </c>
      <c r="HZ302" s="176">
        <v>0</v>
      </c>
      <c r="IA302" s="4">
        <v>11953</v>
      </c>
      <c r="IB302" s="176">
        <v>0</v>
      </c>
      <c r="IC302" s="4">
        <v>26862</v>
      </c>
      <c r="ID302" s="176">
        <v>0</v>
      </c>
      <c r="IE302" s="4">
        <v>126271.65271662459</v>
      </c>
      <c r="IF302" s="4">
        <v>681.10558402760944</v>
      </c>
      <c r="IG302" s="5">
        <v>60.089999999999996</v>
      </c>
      <c r="IH302" s="3">
        <v>0</v>
      </c>
      <c r="II302" s="3">
        <v>0</v>
      </c>
      <c r="IJ302" s="3">
        <v>697486</v>
      </c>
      <c r="IK302" s="3">
        <v>0</v>
      </c>
      <c r="IL302" s="3">
        <v>0</v>
      </c>
      <c r="IM302" s="3">
        <v>0</v>
      </c>
      <c r="IN302" s="3">
        <v>53007</v>
      </c>
      <c r="IO302" s="3">
        <v>0</v>
      </c>
      <c r="IP302" s="3">
        <v>0</v>
      </c>
      <c r="IQ302" s="3"/>
      <c r="IR302" s="3">
        <v>53007</v>
      </c>
      <c r="IS302" s="3"/>
      <c r="IT302" s="3">
        <v>288403.76306176535</v>
      </c>
      <c r="IU302" s="3"/>
      <c r="IV302" s="93">
        <v>68.67</v>
      </c>
      <c r="IW302" s="4">
        <v>0</v>
      </c>
      <c r="IX302" s="4">
        <v>0</v>
      </c>
      <c r="IY302" s="4">
        <v>842100</v>
      </c>
      <c r="IZ302" s="4">
        <v>0</v>
      </c>
      <c r="JA302" s="4">
        <v>0</v>
      </c>
      <c r="JB302" s="4">
        <v>0</v>
      </c>
      <c r="JC302" s="4">
        <v>64319</v>
      </c>
      <c r="JD302" s="4">
        <v>0</v>
      </c>
      <c r="JE302" s="4">
        <v>0</v>
      </c>
      <c r="JG302" s="4">
        <v>64319</v>
      </c>
      <c r="JI302" s="4">
        <v>154663.78778292122</v>
      </c>
      <c r="JK302" s="93">
        <v>82.830000000000013</v>
      </c>
      <c r="JL302" s="4">
        <v>0</v>
      </c>
      <c r="JM302" s="4">
        <v>0</v>
      </c>
      <c r="JN302" s="4">
        <v>1030644</v>
      </c>
      <c r="JO302" s="4">
        <v>0</v>
      </c>
      <c r="JP302" s="4">
        <v>0</v>
      </c>
      <c r="JQ302" s="4">
        <v>0</v>
      </c>
      <c r="JR302" s="4">
        <v>75180</v>
      </c>
      <c r="JS302" s="4">
        <v>0</v>
      </c>
      <c r="JT302" s="4">
        <v>27141</v>
      </c>
      <c r="JV302" s="4">
        <v>75180</v>
      </c>
      <c r="JW302" s="4">
        <v>0</v>
      </c>
      <c r="JX302" s="4">
        <v>210833.7443092202</v>
      </c>
      <c r="JY302" s="4">
        <v>-28.349873751867563</v>
      </c>
      <c r="JZ302" s="93">
        <v>86.409999999999982</v>
      </c>
      <c r="KA302" s="4">
        <v>0</v>
      </c>
      <c r="KB302" s="4">
        <v>0</v>
      </c>
      <c r="KC302" s="4">
        <v>1277077</v>
      </c>
      <c r="KD302" s="4">
        <v>0</v>
      </c>
      <c r="KE302" s="4">
        <v>0</v>
      </c>
      <c r="KF302" s="4">
        <v>0</v>
      </c>
      <c r="KG302" s="4">
        <v>80970</v>
      </c>
      <c r="KH302" s="4">
        <v>0</v>
      </c>
      <c r="KI302" s="4">
        <v>0</v>
      </c>
      <c r="KJ302" s="4">
        <v>0</v>
      </c>
      <c r="KK302" s="4">
        <v>80970</v>
      </c>
      <c r="KM302" s="4">
        <v>378772.967828675</v>
      </c>
      <c r="KN302" s="4">
        <v>-154.84970203426201</v>
      </c>
      <c r="KO302" s="4">
        <v>102.35000000000002</v>
      </c>
      <c r="KP302" s="4">
        <v>0</v>
      </c>
      <c r="KQ302" s="4">
        <v>0</v>
      </c>
      <c r="KR302" s="4">
        <v>1636946</v>
      </c>
      <c r="KS302" s="4">
        <v>0</v>
      </c>
      <c r="KT302" s="4">
        <v>0</v>
      </c>
      <c r="KU302" s="4">
        <v>0</v>
      </c>
      <c r="KV302" s="4">
        <v>107832</v>
      </c>
      <c r="KW302" s="4">
        <v>0</v>
      </c>
      <c r="KX302" s="4">
        <v>50166</v>
      </c>
      <c r="KY302" s="4">
        <v>0</v>
      </c>
      <c r="KZ302" s="4">
        <v>107832</v>
      </c>
      <c r="LA302" s="4">
        <v>0</v>
      </c>
      <c r="LB302" s="4">
        <v>579974.84629796573</v>
      </c>
      <c r="LC302" s="4">
        <v>0</v>
      </c>
      <c r="LD302" s="4">
        <v>120</v>
      </c>
      <c r="LE302" s="4">
        <v>0</v>
      </c>
      <c r="LF302" s="4">
        <v>0</v>
      </c>
      <c r="LG302" s="4">
        <v>2090104</v>
      </c>
      <c r="LH302" s="4">
        <v>0</v>
      </c>
      <c r="LI302" s="4">
        <v>0</v>
      </c>
      <c r="LJ302" s="4">
        <v>0</v>
      </c>
      <c r="LK302" s="4">
        <v>142533</v>
      </c>
      <c r="LL302" s="4">
        <v>0</v>
      </c>
      <c r="LM302" s="4">
        <v>0</v>
      </c>
      <c r="LO302" s="4">
        <v>142533</v>
      </c>
      <c r="LQ302" s="4">
        <v>767652.60000000009</v>
      </c>
      <c r="MI302" s="115">
        <f t="shared" si="4"/>
        <v>-293</v>
      </c>
      <c r="MJ302" s="3"/>
      <c r="MK302" s="3"/>
      <c r="ML302" s="176"/>
      <c r="MM302" s="176"/>
      <c r="MN302" s="176"/>
      <c r="MO302" s="176"/>
      <c r="MP302" s="176"/>
      <c r="MQ302" s="176"/>
      <c r="MR302" s="176"/>
      <c r="MS302" s="176"/>
      <c r="MT302" s="176"/>
    </row>
    <row r="303" spans="1:358" s="4" customFormat="1">
      <c r="A303" s="1">
        <v>294</v>
      </c>
      <c r="B303" t="s">
        <v>334</v>
      </c>
      <c r="C303" s="93"/>
      <c r="E303" s="4">
        <v>0</v>
      </c>
      <c r="F303" s="4">
        <v>0</v>
      </c>
      <c r="I303" s="93"/>
      <c r="J303" s="4">
        <v>0</v>
      </c>
      <c r="K303" s="4">
        <v>0</v>
      </c>
      <c r="L303" s="4">
        <v>0</v>
      </c>
      <c r="O303" s="93"/>
      <c r="Q303" s="4">
        <v>0</v>
      </c>
      <c r="R303" s="4">
        <v>0</v>
      </c>
      <c r="S303" s="4">
        <v>0</v>
      </c>
      <c r="U303" s="4">
        <v>0</v>
      </c>
      <c r="V303" s="4">
        <v>0</v>
      </c>
      <c r="W303" s="93"/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L303" s="4">
        <v>0</v>
      </c>
      <c r="AO303" s="93"/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W303" s="93"/>
      <c r="AZ303" s="4">
        <v>0</v>
      </c>
      <c r="BB303" s="4">
        <v>0</v>
      </c>
      <c r="BC303" s="4">
        <v>0</v>
      </c>
      <c r="BD303" s="4">
        <v>0</v>
      </c>
      <c r="BH303" s="4">
        <v>0</v>
      </c>
      <c r="BL303" s="4">
        <v>0</v>
      </c>
      <c r="BN303" s="4">
        <v>0</v>
      </c>
      <c r="BO303" s="4">
        <v>0</v>
      </c>
      <c r="BP303" s="4">
        <v>0</v>
      </c>
      <c r="BQ303" s="93">
        <v>0</v>
      </c>
      <c r="BR303" s="4">
        <v>0</v>
      </c>
      <c r="BS303" s="4">
        <v>0</v>
      </c>
      <c r="BT303" s="4">
        <v>0</v>
      </c>
      <c r="BU303" s="4">
        <v>0</v>
      </c>
      <c r="BW303" s="4">
        <v>0</v>
      </c>
      <c r="BY303" s="4">
        <v>0</v>
      </c>
      <c r="CA303" s="4">
        <v>0</v>
      </c>
      <c r="CC303" s="93"/>
      <c r="CE303" s="4">
        <v>0</v>
      </c>
      <c r="CF303" s="4">
        <v>0</v>
      </c>
      <c r="CH303" s="4">
        <v>0</v>
      </c>
      <c r="CJ303" s="4">
        <v>0</v>
      </c>
      <c r="CK303" s="4">
        <v>0</v>
      </c>
      <c r="CL303" s="4">
        <v>0</v>
      </c>
      <c r="CM303" s="4">
        <v>0</v>
      </c>
      <c r="CN303" s="4">
        <v>0</v>
      </c>
      <c r="CO303" s="93"/>
      <c r="CS303" s="4">
        <v>0</v>
      </c>
      <c r="CW303" s="4">
        <v>0</v>
      </c>
      <c r="CY303" s="4">
        <v>0</v>
      </c>
      <c r="DA303" s="93"/>
      <c r="DD303" s="4">
        <v>0</v>
      </c>
      <c r="DF303" s="4">
        <v>0</v>
      </c>
      <c r="DH303" s="4">
        <v>0</v>
      </c>
      <c r="DI303" s="4">
        <v>0</v>
      </c>
      <c r="DJ303" s="4">
        <v>0</v>
      </c>
      <c r="DK303" s="4">
        <v>0</v>
      </c>
      <c r="DL303" s="4">
        <v>0</v>
      </c>
      <c r="DM303" s="93"/>
      <c r="DU303" s="4">
        <v>0</v>
      </c>
      <c r="DW303" s="4">
        <v>0</v>
      </c>
      <c r="DY303" s="93"/>
      <c r="EG303" s="4">
        <v>0</v>
      </c>
      <c r="EI303" s="4">
        <v>0</v>
      </c>
      <c r="EK303" s="93">
        <v>0</v>
      </c>
      <c r="EM303" s="4">
        <v>0</v>
      </c>
      <c r="EN303" s="4">
        <v>0</v>
      </c>
      <c r="EO303" s="4">
        <v>0</v>
      </c>
      <c r="EP303" s="4">
        <v>0</v>
      </c>
      <c r="EQ303" s="4">
        <v>0</v>
      </c>
      <c r="ER303" s="4">
        <v>0</v>
      </c>
      <c r="ES303" s="4">
        <v>0</v>
      </c>
      <c r="ET303" s="4">
        <v>0</v>
      </c>
      <c r="EU303" s="4">
        <v>0</v>
      </c>
      <c r="EV303" s="4">
        <v>0</v>
      </c>
      <c r="EW303" s="93">
        <v>0</v>
      </c>
      <c r="EX303" s="4">
        <v>0</v>
      </c>
      <c r="EY303" s="4">
        <v>0</v>
      </c>
      <c r="EZ303" s="4">
        <v>0</v>
      </c>
      <c r="FA303" s="4">
        <v>0</v>
      </c>
      <c r="FB303" s="4">
        <v>0</v>
      </c>
      <c r="FC303" s="4">
        <v>0</v>
      </c>
      <c r="FD303" s="4">
        <v>0</v>
      </c>
      <c r="FE303" s="4">
        <v>0</v>
      </c>
      <c r="FF303" s="4">
        <v>0</v>
      </c>
      <c r="FG303" s="4">
        <v>0</v>
      </c>
      <c r="FH303" s="4">
        <v>0</v>
      </c>
      <c r="FI303" s="93">
        <v>0</v>
      </c>
      <c r="FJ303" s="4">
        <v>0</v>
      </c>
      <c r="FK303" s="4">
        <v>0</v>
      </c>
      <c r="FL303" s="4">
        <v>0</v>
      </c>
      <c r="FM303" s="4">
        <v>0</v>
      </c>
      <c r="FN303" s="4">
        <v>0</v>
      </c>
      <c r="FO303" s="4">
        <v>0</v>
      </c>
      <c r="FQ303" s="4">
        <v>0</v>
      </c>
      <c r="FS303" s="4">
        <v>0</v>
      </c>
      <c r="FU303" s="93">
        <v>0</v>
      </c>
      <c r="FV303" s="4">
        <v>0</v>
      </c>
      <c r="FW303" s="4">
        <v>0</v>
      </c>
      <c r="FX303" s="4">
        <v>0</v>
      </c>
      <c r="FY303" s="4">
        <v>0</v>
      </c>
      <c r="FZ303" s="4">
        <v>0</v>
      </c>
      <c r="GA303" s="4">
        <v>0</v>
      </c>
      <c r="GB303" s="4">
        <v>0</v>
      </c>
      <c r="GC303" s="4">
        <v>0</v>
      </c>
      <c r="GE303" s="4">
        <v>0</v>
      </c>
      <c r="GG303" s="93">
        <v>0</v>
      </c>
      <c r="GH303" s="4">
        <v>0</v>
      </c>
      <c r="GI303" s="4">
        <v>0</v>
      </c>
      <c r="GJ303" s="4">
        <v>0</v>
      </c>
      <c r="GK303" s="4">
        <v>0</v>
      </c>
      <c r="GL303" s="4">
        <v>0</v>
      </c>
      <c r="GM303" s="4">
        <v>0</v>
      </c>
      <c r="GN303" s="4">
        <v>0</v>
      </c>
      <c r="GO303" s="4">
        <v>0</v>
      </c>
      <c r="GP303" s="4">
        <v>0</v>
      </c>
      <c r="GQ303" s="4">
        <v>0</v>
      </c>
      <c r="GR303" s="4">
        <v>0</v>
      </c>
      <c r="GS303" s="93">
        <v>0</v>
      </c>
      <c r="GT303" s="4">
        <v>0</v>
      </c>
      <c r="GU303" s="4">
        <v>0</v>
      </c>
      <c r="GV303" s="4">
        <v>0</v>
      </c>
      <c r="GW303" s="4">
        <v>0</v>
      </c>
      <c r="GX303" s="4">
        <v>0</v>
      </c>
      <c r="GY303" s="4">
        <v>0</v>
      </c>
      <c r="GZ303" s="4">
        <v>0</v>
      </c>
      <c r="HA303" s="160">
        <v>0</v>
      </c>
      <c r="HB303" s="160">
        <v>0</v>
      </c>
      <c r="HC303" s="160">
        <v>0</v>
      </c>
      <c r="HD303" s="4">
        <v>0</v>
      </c>
      <c r="HE303" s="93">
        <v>0</v>
      </c>
      <c r="HF303" s="4">
        <v>0</v>
      </c>
      <c r="HG303" s="4">
        <v>0</v>
      </c>
      <c r="HH303" s="4">
        <v>0</v>
      </c>
      <c r="HI303" s="4">
        <v>0</v>
      </c>
      <c r="HJ303" s="4">
        <v>0</v>
      </c>
      <c r="HK303" s="4">
        <v>0</v>
      </c>
      <c r="HL303" s="4">
        <v>0</v>
      </c>
      <c r="HM303" s="4">
        <v>0</v>
      </c>
      <c r="HN303" s="4">
        <v>0</v>
      </c>
      <c r="HO303" s="4">
        <v>0</v>
      </c>
      <c r="HP303" s="4">
        <v>0</v>
      </c>
      <c r="HQ303" s="4">
        <v>0</v>
      </c>
      <c r="HR303" s="93">
        <v>0</v>
      </c>
      <c r="HS303" s="4">
        <v>0</v>
      </c>
      <c r="HT303" s="4">
        <v>0</v>
      </c>
      <c r="HU303" s="4">
        <v>0</v>
      </c>
      <c r="HV303" s="4">
        <v>0</v>
      </c>
      <c r="HW303" s="4">
        <v>0</v>
      </c>
      <c r="HX303" s="176">
        <v>0</v>
      </c>
      <c r="HY303" s="4">
        <v>0</v>
      </c>
      <c r="HZ303" s="176">
        <v>0</v>
      </c>
      <c r="IA303" s="4">
        <v>0</v>
      </c>
      <c r="IB303" s="176">
        <v>0</v>
      </c>
      <c r="IC303" s="4">
        <v>0</v>
      </c>
      <c r="ID303" s="176">
        <v>0</v>
      </c>
      <c r="IE303" s="4">
        <v>0</v>
      </c>
      <c r="IF303" s="4">
        <v>0</v>
      </c>
      <c r="IG303" s="5">
        <v>0</v>
      </c>
      <c r="IH303" s="3">
        <v>0</v>
      </c>
      <c r="II303" s="3">
        <v>0</v>
      </c>
      <c r="IJ303" s="3">
        <v>0</v>
      </c>
      <c r="IK303" s="3">
        <v>0</v>
      </c>
      <c r="IL303" s="3">
        <v>0</v>
      </c>
      <c r="IM303" s="3">
        <v>0</v>
      </c>
      <c r="IN303" s="3">
        <v>0</v>
      </c>
      <c r="IO303" s="3">
        <v>0</v>
      </c>
      <c r="IP303" s="3">
        <v>0</v>
      </c>
      <c r="IQ303" s="3"/>
      <c r="IR303" s="3">
        <v>0</v>
      </c>
      <c r="IS303" s="3"/>
      <c r="IT303" s="3">
        <v>0</v>
      </c>
      <c r="IU303" s="3"/>
      <c r="IV303" s="93">
        <v>0</v>
      </c>
      <c r="IW303" s="4">
        <v>0</v>
      </c>
      <c r="IX303" s="4">
        <v>0</v>
      </c>
      <c r="IY303" s="4">
        <v>0</v>
      </c>
      <c r="IZ303" s="4">
        <v>0</v>
      </c>
      <c r="JA303" s="4">
        <v>0</v>
      </c>
      <c r="JB303" s="4">
        <v>0</v>
      </c>
      <c r="JC303" s="4">
        <v>0</v>
      </c>
      <c r="JD303" s="4">
        <v>0</v>
      </c>
      <c r="JE303" s="4">
        <v>0</v>
      </c>
      <c r="JG303" s="4">
        <v>0</v>
      </c>
      <c r="JI303" s="4">
        <v>0</v>
      </c>
      <c r="JK303" s="93">
        <v>0</v>
      </c>
      <c r="JL303" s="4">
        <v>0</v>
      </c>
      <c r="JM303" s="4">
        <v>0</v>
      </c>
      <c r="JN303" s="4">
        <v>0</v>
      </c>
      <c r="JO303" s="4">
        <v>0</v>
      </c>
      <c r="JP303" s="4">
        <v>0</v>
      </c>
      <c r="JQ303" s="4">
        <v>0</v>
      </c>
      <c r="JR303" s="4">
        <v>0</v>
      </c>
      <c r="JS303" s="4">
        <v>0</v>
      </c>
      <c r="JT303" s="4">
        <v>0</v>
      </c>
      <c r="JV303" s="4">
        <v>0</v>
      </c>
      <c r="JW303" s="4">
        <v>0</v>
      </c>
      <c r="JX303" s="4">
        <v>0</v>
      </c>
      <c r="JY303" s="4">
        <v>0</v>
      </c>
      <c r="JZ303" s="93">
        <v>0</v>
      </c>
      <c r="KA303" s="4">
        <v>0</v>
      </c>
      <c r="KB303" s="4">
        <v>0</v>
      </c>
      <c r="KC303" s="4">
        <v>0</v>
      </c>
      <c r="KD303" s="4">
        <v>0</v>
      </c>
      <c r="KE303" s="4">
        <v>0</v>
      </c>
      <c r="KF303" s="4">
        <v>0</v>
      </c>
      <c r="KG303" s="4">
        <v>0</v>
      </c>
      <c r="KH303" s="4">
        <v>0</v>
      </c>
      <c r="KI303" s="4">
        <v>0</v>
      </c>
      <c r="KJ303" s="4">
        <v>0</v>
      </c>
      <c r="KK303" s="4">
        <v>0</v>
      </c>
      <c r="KM303" s="4">
        <v>0</v>
      </c>
      <c r="KN303" s="4">
        <v>0</v>
      </c>
      <c r="KO303" s="4">
        <v>0</v>
      </c>
      <c r="KP303" s="4">
        <v>0</v>
      </c>
      <c r="KQ303" s="4">
        <v>0</v>
      </c>
      <c r="KR303" s="4">
        <v>0</v>
      </c>
      <c r="KS303" s="4">
        <v>0</v>
      </c>
      <c r="KT303" s="4">
        <v>0</v>
      </c>
      <c r="KU303" s="4">
        <v>0</v>
      </c>
      <c r="KV303" s="4">
        <v>0</v>
      </c>
      <c r="KW303" s="4">
        <v>0</v>
      </c>
      <c r="KX303" s="4">
        <v>0</v>
      </c>
      <c r="KY303" s="4">
        <v>0</v>
      </c>
      <c r="KZ303" s="4">
        <v>0</v>
      </c>
      <c r="LA303" s="4">
        <v>0</v>
      </c>
      <c r="LB303" s="4">
        <v>0</v>
      </c>
      <c r="LC303" s="4">
        <v>0</v>
      </c>
      <c r="LD303" s="4">
        <v>0</v>
      </c>
      <c r="LE303" s="4">
        <v>0</v>
      </c>
      <c r="LF303" s="4">
        <v>0</v>
      </c>
      <c r="LG303" s="4">
        <v>0</v>
      </c>
      <c r="LH303" s="4">
        <v>0</v>
      </c>
      <c r="LI303" s="4">
        <v>0</v>
      </c>
      <c r="LJ303" s="4">
        <v>0</v>
      </c>
      <c r="LK303" s="4">
        <v>0</v>
      </c>
      <c r="LL303" s="4">
        <v>0</v>
      </c>
      <c r="LM303" s="4">
        <v>0</v>
      </c>
      <c r="LO303" s="4">
        <v>0</v>
      </c>
      <c r="LQ303" s="4">
        <v>0</v>
      </c>
      <c r="MI303" s="115">
        <f t="shared" si="4"/>
        <v>-294</v>
      </c>
      <c r="MJ303" s="3"/>
      <c r="MK303" s="3"/>
      <c r="ML303" s="176"/>
      <c r="MM303" s="176"/>
      <c r="MN303" s="176"/>
      <c r="MO303" s="176"/>
      <c r="MP303" s="176"/>
      <c r="MQ303" s="176"/>
      <c r="MR303" s="176"/>
      <c r="MS303" s="176"/>
      <c r="MT303" s="176"/>
    </row>
    <row r="304" spans="1:358" s="4" customFormat="1">
      <c r="A304" s="1">
        <v>295</v>
      </c>
      <c r="B304" t="s">
        <v>335</v>
      </c>
      <c r="C304" s="93">
        <v>2</v>
      </c>
      <c r="D304" s="4">
        <v>10764</v>
      </c>
      <c r="E304" s="4">
        <v>0</v>
      </c>
      <c r="F304" s="4">
        <v>14901</v>
      </c>
      <c r="G304" s="4">
        <v>0</v>
      </c>
      <c r="I304" s="93">
        <v>6.73</v>
      </c>
      <c r="J304" s="4">
        <v>36461</v>
      </c>
      <c r="K304" s="4">
        <v>0</v>
      </c>
      <c r="L304" s="4">
        <v>0</v>
      </c>
      <c r="M304" s="4">
        <v>0</v>
      </c>
      <c r="O304" s="93">
        <v>5.84</v>
      </c>
      <c r="P304" s="4">
        <v>0</v>
      </c>
      <c r="Q304" s="4">
        <v>32642</v>
      </c>
      <c r="R304" s="4">
        <v>0</v>
      </c>
      <c r="S304" s="4">
        <v>0</v>
      </c>
      <c r="U304" s="4">
        <v>0</v>
      </c>
      <c r="V304" s="4">
        <v>0</v>
      </c>
      <c r="W304" s="93">
        <v>2.56</v>
      </c>
      <c r="X304" s="4">
        <v>0</v>
      </c>
      <c r="Y304" s="4">
        <v>14316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5</v>
      </c>
      <c r="AG304" s="4">
        <v>0</v>
      </c>
      <c r="AH304" s="4">
        <v>29475</v>
      </c>
      <c r="AJ304" s="4">
        <v>0</v>
      </c>
      <c r="AL304" s="4">
        <v>15159</v>
      </c>
      <c r="AN304" s="4">
        <v>0</v>
      </c>
      <c r="AO304" s="93">
        <v>6.26</v>
      </c>
      <c r="AP304" s="4">
        <v>0</v>
      </c>
      <c r="AQ304" s="4">
        <v>36107</v>
      </c>
      <c r="AR304" s="4">
        <v>0</v>
      </c>
      <c r="AS304" s="4">
        <v>0</v>
      </c>
      <c r="AT304" s="4">
        <v>0</v>
      </c>
      <c r="AU304" s="4">
        <v>15727</v>
      </c>
      <c r="AW304" s="93">
        <v>9.43</v>
      </c>
      <c r="AY304" s="4">
        <v>56801</v>
      </c>
      <c r="AZ304" s="4">
        <v>-1819</v>
      </c>
      <c r="BA304" s="4">
        <v>6738</v>
      </c>
      <c r="BB304" s="4">
        <v>0</v>
      </c>
      <c r="BC304" s="4">
        <v>27363</v>
      </c>
      <c r="BD304" s="4">
        <v>-1582</v>
      </c>
      <c r="BE304" s="4">
        <v>12.88</v>
      </c>
      <c r="BF304" s="4">
        <v>0</v>
      </c>
      <c r="BG304" s="4">
        <v>86645</v>
      </c>
      <c r="BH304" s="4">
        <v>-21528</v>
      </c>
      <c r="BI304" s="4">
        <v>15.79</v>
      </c>
      <c r="BJ304" s="4">
        <v>0</v>
      </c>
      <c r="BK304" s="4">
        <v>99612</v>
      </c>
      <c r="BL304" s="4">
        <v>0</v>
      </c>
      <c r="BM304" s="4">
        <v>6737</v>
      </c>
      <c r="BN304" s="4">
        <v>0</v>
      </c>
      <c r="BO304" s="4">
        <v>7675.0860877332489</v>
      </c>
      <c r="BP304" s="4">
        <v>4.998868186296022</v>
      </c>
      <c r="BQ304" s="93">
        <v>19.087837837837835</v>
      </c>
      <c r="BR304" s="4">
        <v>0</v>
      </c>
      <c r="BS304" s="4">
        <v>103459.05756235808</v>
      </c>
      <c r="BT304" s="4">
        <v>0</v>
      </c>
      <c r="BU304" s="4">
        <v>11285.702702702703</v>
      </c>
      <c r="BW304" s="4">
        <v>29223.594232021816</v>
      </c>
      <c r="BY304" s="4">
        <v>11285.702702702703</v>
      </c>
      <c r="CA304" s="4">
        <v>36585.057562358081</v>
      </c>
      <c r="CC304" s="93">
        <v>19.88003058025452</v>
      </c>
      <c r="CD304" s="4">
        <v>0</v>
      </c>
      <c r="CE304" s="4">
        <v>145484.28151563616</v>
      </c>
      <c r="CF304" s="4">
        <v>151.64189189189347</v>
      </c>
      <c r="CG304" s="4">
        <v>14650.903730277509</v>
      </c>
      <c r="CH304" s="4">
        <v>15.729729729730025</v>
      </c>
      <c r="CI304" s="4">
        <v>7954</v>
      </c>
      <c r="CJ304" s="4">
        <v>0</v>
      </c>
      <c r="CK304" s="4">
        <v>14650.903730277509</v>
      </c>
      <c r="CL304" s="4">
        <v>15.729729729730025</v>
      </c>
      <c r="CM304" s="4">
        <v>57250.22395327808</v>
      </c>
      <c r="CN304" s="4">
        <v>0.35810810810653493</v>
      </c>
      <c r="CO304" s="93">
        <v>24.814947854927738</v>
      </c>
      <c r="CP304" s="4">
        <v>0</v>
      </c>
      <c r="CQ304" s="4">
        <v>207679.46428870768</v>
      </c>
      <c r="CS304" s="4">
        <v>20124.922710346396</v>
      </c>
      <c r="CU304" s="4">
        <v>0</v>
      </c>
      <c r="CW304" s="4">
        <v>20140.652440076126</v>
      </c>
      <c r="CY304" s="4">
        <v>97711.824664963409</v>
      </c>
      <c r="DA304" s="93">
        <v>24.875103937393007</v>
      </c>
      <c r="DB304" s="4">
        <v>0</v>
      </c>
      <c r="DC304" s="4">
        <v>222670</v>
      </c>
      <c r="DD304" s="4">
        <v>0</v>
      </c>
      <c r="DE304" s="4">
        <v>21030</v>
      </c>
      <c r="DF304" s="4">
        <v>0</v>
      </c>
      <c r="DG304" s="4">
        <v>0</v>
      </c>
      <c r="DH304" s="4">
        <v>0</v>
      </c>
      <c r="DI304" s="4">
        <v>21030</v>
      </c>
      <c r="DJ304" s="4">
        <v>0</v>
      </c>
      <c r="DK304" s="4">
        <v>69057</v>
      </c>
      <c r="DL304" s="4">
        <v>0</v>
      </c>
      <c r="DM304" s="93">
        <v>35.454013130094985</v>
      </c>
      <c r="DN304" s="4">
        <v>0</v>
      </c>
      <c r="DO304" s="4">
        <v>305071</v>
      </c>
      <c r="DQ304" s="4">
        <v>30399</v>
      </c>
      <c r="DS304" s="4">
        <v>11738</v>
      </c>
      <c r="DU304" s="4">
        <v>30399</v>
      </c>
      <c r="DW304" s="4">
        <v>116243.06615762562</v>
      </c>
      <c r="DY304" s="93">
        <v>68.682216438449913</v>
      </c>
      <c r="DZ304" s="4">
        <v>0</v>
      </c>
      <c r="EA304" s="4">
        <v>597574</v>
      </c>
      <c r="EC304" s="4">
        <v>58584</v>
      </c>
      <c r="EE304" s="4">
        <v>27533</v>
      </c>
      <c r="EG304" s="4">
        <v>58584</v>
      </c>
      <c r="EI304" s="4">
        <v>347879.15752776014</v>
      </c>
      <c r="EK304" s="93">
        <v>74.920689655172424</v>
      </c>
      <c r="EL304" s="4">
        <v>0</v>
      </c>
      <c r="EM304" s="4">
        <v>723264</v>
      </c>
      <c r="EN304" s="4">
        <v>0</v>
      </c>
      <c r="EO304" s="4">
        <v>66011</v>
      </c>
      <c r="EP304" s="4">
        <v>0</v>
      </c>
      <c r="EQ304" s="4">
        <v>12668</v>
      </c>
      <c r="ER304" s="4">
        <v>0</v>
      </c>
      <c r="ES304" s="4">
        <v>66011</v>
      </c>
      <c r="ET304" s="4">
        <v>0</v>
      </c>
      <c r="EU304" s="4">
        <v>334152.2</v>
      </c>
      <c r="EV304" s="4">
        <v>0</v>
      </c>
      <c r="EW304" s="93">
        <v>67.440839975961808</v>
      </c>
      <c r="EX304" s="4">
        <v>0</v>
      </c>
      <c r="EY304" s="4">
        <v>689458</v>
      </c>
      <c r="EZ304" s="4">
        <v>0</v>
      </c>
      <c r="FA304" s="4">
        <v>59588</v>
      </c>
      <c r="FB304" s="4">
        <v>0</v>
      </c>
      <c r="FC304" s="4">
        <v>0</v>
      </c>
      <c r="FD304" s="4">
        <v>0</v>
      </c>
      <c r="FE304" s="4">
        <v>59588</v>
      </c>
      <c r="FF304" s="4">
        <v>0</v>
      </c>
      <c r="FG304" s="4">
        <v>148423.70000000001</v>
      </c>
      <c r="FH304" s="4">
        <v>0</v>
      </c>
      <c r="FI304" s="93">
        <v>81.718590574496673</v>
      </c>
      <c r="FJ304" s="4">
        <v>0</v>
      </c>
      <c r="FK304" s="4">
        <v>841100</v>
      </c>
      <c r="FL304" s="4">
        <v>0</v>
      </c>
      <c r="FM304" s="4">
        <v>69288</v>
      </c>
      <c r="FN304" s="4">
        <v>0</v>
      </c>
      <c r="FO304" s="4">
        <v>46112</v>
      </c>
      <c r="FQ304" s="4">
        <v>69288</v>
      </c>
      <c r="FS304" s="4">
        <v>175202.98591036073</v>
      </c>
      <c r="FU304" s="93">
        <v>88.393349250818773</v>
      </c>
      <c r="FV304" s="4">
        <v>0</v>
      </c>
      <c r="FW304" s="4">
        <v>955788</v>
      </c>
      <c r="FX304" s="4">
        <v>0</v>
      </c>
      <c r="FY304" s="4">
        <v>76261</v>
      </c>
      <c r="FZ304" s="4">
        <v>0</v>
      </c>
      <c r="GA304" s="4">
        <v>35822</v>
      </c>
      <c r="GB304" s="4">
        <v>0</v>
      </c>
      <c r="GC304" s="4">
        <v>76261</v>
      </c>
      <c r="GE304" s="4">
        <v>179160.88187142511</v>
      </c>
      <c r="GG304" s="93">
        <v>79.597077732320287</v>
      </c>
      <c r="GH304" s="4">
        <v>0</v>
      </c>
      <c r="GI304" s="4">
        <v>930959</v>
      </c>
      <c r="GJ304" s="4">
        <v>0</v>
      </c>
      <c r="GK304" s="4">
        <v>70522</v>
      </c>
      <c r="GL304" s="4">
        <v>0</v>
      </c>
      <c r="GM304" s="4">
        <v>6502</v>
      </c>
      <c r="GN304" s="4">
        <v>0</v>
      </c>
      <c r="GO304" s="4">
        <v>70522</v>
      </c>
      <c r="GP304" s="4">
        <v>0</v>
      </c>
      <c r="GQ304" s="4">
        <v>0</v>
      </c>
      <c r="GR304" s="4">
        <v>0</v>
      </c>
      <c r="GS304" s="93">
        <v>88.273633700251992</v>
      </c>
      <c r="GT304" s="4">
        <v>0</v>
      </c>
      <c r="GU304" s="4">
        <v>1090607</v>
      </c>
      <c r="GV304" s="4">
        <v>0</v>
      </c>
      <c r="GW304" s="4">
        <v>76889</v>
      </c>
      <c r="GX304" s="4">
        <v>0</v>
      </c>
      <c r="GY304" s="4">
        <v>26472</v>
      </c>
      <c r="GZ304" s="4">
        <v>0</v>
      </c>
      <c r="HA304" s="160">
        <v>76889</v>
      </c>
      <c r="HB304" s="160">
        <v>0</v>
      </c>
      <c r="HC304" s="160">
        <v>141634.50506186631</v>
      </c>
      <c r="HD304" s="4">
        <v>-104</v>
      </c>
      <c r="HE304" s="93">
        <v>88</v>
      </c>
      <c r="HF304" s="4">
        <v>0</v>
      </c>
      <c r="HG304" s="4">
        <v>0</v>
      </c>
      <c r="HH304" s="4">
        <v>1138576</v>
      </c>
      <c r="HI304" s="4">
        <v>0</v>
      </c>
      <c r="HJ304" s="4">
        <v>78149</v>
      </c>
      <c r="HK304" s="4">
        <v>0</v>
      </c>
      <c r="HL304" s="4">
        <v>0</v>
      </c>
      <c r="HM304" s="4">
        <v>0</v>
      </c>
      <c r="HN304" s="4">
        <v>78149</v>
      </c>
      <c r="HO304" s="4">
        <v>0</v>
      </c>
      <c r="HP304" s="4">
        <v>42106</v>
      </c>
      <c r="HQ304" s="4">
        <v>-731.54345231688058</v>
      </c>
      <c r="HR304" s="93">
        <v>80.579999999999984</v>
      </c>
      <c r="HS304" s="4">
        <v>0</v>
      </c>
      <c r="HT304" s="4">
        <v>0</v>
      </c>
      <c r="HU304" s="4">
        <v>1096144</v>
      </c>
      <c r="HV304" s="4">
        <v>0</v>
      </c>
      <c r="HW304" s="4">
        <v>0</v>
      </c>
      <c r="HX304" s="176">
        <v>0</v>
      </c>
      <c r="HY304" s="4">
        <v>70958</v>
      </c>
      <c r="HZ304" s="176">
        <v>0</v>
      </c>
      <c r="IA304" s="4">
        <v>14482</v>
      </c>
      <c r="IB304" s="176">
        <v>0</v>
      </c>
      <c r="IC304" s="4">
        <v>70958</v>
      </c>
      <c r="ID304" s="176">
        <v>0</v>
      </c>
      <c r="IE304" s="4">
        <v>-482.08878726225936</v>
      </c>
      <c r="IF304" s="4">
        <v>-2.6003727514226966</v>
      </c>
      <c r="IG304" s="5">
        <v>76.429999999999993</v>
      </c>
      <c r="IH304" s="3">
        <v>0</v>
      </c>
      <c r="II304" s="3">
        <v>0</v>
      </c>
      <c r="IJ304" s="3">
        <v>1146278</v>
      </c>
      <c r="IK304" s="3">
        <v>0</v>
      </c>
      <c r="IL304" s="3">
        <v>0</v>
      </c>
      <c r="IM304" s="3">
        <v>0</v>
      </c>
      <c r="IN304" s="3">
        <v>68172</v>
      </c>
      <c r="IO304" s="3">
        <v>0</v>
      </c>
      <c r="IP304" s="3">
        <v>0</v>
      </c>
      <c r="IQ304" s="3"/>
      <c r="IR304" s="3">
        <v>68172</v>
      </c>
      <c r="IS304" s="3"/>
      <c r="IT304" s="3">
        <v>41128.539366134806</v>
      </c>
      <c r="IU304" s="3"/>
      <c r="IV304" s="93">
        <v>62.29</v>
      </c>
      <c r="IW304" s="4">
        <v>0</v>
      </c>
      <c r="IX304" s="4">
        <v>0</v>
      </c>
      <c r="IY304" s="4">
        <v>968975</v>
      </c>
      <c r="IZ304" s="4">
        <v>0</v>
      </c>
      <c r="JA304" s="4">
        <v>0</v>
      </c>
      <c r="JB304" s="4">
        <v>0</v>
      </c>
      <c r="JC304" s="4">
        <v>57385</v>
      </c>
      <c r="JD304" s="4">
        <v>0</v>
      </c>
      <c r="JE304" s="4">
        <v>16499</v>
      </c>
      <c r="JG304" s="4">
        <v>57385</v>
      </c>
      <c r="JI304" s="4">
        <v>4935.9820555420301</v>
      </c>
      <c r="JK304" s="93">
        <v>54.160000000000004</v>
      </c>
      <c r="JL304" s="4">
        <v>0</v>
      </c>
      <c r="JM304" s="4">
        <v>0</v>
      </c>
      <c r="JN304" s="4">
        <v>899619</v>
      </c>
      <c r="JO304" s="4">
        <v>0</v>
      </c>
      <c r="JP304" s="4">
        <v>0</v>
      </c>
      <c r="JQ304" s="4">
        <v>0</v>
      </c>
      <c r="JR304" s="4">
        <v>50771</v>
      </c>
      <c r="JS304" s="4">
        <v>0</v>
      </c>
      <c r="JT304" s="4">
        <v>0</v>
      </c>
      <c r="JV304" s="4">
        <v>50771</v>
      </c>
      <c r="JW304" s="4">
        <v>0</v>
      </c>
      <c r="JX304" s="4">
        <v>0</v>
      </c>
      <c r="JY304" s="4">
        <v>0</v>
      </c>
      <c r="JZ304" s="93">
        <v>69.180000000000007</v>
      </c>
      <c r="KA304" s="4">
        <v>0</v>
      </c>
      <c r="KB304" s="4">
        <v>0</v>
      </c>
      <c r="KC304" s="4">
        <v>1213637</v>
      </c>
      <c r="KD304" s="4">
        <v>0</v>
      </c>
      <c r="KE304" s="4">
        <v>0</v>
      </c>
      <c r="KF304" s="4">
        <v>0</v>
      </c>
      <c r="KG304" s="4">
        <v>64826</v>
      </c>
      <c r="KH304" s="4">
        <v>0</v>
      </c>
      <c r="KI304" s="4">
        <v>0</v>
      </c>
      <c r="KJ304" s="4">
        <v>0</v>
      </c>
      <c r="KK304" s="4">
        <v>64826</v>
      </c>
      <c r="KM304" s="4">
        <v>314018</v>
      </c>
      <c r="KN304" s="4">
        <v>0</v>
      </c>
      <c r="KO304" s="4">
        <v>59.32</v>
      </c>
      <c r="KP304" s="4">
        <v>0</v>
      </c>
      <c r="KQ304" s="4">
        <v>0</v>
      </c>
      <c r="KR304" s="4">
        <v>1072845</v>
      </c>
      <c r="KS304" s="4">
        <v>0</v>
      </c>
      <c r="KT304" s="4">
        <v>0</v>
      </c>
      <c r="KU304" s="4">
        <v>0</v>
      </c>
      <c r="KV304" s="4">
        <v>64520</v>
      </c>
      <c r="KW304" s="4">
        <v>0</v>
      </c>
      <c r="KX304" s="4">
        <v>0</v>
      </c>
      <c r="KY304" s="4">
        <v>0</v>
      </c>
      <c r="KZ304" s="4">
        <v>64520</v>
      </c>
      <c r="LA304" s="4">
        <v>0</v>
      </c>
      <c r="LB304" s="4">
        <v>188410.8</v>
      </c>
      <c r="LC304" s="4">
        <v>0</v>
      </c>
      <c r="LD304" s="4">
        <v>56</v>
      </c>
      <c r="LE304" s="4">
        <v>0</v>
      </c>
      <c r="LF304" s="4">
        <v>0</v>
      </c>
      <c r="LG304" s="4">
        <v>1094092</v>
      </c>
      <c r="LH304" s="4">
        <v>0</v>
      </c>
      <c r="LI304" s="4">
        <v>0</v>
      </c>
      <c r="LJ304" s="4">
        <v>0</v>
      </c>
      <c r="LK304" s="4">
        <v>66458</v>
      </c>
      <c r="LL304" s="4">
        <v>0</v>
      </c>
      <c r="LM304" s="4">
        <v>0</v>
      </c>
      <c r="LO304" s="4">
        <v>66458</v>
      </c>
      <c r="LQ304" s="4">
        <v>146854.20000000001</v>
      </c>
      <c r="MI304" s="115">
        <f t="shared" si="4"/>
        <v>-295</v>
      </c>
      <c r="MJ304" s="3"/>
      <c r="MK304" s="3"/>
      <c r="ML304" s="176"/>
      <c r="MM304" s="176"/>
      <c r="MN304" s="176"/>
      <c r="MO304" s="176"/>
      <c r="MP304" s="176"/>
      <c r="MQ304" s="176"/>
      <c r="MR304" s="176"/>
      <c r="MS304" s="176"/>
      <c r="MT304" s="176"/>
    </row>
    <row r="305" spans="1:358" s="4" customFormat="1">
      <c r="A305" s="1">
        <v>296</v>
      </c>
      <c r="B305" t="s">
        <v>336</v>
      </c>
      <c r="C305" s="93"/>
      <c r="E305" s="4">
        <v>0</v>
      </c>
      <c r="F305" s="4">
        <v>0</v>
      </c>
      <c r="I305" s="93">
        <v>18</v>
      </c>
      <c r="J305" s="4">
        <v>141516</v>
      </c>
      <c r="K305" s="4">
        <v>0</v>
      </c>
      <c r="L305" s="4">
        <v>0</v>
      </c>
      <c r="M305" s="4">
        <v>70758</v>
      </c>
      <c r="O305" s="93">
        <v>22</v>
      </c>
      <c r="P305" s="4">
        <v>0</v>
      </c>
      <c r="Q305" s="4">
        <v>177080</v>
      </c>
      <c r="R305" s="4">
        <v>0</v>
      </c>
      <c r="S305" s="4">
        <v>17708</v>
      </c>
      <c r="U305" s="4">
        <v>0</v>
      </c>
      <c r="V305" s="4">
        <v>70840</v>
      </c>
      <c r="W305" s="93">
        <v>22</v>
      </c>
      <c r="X305" s="4">
        <v>18942</v>
      </c>
      <c r="Y305" s="4">
        <v>194238</v>
      </c>
      <c r="Z305" s="4">
        <v>0</v>
      </c>
      <c r="AA305" s="4">
        <v>0</v>
      </c>
      <c r="AB305" s="4">
        <v>0</v>
      </c>
      <c r="AC305" s="4">
        <v>17158</v>
      </c>
      <c r="AD305" s="4">
        <v>0</v>
      </c>
      <c r="AE305" s="4">
        <v>77704</v>
      </c>
      <c r="AF305" s="4">
        <v>23</v>
      </c>
      <c r="AG305" s="4">
        <v>0</v>
      </c>
      <c r="AH305" s="4">
        <v>200721</v>
      </c>
      <c r="AJ305" s="4">
        <v>0</v>
      </c>
      <c r="AL305" s="4">
        <v>16778</v>
      </c>
      <c r="AN305" s="4">
        <v>0</v>
      </c>
      <c r="AO305" s="93">
        <v>28.28</v>
      </c>
      <c r="AP305" s="4">
        <v>0</v>
      </c>
      <c r="AQ305" s="4">
        <v>286250</v>
      </c>
      <c r="AR305" s="4">
        <v>0</v>
      </c>
      <c r="AS305" s="4">
        <v>0</v>
      </c>
      <c r="AT305" s="4">
        <v>0</v>
      </c>
      <c r="AU305" s="4">
        <v>96282</v>
      </c>
      <c r="AW305" s="93">
        <v>31</v>
      </c>
      <c r="AY305" s="4">
        <v>377490</v>
      </c>
      <c r="AZ305" s="4">
        <v>-3397</v>
      </c>
      <c r="BA305" s="4">
        <v>12583</v>
      </c>
      <c r="BB305" s="4">
        <v>0</v>
      </c>
      <c r="BC305" s="4">
        <v>129217</v>
      </c>
      <c r="BD305" s="4">
        <v>-2840</v>
      </c>
      <c r="BE305" s="4">
        <v>31.37</v>
      </c>
      <c r="BF305" s="4">
        <v>11389.798600000038</v>
      </c>
      <c r="BG305" s="4">
        <v>430958.20140000019</v>
      </c>
      <c r="BH305" s="4">
        <v>0</v>
      </c>
      <c r="BI305" s="4">
        <v>27</v>
      </c>
      <c r="BJ305" s="4">
        <v>0</v>
      </c>
      <c r="BK305" s="4">
        <v>406863</v>
      </c>
      <c r="BL305" s="4">
        <v>0</v>
      </c>
      <c r="BM305" s="4">
        <v>0</v>
      </c>
      <c r="BN305" s="4">
        <v>0</v>
      </c>
      <c r="BO305" s="4">
        <v>20352.231758153845</v>
      </c>
      <c r="BP305" s="4">
        <v>13.255632926200633</v>
      </c>
      <c r="BQ305" s="93">
        <v>29.494880546075088</v>
      </c>
      <c r="BR305" s="4">
        <v>0</v>
      </c>
      <c r="BS305" s="4">
        <v>431600.81139035482</v>
      </c>
      <c r="BT305" s="4">
        <v>0</v>
      </c>
      <c r="BU305" s="4">
        <v>22062.170648464165</v>
      </c>
      <c r="BW305" s="4">
        <v>0</v>
      </c>
      <c r="BY305" s="4">
        <v>22062.170648464165</v>
      </c>
      <c r="CA305" s="4">
        <v>44766.291950354906</v>
      </c>
      <c r="CC305" s="93">
        <v>32</v>
      </c>
      <c r="CD305" s="4">
        <v>0</v>
      </c>
      <c r="CE305" s="4">
        <v>491784</v>
      </c>
      <c r="CF305" s="4">
        <v>0</v>
      </c>
      <c r="CG305" s="4">
        <v>24056</v>
      </c>
      <c r="CH305" s="4">
        <v>0</v>
      </c>
      <c r="CI305" s="4">
        <v>16640</v>
      </c>
      <c r="CJ305" s="4">
        <v>0</v>
      </c>
      <c r="CK305" s="4">
        <v>24056</v>
      </c>
      <c r="CL305" s="4">
        <v>0</v>
      </c>
      <c r="CM305" s="4">
        <v>75026.188609645178</v>
      </c>
      <c r="CN305" s="4">
        <v>0</v>
      </c>
      <c r="CO305" s="93">
        <v>38.526315789473685</v>
      </c>
      <c r="CP305" s="4">
        <v>80014.449473684072</v>
      </c>
      <c r="CQ305" s="4">
        <v>521078.94</v>
      </c>
      <c r="CS305" s="4">
        <v>30869.221052631583</v>
      </c>
      <c r="CU305" s="4">
        <v>7689.8105263157895</v>
      </c>
      <c r="CW305" s="4">
        <v>30869.221052631583</v>
      </c>
      <c r="CY305" s="4">
        <v>75299.94</v>
      </c>
      <c r="DA305" s="93">
        <v>37</v>
      </c>
      <c r="DB305" s="4">
        <v>43749.627134977243</v>
      </c>
      <c r="DC305" s="4">
        <v>549255</v>
      </c>
      <c r="DD305" s="4">
        <v>0</v>
      </c>
      <c r="DE305" s="4">
        <v>29715</v>
      </c>
      <c r="DF305" s="4">
        <v>0</v>
      </c>
      <c r="DG305" s="4">
        <v>35584</v>
      </c>
      <c r="DH305" s="4">
        <v>0</v>
      </c>
      <c r="DI305" s="4">
        <v>29715</v>
      </c>
      <c r="DJ305" s="4">
        <v>0</v>
      </c>
      <c r="DK305" s="4">
        <v>69826</v>
      </c>
      <c r="DL305" s="4">
        <v>0</v>
      </c>
      <c r="DM305" s="93">
        <v>35.013651877133107</v>
      </c>
      <c r="DN305" s="4">
        <v>0</v>
      </c>
      <c r="DO305" s="4">
        <v>568690</v>
      </c>
      <c r="DQ305" s="4">
        <v>28588</v>
      </c>
      <c r="DS305" s="4">
        <v>55971</v>
      </c>
      <c r="DU305" s="4">
        <v>28588</v>
      </c>
      <c r="DW305" s="4">
        <v>48058.612000000001</v>
      </c>
      <c r="DY305" s="93">
        <v>33</v>
      </c>
      <c r="DZ305" s="4">
        <v>0</v>
      </c>
      <c r="EA305" s="4">
        <v>579711</v>
      </c>
      <c r="EC305" s="4">
        <v>29238</v>
      </c>
      <c r="EE305" s="4">
        <v>0</v>
      </c>
      <c r="EG305" s="4">
        <v>29238</v>
      </c>
      <c r="EI305" s="4">
        <v>33952.423999999999</v>
      </c>
      <c r="EK305" s="93">
        <v>33.466898954703836</v>
      </c>
      <c r="EL305" s="4">
        <v>0</v>
      </c>
      <c r="EM305" s="4">
        <v>597551</v>
      </c>
      <c r="EN305" s="4">
        <v>14458</v>
      </c>
      <c r="EO305" s="4">
        <v>29183</v>
      </c>
      <c r="EP305" s="4">
        <v>703</v>
      </c>
      <c r="EQ305" s="4">
        <v>0</v>
      </c>
      <c r="ER305" s="4">
        <v>0</v>
      </c>
      <c r="ES305" s="4">
        <v>29183</v>
      </c>
      <c r="ET305" s="4">
        <v>703</v>
      </c>
      <c r="EU305" s="4">
        <v>32226.6</v>
      </c>
      <c r="EV305" s="4">
        <v>0</v>
      </c>
      <c r="EW305" s="93">
        <v>31.218309859154928</v>
      </c>
      <c r="EX305" s="4">
        <v>0</v>
      </c>
      <c r="EY305" s="4">
        <v>646626</v>
      </c>
      <c r="EZ305" s="4">
        <v>0</v>
      </c>
      <c r="FA305" s="4">
        <v>27880</v>
      </c>
      <c r="FB305" s="4">
        <v>0</v>
      </c>
      <c r="FC305" s="4">
        <v>0</v>
      </c>
      <c r="FD305" s="4">
        <v>0</v>
      </c>
      <c r="FE305" s="4">
        <v>27880</v>
      </c>
      <c r="FF305" s="4">
        <v>0</v>
      </c>
      <c r="FG305" s="4">
        <v>72401.399999999994</v>
      </c>
      <c r="FH305" s="4">
        <v>0</v>
      </c>
      <c r="FI305" s="93">
        <v>30.40625</v>
      </c>
      <c r="FJ305" s="4">
        <v>0</v>
      </c>
      <c r="FK305" s="4">
        <v>580730</v>
      </c>
      <c r="FL305" s="4">
        <v>0</v>
      </c>
      <c r="FM305" s="4">
        <v>26911</v>
      </c>
      <c r="FN305" s="4">
        <v>0</v>
      </c>
      <c r="FO305" s="4">
        <v>0</v>
      </c>
      <c r="FQ305" s="4">
        <v>26911</v>
      </c>
      <c r="FS305" s="4">
        <v>19469.630338601673</v>
      </c>
      <c r="FU305" s="93">
        <v>29.548611111111111</v>
      </c>
      <c r="FV305" s="4">
        <v>0</v>
      </c>
      <c r="FW305" s="4">
        <v>600310</v>
      </c>
      <c r="FX305" s="4">
        <v>0</v>
      </c>
      <c r="FY305" s="4">
        <v>26386</v>
      </c>
      <c r="FZ305" s="4">
        <v>0</v>
      </c>
      <c r="GA305" s="4">
        <v>0</v>
      </c>
      <c r="GB305" s="4">
        <v>0</v>
      </c>
      <c r="GC305" s="4">
        <v>26386</v>
      </c>
      <c r="GE305" s="4">
        <v>38868.850170216305</v>
      </c>
      <c r="GG305" s="93">
        <v>32.43642611683849</v>
      </c>
      <c r="GH305" s="4">
        <v>0</v>
      </c>
      <c r="GI305" s="4">
        <v>648475</v>
      </c>
      <c r="GJ305" s="4">
        <v>0</v>
      </c>
      <c r="GK305" s="4">
        <v>28573</v>
      </c>
      <c r="GL305" s="4">
        <v>0</v>
      </c>
      <c r="GM305" s="4">
        <v>9308</v>
      </c>
      <c r="GN305" s="4">
        <v>0</v>
      </c>
      <c r="GO305" s="4">
        <v>28573</v>
      </c>
      <c r="GP305" s="4">
        <v>0</v>
      </c>
      <c r="GQ305" s="4">
        <v>46338.799321788494</v>
      </c>
      <c r="GR305" s="4">
        <v>-40.505942269846855</v>
      </c>
      <c r="GS305" s="93">
        <v>22.267361111111111</v>
      </c>
      <c r="GT305" s="4">
        <v>0</v>
      </c>
      <c r="GU305" s="4">
        <v>420924</v>
      </c>
      <c r="GV305" s="4">
        <v>0</v>
      </c>
      <c r="GW305" s="4">
        <v>18991</v>
      </c>
      <c r="GX305" s="4">
        <v>0</v>
      </c>
      <c r="GY305" s="4">
        <v>20685</v>
      </c>
      <c r="GZ305" s="4">
        <v>0</v>
      </c>
      <c r="HA305" s="160">
        <v>18991</v>
      </c>
      <c r="HB305" s="160">
        <v>0</v>
      </c>
      <c r="HC305" s="160">
        <v>-40.505942269846855</v>
      </c>
      <c r="HD305" s="4">
        <v>0</v>
      </c>
      <c r="HE305" s="93">
        <v>28</v>
      </c>
      <c r="HF305" s="4">
        <v>0</v>
      </c>
      <c r="HG305" s="4">
        <v>0</v>
      </c>
      <c r="HH305" s="4">
        <v>641515</v>
      </c>
      <c r="HI305" s="4">
        <v>0</v>
      </c>
      <c r="HJ305" s="4">
        <v>25403</v>
      </c>
      <c r="HK305" s="4">
        <v>0</v>
      </c>
      <c r="HL305" s="4">
        <v>0</v>
      </c>
      <c r="HM305" s="4">
        <v>0</v>
      </c>
      <c r="HN305" s="4">
        <v>25403</v>
      </c>
      <c r="HO305" s="4">
        <v>0</v>
      </c>
      <c r="HP305" s="4">
        <v>193628</v>
      </c>
      <c r="HQ305" s="4">
        <v>-3364.0872582299635</v>
      </c>
      <c r="HR305" s="93">
        <v>31.509999999999998</v>
      </c>
      <c r="HS305" s="4">
        <v>0</v>
      </c>
      <c r="HT305" s="4">
        <v>0</v>
      </c>
      <c r="HU305" s="4">
        <v>635917</v>
      </c>
      <c r="HV305" s="4">
        <v>0</v>
      </c>
      <c r="HW305" s="4">
        <v>0</v>
      </c>
      <c r="HX305" s="176">
        <v>0</v>
      </c>
      <c r="HY305" s="4">
        <v>26544</v>
      </c>
      <c r="HZ305" s="176">
        <v>0</v>
      </c>
      <c r="IA305" s="4">
        <v>21713</v>
      </c>
      <c r="IB305" s="176">
        <v>0</v>
      </c>
      <c r="IC305" s="4">
        <v>26544</v>
      </c>
      <c r="ID305" s="176">
        <v>0</v>
      </c>
      <c r="IE305" s="4">
        <v>-2216.9411009395467</v>
      </c>
      <c r="IF305" s="4">
        <v>-11.958115149556761</v>
      </c>
      <c r="IG305" s="5">
        <v>26.06</v>
      </c>
      <c r="IH305" s="3">
        <v>0</v>
      </c>
      <c r="II305" s="3">
        <v>0</v>
      </c>
      <c r="IJ305" s="3">
        <v>619706</v>
      </c>
      <c r="IK305" s="3">
        <v>0</v>
      </c>
      <c r="IL305" s="3">
        <v>0</v>
      </c>
      <c r="IM305" s="3">
        <v>0</v>
      </c>
      <c r="IN305" s="3">
        <v>23275</v>
      </c>
      <c r="IO305" s="3">
        <v>0</v>
      </c>
      <c r="IP305" s="3">
        <v>0</v>
      </c>
      <c r="IQ305" s="3"/>
      <c r="IR305" s="3">
        <v>23275</v>
      </c>
      <c r="IS305" s="3"/>
      <c r="IT305" s="3">
        <v>-9.8106139730835089</v>
      </c>
      <c r="IU305" s="3"/>
      <c r="IV305" s="93">
        <v>31.290000000000006</v>
      </c>
      <c r="IW305" s="4">
        <v>0</v>
      </c>
      <c r="IX305" s="4">
        <v>0</v>
      </c>
      <c r="IY305" s="4">
        <v>840708</v>
      </c>
      <c r="IZ305" s="4">
        <v>0</v>
      </c>
      <c r="JA305" s="4">
        <v>0</v>
      </c>
      <c r="JB305" s="4">
        <v>0</v>
      </c>
      <c r="JC305" s="4">
        <v>29190</v>
      </c>
      <c r="JD305" s="4">
        <v>0</v>
      </c>
      <c r="JE305" s="4">
        <v>4752</v>
      </c>
      <c r="JG305" s="4">
        <v>29190</v>
      </c>
      <c r="JI305" s="4">
        <v>183463.81011302277</v>
      </c>
      <c r="JK305" s="93">
        <v>30.45</v>
      </c>
      <c r="JL305" s="4">
        <v>0</v>
      </c>
      <c r="JM305" s="4">
        <v>0</v>
      </c>
      <c r="JN305" s="4">
        <v>802845</v>
      </c>
      <c r="JO305" s="4">
        <v>0</v>
      </c>
      <c r="JP305" s="4">
        <v>0</v>
      </c>
      <c r="JQ305" s="4">
        <v>0</v>
      </c>
      <c r="JR305" s="4">
        <v>28562</v>
      </c>
      <c r="JS305" s="4">
        <v>0</v>
      </c>
      <c r="JT305" s="4">
        <v>0</v>
      </c>
      <c r="JV305" s="4">
        <v>28562</v>
      </c>
      <c r="JW305" s="4">
        <v>0</v>
      </c>
      <c r="JX305" s="4">
        <v>34063.631956977079</v>
      </c>
      <c r="JY305" s="4">
        <v>-43.32484267714608</v>
      </c>
      <c r="JZ305" s="93">
        <v>34.650000000000006</v>
      </c>
      <c r="KA305" s="4">
        <v>0</v>
      </c>
      <c r="KB305" s="4">
        <v>0</v>
      </c>
      <c r="KC305" s="4">
        <v>966167</v>
      </c>
      <c r="KD305" s="4">
        <v>0</v>
      </c>
      <c r="KE305" s="4">
        <v>0</v>
      </c>
      <c r="KF305" s="4">
        <v>0</v>
      </c>
      <c r="KG305" s="4">
        <v>31188</v>
      </c>
      <c r="KH305" s="4">
        <v>0</v>
      </c>
      <c r="KI305" s="4">
        <v>42145</v>
      </c>
      <c r="KJ305" s="4">
        <v>0</v>
      </c>
      <c r="KK305" s="4">
        <v>31188</v>
      </c>
      <c r="KM305" s="4">
        <v>251679.47515732283</v>
      </c>
      <c r="KN305" s="4">
        <v>0</v>
      </c>
      <c r="KO305" s="4">
        <v>40.04</v>
      </c>
      <c r="KP305" s="4">
        <v>0</v>
      </c>
      <c r="KQ305" s="4">
        <v>0</v>
      </c>
      <c r="KR305" s="4">
        <v>1002988.0272599999</v>
      </c>
      <c r="KS305" s="4">
        <v>0</v>
      </c>
      <c r="KT305" s="4">
        <v>0</v>
      </c>
      <c r="KU305" s="4">
        <v>0</v>
      </c>
      <c r="KV305" s="4">
        <v>38142</v>
      </c>
      <c r="KW305" s="4">
        <v>0</v>
      </c>
      <c r="KX305" s="4">
        <v>146896.97274000011</v>
      </c>
      <c r="KY305" s="4">
        <v>0</v>
      </c>
      <c r="KZ305" s="4">
        <v>38142</v>
      </c>
      <c r="LA305" s="4">
        <v>0</v>
      </c>
      <c r="LB305" s="4">
        <v>134814.2272599999</v>
      </c>
      <c r="LC305" s="4">
        <v>0</v>
      </c>
      <c r="LD305" s="4">
        <v>44</v>
      </c>
      <c r="LE305" s="4">
        <v>0</v>
      </c>
      <c r="LF305" s="4">
        <v>0</v>
      </c>
      <c r="LG305" s="4">
        <v>1044772.4709813605</v>
      </c>
      <c r="LH305" s="4">
        <v>0</v>
      </c>
      <c r="LI305" s="4">
        <v>0</v>
      </c>
      <c r="LJ305" s="4">
        <v>0</v>
      </c>
      <c r="LK305" s="4">
        <v>45584</v>
      </c>
      <c r="LL305" s="4">
        <v>0</v>
      </c>
      <c r="LM305" s="4">
        <v>160123.52901863999</v>
      </c>
      <c r="LO305" s="4">
        <v>45584</v>
      </c>
      <c r="LQ305" s="4">
        <v>129205.86007736057</v>
      </c>
      <c r="MI305" s="115">
        <f t="shared" si="4"/>
        <v>-296</v>
      </c>
      <c r="MJ305" s="3"/>
      <c r="MK305" s="3"/>
      <c r="ML305" s="176"/>
      <c r="MM305" s="176"/>
      <c r="MN305" s="176"/>
      <c r="MO305" s="176"/>
      <c r="MP305" s="176"/>
      <c r="MQ305" s="176"/>
      <c r="MR305" s="176"/>
      <c r="MS305" s="176"/>
      <c r="MT305" s="176"/>
    </row>
    <row r="306" spans="1:358" s="4" customFormat="1">
      <c r="A306" s="1">
        <v>297</v>
      </c>
      <c r="B306" t="s">
        <v>337</v>
      </c>
      <c r="C306" s="93"/>
      <c r="E306" s="4">
        <v>0</v>
      </c>
      <c r="F306" s="4">
        <v>0</v>
      </c>
      <c r="I306" s="93"/>
      <c r="J306" s="4">
        <v>0</v>
      </c>
      <c r="K306" s="4">
        <v>0</v>
      </c>
      <c r="L306" s="4">
        <v>0</v>
      </c>
      <c r="O306" s="93"/>
      <c r="Q306" s="4">
        <v>0</v>
      </c>
      <c r="R306" s="4">
        <v>0</v>
      </c>
      <c r="S306" s="4">
        <v>0</v>
      </c>
      <c r="U306" s="4">
        <v>0</v>
      </c>
      <c r="V306" s="4">
        <v>0</v>
      </c>
      <c r="W306" s="93"/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L306" s="4">
        <v>0</v>
      </c>
      <c r="AO306" s="93"/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W306" s="93"/>
      <c r="AZ306" s="4">
        <v>0</v>
      </c>
      <c r="BB306" s="4">
        <v>0</v>
      </c>
      <c r="BC306" s="4">
        <v>0</v>
      </c>
      <c r="BD306" s="4">
        <v>0</v>
      </c>
      <c r="BH306" s="4">
        <v>0</v>
      </c>
      <c r="BL306" s="4">
        <v>0</v>
      </c>
      <c r="BN306" s="4">
        <v>0</v>
      </c>
      <c r="BO306" s="4">
        <v>0</v>
      </c>
      <c r="BP306" s="4">
        <v>0</v>
      </c>
      <c r="BQ306" s="93">
        <v>0</v>
      </c>
      <c r="BR306" s="4">
        <v>0</v>
      </c>
      <c r="BS306" s="4">
        <v>0</v>
      </c>
      <c r="BT306" s="4">
        <v>0</v>
      </c>
      <c r="BU306" s="4">
        <v>0</v>
      </c>
      <c r="BW306" s="4">
        <v>0</v>
      </c>
      <c r="BY306" s="4">
        <v>0</v>
      </c>
      <c r="CA306" s="4">
        <v>0</v>
      </c>
      <c r="CC306" s="93"/>
      <c r="CE306" s="4">
        <v>0</v>
      </c>
      <c r="CF306" s="4">
        <v>0</v>
      </c>
      <c r="CH306" s="4">
        <v>0</v>
      </c>
      <c r="CJ306" s="4">
        <v>0</v>
      </c>
      <c r="CK306" s="4">
        <v>0</v>
      </c>
      <c r="CL306" s="4">
        <v>0</v>
      </c>
      <c r="CM306" s="4">
        <v>0</v>
      </c>
      <c r="CN306" s="4">
        <v>0</v>
      </c>
      <c r="CO306" s="93"/>
      <c r="CS306" s="4">
        <v>0</v>
      </c>
      <c r="CW306" s="4">
        <v>0</v>
      </c>
      <c r="CY306" s="4">
        <v>0</v>
      </c>
      <c r="DA306" s="93"/>
      <c r="DD306" s="4">
        <v>0</v>
      </c>
      <c r="DF306" s="4">
        <v>0</v>
      </c>
      <c r="DH306" s="4">
        <v>0</v>
      </c>
      <c r="DI306" s="4">
        <v>0</v>
      </c>
      <c r="DJ306" s="4">
        <v>0</v>
      </c>
      <c r="DK306" s="4">
        <v>0</v>
      </c>
      <c r="DL306" s="4">
        <v>0</v>
      </c>
      <c r="DM306" s="93"/>
      <c r="DU306" s="4">
        <v>0</v>
      </c>
      <c r="DW306" s="4">
        <v>0</v>
      </c>
      <c r="DY306" s="93"/>
      <c r="EG306" s="4">
        <v>0</v>
      </c>
      <c r="EI306" s="4">
        <v>0</v>
      </c>
      <c r="EK306" s="93">
        <v>0</v>
      </c>
      <c r="EM306" s="4">
        <v>0</v>
      </c>
      <c r="EN306" s="4">
        <v>0</v>
      </c>
      <c r="EO306" s="4">
        <v>0</v>
      </c>
      <c r="EP306" s="4">
        <v>0</v>
      </c>
      <c r="EQ306" s="4">
        <v>0</v>
      </c>
      <c r="ER306" s="4">
        <v>0</v>
      </c>
      <c r="ES306" s="4">
        <v>0</v>
      </c>
      <c r="ET306" s="4">
        <v>0</v>
      </c>
      <c r="EU306" s="4">
        <v>0</v>
      </c>
      <c r="EV306" s="4">
        <v>0</v>
      </c>
      <c r="EW306" s="93">
        <v>0</v>
      </c>
      <c r="EX306" s="4">
        <v>0</v>
      </c>
      <c r="EY306" s="4">
        <v>0</v>
      </c>
      <c r="EZ306" s="4">
        <v>0</v>
      </c>
      <c r="FA306" s="4">
        <v>0</v>
      </c>
      <c r="FB306" s="4">
        <v>0</v>
      </c>
      <c r="FC306" s="4">
        <v>0</v>
      </c>
      <c r="FD306" s="4">
        <v>0</v>
      </c>
      <c r="FE306" s="4">
        <v>0</v>
      </c>
      <c r="FF306" s="4">
        <v>0</v>
      </c>
      <c r="FG306" s="4">
        <v>0</v>
      </c>
      <c r="FH306" s="4">
        <v>0</v>
      </c>
      <c r="FI306" s="93">
        <v>0</v>
      </c>
      <c r="FJ306" s="4">
        <v>0</v>
      </c>
      <c r="FK306" s="4">
        <v>0</v>
      </c>
      <c r="FL306" s="4">
        <v>0</v>
      </c>
      <c r="FM306" s="4">
        <v>0</v>
      </c>
      <c r="FN306" s="4">
        <v>0</v>
      </c>
      <c r="FO306" s="4">
        <v>0</v>
      </c>
      <c r="FQ306" s="4">
        <v>0</v>
      </c>
      <c r="FS306" s="4">
        <v>0</v>
      </c>
      <c r="FU306" s="93">
        <v>0</v>
      </c>
      <c r="FV306" s="4">
        <v>0</v>
      </c>
      <c r="FW306" s="4">
        <v>0</v>
      </c>
      <c r="FX306" s="4">
        <v>0</v>
      </c>
      <c r="FY306" s="4">
        <v>0</v>
      </c>
      <c r="FZ306" s="4">
        <v>0</v>
      </c>
      <c r="GA306" s="4">
        <v>0</v>
      </c>
      <c r="GB306" s="4">
        <v>0</v>
      </c>
      <c r="GC306" s="4">
        <v>0</v>
      </c>
      <c r="GE306" s="4">
        <v>0</v>
      </c>
      <c r="GG306" s="93">
        <v>0</v>
      </c>
      <c r="GH306" s="4">
        <v>0</v>
      </c>
      <c r="GI306" s="4">
        <v>0</v>
      </c>
      <c r="GJ306" s="4">
        <v>0</v>
      </c>
      <c r="GK306" s="4">
        <v>0</v>
      </c>
      <c r="GL306" s="4">
        <v>0</v>
      </c>
      <c r="GM306" s="4">
        <v>0</v>
      </c>
      <c r="GN306" s="4">
        <v>0</v>
      </c>
      <c r="GO306" s="4">
        <v>0</v>
      </c>
      <c r="GP306" s="4">
        <v>0</v>
      </c>
      <c r="GQ306" s="4">
        <v>0</v>
      </c>
      <c r="GR306" s="4">
        <v>0</v>
      </c>
      <c r="GS306" s="93">
        <v>0</v>
      </c>
      <c r="GT306" s="4">
        <v>0</v>
      </c>
      <c r="GU306" s="4">
        <v>0</v>
      </c>
      <c r="GV306" s="4">
        <v>0</v>
      </c>
      <c r="GW306" s="4">
        <v>0</v>
      </c>
      <c r="GX306" s="4">
        <v>0</v>
      </c>
      <c r="GY306" s="4">
        <v>0</v>
      </c>
      <c r="GZ306" s="4">
        <v>0</v>
      </c>
      <c r="HA306" s="160">
        <v>0</v>
      </c>
      <c r="HB306" s="160">
        <v>0</v>
      </c>
      <c r="HC306" s="160">
        <v>0</v>
      </c>
      <c r="HD306" s="4">
        <v>0</v>
      </c>
      <c r="HE306" s="93">
        <v>0</v>
      </c>
      <c r="HF306" s="4">
        <v>0</v>
      </c>
      <c r="HG306" s="4">
        <v>0</v>
      </c>
      <c r="HH306" s="4">
        <v>0</v>
      </c>
      <c r="HI306" s="4">
        <v>0</v>
      </c>
      <c r="HJ306" s="4">
        <v>0</v>
      </c>
      <c r="HK306" s="4">
        <v>0</v>
      </c>
      <c r="HL306" s="4">
        <v>0</v>
      </c>
      <c r="HM306" s="4">
        <v>0</v>
      </c>
      <c r="HN306" s="4">
        <v>0</v>
      </c>
      <c r="HO306" s="4">
        <v>0</v>
      </c>
      <c r="HP306" s="4">
        <v>0</v>
      </c>
      <c r="HQ306" s="4">
        <v>0</v>
      </c>
      <c r="HR306" s="93">
        <v>0</v>
      </c>
      <c r="HS306" s="4">
        <v>0</v>
      </c>
      <c r="HT306" s="4">
        <v>0</v>
      </c>
      <c r="HU306" s="4">
        <v>0</v>
      </c>
      <c r="HV306" s="4">
        <v>0</v>
      </c>
      <c r="HW306" s="4">
        <v>0</v>
      </c>
      <c r="HX306" s="176">
        <v>0</v>
      </c>
      <c r="HY306" s="4">
        <v>0</v>
      </c>
      <c r="HZ306" s="176">
        <v>0</v>
      </c>
      <c r="IA306" s="4">
        <v>0</v>
      </c>
      <c r="IB306" s="176">
        <v>0</v>
      </c>
      <c r="IC306" s="4">
        <v>0</v>
      </c>
      <c r="ID306" s="176">
        <v>0</v>
      </c>
      <c r="IE306" s="4">
        <v>0</v>
      </c>
      <c r="IF306" s="4">
        <v>0</v>
      </c>
      <c r="IG306" s="5">
        <v>0</v>
      </c>
      <c r="IH306" s="3">
        <v>0</v>
      </c>
      <c r="II306" s="3">
        <v>0</v>
      </c>
      <c r="IJ306" s="3">
        <v>0</v>
      </c>
      <c r="IK306" s="3">
        <v>0</v>
      </c>
      <c r="IL306" s="3">
        <v>0</v>
      </c>
      <c r="IM306" s="3">
        <v>0</v>
      </c>
      <c r="IN306" s="3">
        <v>0</v>
      </c>
      <c r="IO306" s="3">
        <v>0</v>
      </c>
      <c r="IP306" s="3">
        <v>0</v>
      </c>
      <c r="IQ306" s="3"/>
      <c r="IR306" s="3">
        <v>0</v>
      </c>
      <c r="IS306" s="3"/>
      <c r="IT306" s="3">
        <v>0</v>
      </c>
      <c r="IU306" s="3"/>
      <c r="IV306" s="93">
        <v>0</v>
      </c>
      <c r="IW306" s="4">
        <v>0</v>
      </c>
      <c r="IX306" s="4">
        <v>0</v>
      </c>
      <c r="IY306" s="4">
        <v>0</v>
      </c>
      <c r="IZ306" s="4">
        <v>0</v>
      </c>
      <c r="JA306" s="4">
        <v>0</v>
      </c>
      <c r="JB306" s="4">
        <v>0</v>
      </c>
      <c r="JC306" s="4">
        <v>0</v>
      </c>
      <c r="JD306" s="4">
        <v>0</v>
      </c>
      <c r="JE306" s="4">
        <v>0</v>
      </c>
      <c r="JG306" s="4">
        <v>0</v>
      </c>
      <c r="JI306" s="4">
        <v>0</v>
      </c>
      <c r="JK306" s="93">
        <v>0</v>
      </c>
      <c r="JL306" s="4">
        <v>0</v>
      </c>
      <c r="JM306" s="4">
        <v>0</v>
      </c>
      <c r="JN306" s="4">
        <v>0</v>
      </c>
      <c r="JO306" s="4">
        <v>0</v>
      </c>
      <c r="JP306" s="4">
        <v>0</v>
      </c>
      <c r="JQ306" s="4">
        <v>0</v>
      </c>
      <c r="JR306" s="4">
        <v>0</v>
      </c>
      <c r="JS306" s="4">
        <v>0</v>
      </c>
      <c r="JT306" s="4">
        <v>0</v>
      </c>
      <c r="JV306" s="4">
        <v>0</v>
      </c>
      <c r="JW306" s="4">
        <v>0</v>
      </c>
      <c r="JX306" s="4">
        <v>0</v>
      </c>
      <c r="JY306" s="4">
        <v>0</v>
      </c>
      <c r="JZ306" s="93">
        <v>0</v>
      </c>
      <c r="KA306" s="4">
        <v>0</v>
      </c>
      <c r="KB306" s="4">
        <v>0</v>
      </c>
      <c r="KC306" s="4">
        <v>0</v>
      </c>
      <c r="KD306" s="4">
        <v>0</v>
      </c>
      <c r="KE306" s="4">
        <v>0</v>
      </c>
      <c r="KF306" s="4">
        <v>0</v>
      </c>
      <c r="KG306" s="4">
        <v>0</v>
      </c>
      <c r="KH306" s="4">
        <v>0</v>
      </c>
      <c r="KI306" s="4">
        <v>0</v>
      </c>
      <c r="KJ306" s="4">
        <v>0</v>
      </c>
      <c r="KK306" s="4">
        <v>0</v>
      </c>
      <c r="KM306" s="4">
        <v>0</v>
      </c>
      <c r="KN306" s="4">
        <v>0</v>
      </c>
      <c r="KO306" s="4">
        <v>0</v>
      </c>
      <c r="KP306" s="4">
        <v>0</v>
      </c>
      <c r="KQ306" s="4">
        <v>0</v>
      </c>
      <c r="KR306" s="4">
        <v>0</v>
      </c>
      <c r="KS306" s="4">
        <v>0</v>
      </c>
      <c r="KT306" s="4">
        <v>0</v>
      </c>
      <c r="KU306" s="4">
        <v>0</v>
      </c>
      <c r="KV306" s="4">
        <v>0</v>
      </c>
      <c r="KW306" s="4">
        <v>0</v>
      </c>
      <c r="KX306" s="4">
        <v>0</v>
      </c>
      <c r="KY306" s="4">
        <v>0</v>
      </c>
      <c r="KZ306" s="4">
        <v>0</v>
      </c>
      <c r="LA306" s="4">
        <v>0</v>
      </c>
      <c r="LB306" s="4">
        <v>0</v>
      </c>
      <c r="LC306" s="4">
        <v>0</v>
      </c>
      <c r="LD306" s="4">
        <v>0</v>
      </c>
      <c r="LE306" s="4">
        <v>0</v>
      </c>
      <c r="LF306" s="4">
        <v>0</v>
      </c>
      <c r="LG306" s="4">
        <v>0</v>
      </c>
      <c r="LH306" s="4">
        <v>0</v>
      </c>
      <c r="LI306" s="4">
        <v>0</v>
      </c>
      <c r="LJ306" s="4">
        <v>0</v>
      </c>
      <c r="LK306" s="4">
        <v>0</v>
      </c>
      <c r="LL306" s="4">
        <v>0</v>
      </c>
      <c r="LM306" s="4">
        <v>0</v>
      </c>
      <c r="LO306" s="4">
        <v>0</v>
      </c>
      <c r="LQ306" s="4">
        <v>0</v>
      </c>
      <c r="MI306" s="115">
        <f t="shared" si="4"/>
        <v>-297</v>
      </c>
      <c r="MJ306" s="3"/>
      <c r="MK306" s="3"/>
      <c r="ML306" s="176"/>
      <c r="MM306" s="176"/>
      <c r="MN306" s="176"/>
      <c r="MO306" s="176"/>
      <c r="MP306" s="176"/>
      <c r="MQ306" s="176"/>
      <c r="MR306" s="176"/>
      <c r="MS306" s="176"/>
      <c r="MT306" s="176"/>
    </row>
    <row r="307" spans="1:358" s="4" customFormat="1">
      <c r="A307" s="1">
        <v>298</v>
      </c>
      <c r="B307" t="s">
        <v>338</v>
      </c>
      <c r="C307" s="93"/>
      <c r="E307" s="4">
        <v>0</v>
      </c>
      <c r="F307" s="4">
        <v>0</v>
      </c>
      <c r="I307" s="93"/>
      <c r="J307" s="4">
        <v>0</v>
      </c>
      <c r="K307" s="4">
        <v>0</v>
      </c>
      <c r="L307" s="4">
        <v>0</v>
      </c>
      <c r="O307" s="93"/>
      <c r="Q307" s="4">
        <v>0</v>
      </c>
      <c r="R307" s="4">
        <v>0</v>
      </c>
      <c r="S307" s="4">
        <v>0</v>
      </c>
      <c r="U307" s="4">
        <v>0</v>
      </c>
      <c r="V307" s="4">
        <v>0</v>
      </c>
      <c r="W307" s="93"/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L307" s="4">
        <v>0</v>
      </c>
      <c r="AO307" s="93"/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W307" s="93"/>
      <c r="AZ307" s="4">
        <v>0</v>
      </c>
      <c r="BB307" s="4">
        <v>0</v>
      </c>
      <c r="BC307" s="4">
        <v>0</v>
      </c>
      <c r="BD307" s="4">
        <v>0</v>
      </c>
      <c r="BH307" s="4">
        <v>0</v>
      </c>
      <c r="BL307" s="4">
        <v>0</v>
      </c>
      <c r="BN307" s="4">
        <v>0</v>
      </c>
      <c r="BO307" s="4">
        <v>0</v>
      </c>
      <c r="BP307" s="4">
        <v>0</v>
      </c>
      <c r="BQ307" s="93">
        <v>0</v>
      </c>
      <c r="BR307" s="4">
        <v>0</v>
      </c>
      <c r="BS307" s="4">
        <v>0</v>
      </c>
      <c r="BT307" s="4">
        <v>0</v>
      </c>
      <c r="BU307" s="4">
        <v>0</v>
      </c>
      <c r="BW307" s="4">
        <v>0</v>
      </c>
      <c r="BY307" s="4">
        <v>0</v>
      </c>
      <c r="CA307" s="4">
        <v>0</v>
      </c>
      <c r="CC307" s="93"/>
      <c r="CE307" s="4">
        <v>0</v>
      </c>
      <c r="CF307" s="4">
        <v>0</v>
      </c>
      <c r="CH307" s="4">
        <v>0</v>
      </c>
      <c r="CJ307" s="4">
        <v>0</v>
      </c>
      <c r="CK307" s="4">
        <v>0</v>
      </c>
      <c r="CL307" s="4">
        <v>0</v>
      </c>
      <c r="CM307" s="4">
        <v>0</v>
      </c>
      <c r="CN307" s="4">
        <v>0</v>
      </c>
      <c r="CO307" s="93"/>
      <c r="CS307" s="4">
        <v>0</v>
      </c>
      <c r="CW307" s="4">
        <v>0</v>
      </c>
      <c r="CY307" s="4">
        <v>0</v>
      </c>
      <c r="DA307" s="93"/>
      <c r="DD307" s="4">
        <v>0</v>
      </c>
      <c r="DF307" s="4">
        <v>0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93"/>
      <c r="DU307" s="4">
        <v>0</v>
      </c>
      <c r="DW307" s="4">
        <v>0</v>
      </c>
      <c r="DY307" s="93"/>
      <c r="EG307" s="4">
        <v>0</v>
      </c>
      <c r="EI307" s="4">
        <v>0</v>
      </c>
      <c r="EK307" s="93">
        <v>0</v>
      </c>
      <c r="EM307" s="4">
        <v>0</v>
      </c>
      <c r="EN307" s="4">
        <v>0</v>
      </c>
      <c r="EO307" s="4">
        <v>0</v>
      </c>
      <c r="EP307" s="4">
        <v>0</v>
      </c>
      <c r="EQ307" s="4">
        <v>0</v>
      </c>
      <c r="ER307" s="4">
        <v>0</v>
      </c>
      <c r="ES307" s="4">
        <v>0</v>
      </c>
      <c r="ET307" s="4">
        <v>0</v>
      </c>
      <c r="EU307" s="4">
        <v>0</v>
      </c>
      <c r="EV307" s="4">
        <v>0</v>
      </c>
      <c r="EW307" s="93">
        <v>0</v>
      </c>
      <c r="EX307" s="4">
        <v>0</v>
      </c>
      <c r="EY307" s="4">
        <v>0</v>
      </c>
      <c r="EZ307" s="4">
        <v>0</v>
      </c>
      <c r="FA307" s="4">
        <v>0</v>
      </c>
      <c r="FB307" s="4">
        <v>0</v>
      </c>
      <c r="FC307" s="4">
        <v>0</v>
      </c>
      <c r="FD307" s="4">
        <v>0</v>
      </c>
      <c r="FE307" s="4">
        <v>0</v>
      </c>
      <c r="FF307" s="4">
        <v>0</v>
      </c>
      <c r="FG307" s="4">
        <v>0</v>
      </c>
      <c r="FH307" s="4">
        <v>0</v>
      </c>
      <c r="FI307" s="93">
        <v>0</v>
      </c>
      <c r="FJ307" s="4">
        <v>0</v>
      </c>
      <c r="FK307" s="4">
        <v>0</v>
      </c>
      <c r="FL307" s="4">
        <v>0</v>
      </c>
      <c r="FM307" s="4">
        <v>0</v>
      </c>
      <c r="FN307" s="4">
        <v>0</v>
      </c>
      <c r="FO307" s="4">
        <v>0</v>
      </c>
      <c r="FQ307" s="4">
        <v>0</v>
      </c>
      <c r="FS307" s="4">
        <v>0</v>
      </c>
      <c r="FU307" s="93">
        <v>0</v>
      </c>
      <c r="FV307" s="4">
        <v>0</v>
      </c>
      <c r="FW307" s="4">
        <v>0</v>
      </c>
      <c r="FX307" s="4">
        <v>0</v>
      </c>
      <c r="FY307" s="4">
        <v>0</v>
      </c>
      <c r="FZ307" s="4">
        <v>0</v>
      </c>
      <c r="GA307" s="4">
        <v>0</v>
      </c>
      <c r="GB307" s="4">
        <v>0</v>
      </c>
      <c r="GC307" s="4">
        <v>0</v>
      </c>
      <c r="GE307" s="4">
        <v>0</v>
      </c>
      <c r="GG307" s="93">
        <v>1</v>
      </c>
      <c r="GH307" s="4">
        <v>0</v>
      </c>
      <c r="GI307" s="4">
        <v>13881</v>
      </c>
      <c r="GJ307" s="4">
        <v>0</v>
      </c>
      <c r="GK307" s="4">
        <v>893</v>
      </c>
      <c r="GL307" s="4">
        <v>0</v>
      </c>
      <c r="GM307" s="4">
        <v>0</v>
      </c>
      <c r="GN307" s="4">
        <v>0</v>
      </c>
      <c r="GO307" s="4">
        <v>893</v>
      </c>
      <c r="GP307" s="4">
        <v>0</v>
      </c>
      <c r="GQ307" s="4">
        <v>13354.694765612916</v>
      </c>
      <c r="GR307" s="4">
        <v>-11.673683891782275</v>
      </c>
      <c r="GS307" s="93">
        <v>0</v>
      </c>
      <c r="GT307" s="4">
        <v>0</v>
      </c>
      <c r="GU307" s="4">
        <v>0</v>
      </c>
      <c r="GV307" s="4">
        <v>0</v>
      </c>
      <c r="GW307" s="4">
        <v>0</v>
      </c>
      <c r="GX307" s="4">
        <v>0</v>
      </c>
      <c r="GY307" s="4">
        <v>0</v>
      </c>
      <c r="GZ307" s="4">
        <v>0</v>
      </c>
      <c r="HA307" s="160">
        <v>0</v>
      </c>
      <c r="HB307" s="160">
        <v>0</v>
      </c>
      <c r="HC307" s="160">
        <v>-11.673683891782275</v>
      </c>
      <c r="HD307" s="4">
        <v>0</v>
      </c>
      <c r="HE307" s="93">
        <v>0</v>
      </c>
      <c r="HF307" s="4">
        <v>0</v>
      </c>
      <c r="HG307" s="4">
        <v>0</v>
      </c>
      <c r="HH307" s="4">
        <v>0</v>
      </c>
      <c r="HI307" s="4">
        <v>0</v>
      </c>
      <c r="HJ307" s="4">
        <v>0</v>
      </c>
      <c r="HK307" s="4">
        <v>0</v>
      </c>
      <c r="HL307" s="4">
        <v>0</v>
      </c>
      <c r="HM307" s="4">
        <v>0</v>
      </c>
      <c r="HN307" s="4">
        <v>0</v>
      </c>
      <c r="HO307" s="4">
        <v>0</v>
      </c>
      <c r="HP307" s="4">
        <v>0</v>
      </c>
      <c r="HQ307" s="4">
        <v>0</v>
      </c>
      <c r="HR307" s="93">
        <v>0</v>
      </c>
      <c r="HS307" s="4">
        <v>0</v>
      </c>
      <c r="HT307" s="4">
        <v>0</v>
      </c>
      <c r="HU307" s="4">
        <v>0</v>
      </c>
      <c r="HV307" s="4">
        <v>0</v>
      </c>
      <c r="HW307" s="4">
        <v>0</v>
      </c>
      <c r="HX307" s="176">
        <v>0</v>
      </c>
      <c r="HY307" s="4">
        <v>0</v>
      </c>
      <c r="HZ307" s="176">
        <v>0</v>
      </c>
      <c r="IA307" s="4">
        <v>0</v>
      </c>
      <c r="IB307" s="176">
        <v>0</v>
      </c>
      <c r="IC307" s="4">
        <v>0</v>
      </c>
      <c r="ID307" s="176">
        <v>0</v>
      </c>
      <c r="IE307" s="4">
        <v>0</v>
      </c>
      <c r="IF307" s="4">
        <v>0</v>
      </c>
      <c r="IG307" s="5">
        <v>0</v>
      </c>
      <c r="IH307" s="3">
        <v>0</v>
      </c>
      <c r="II307" s="3">
        <v>0</v>
      </c>
      <c r="IJ307" s="3">
        <v>0</v>
      </c>
      <c r="IK307" s="3">
        <v>0</v>
      </c>
      <c r="IL307" s="3">
        <v>0</v>
      </c>
      <c r="IM307" s="3">
        <v>0</v>
      </c>
      <c r="IN307" s="3">
        <v>0</v>
      </c>
      <c r="IO307" s="3">
        <v>0</v>
      </c>
      <c r="IP307" s="3">
        <v>0</v>
      </c>
      <c r="IQ307" s="3"/>
      <c r="IR307" s="3">
        <v>0</v>
      </c>
      <c r="IS307" s="3"/>
      <c r="IT307" s="3">
        <v>0</v>
      </c>
      <c r="IU307" s="3"/>
      <c r="IV307" s="93">
        <v>0</v>
      </c>
      <c r="IW307" s="4">
        <v>0</v>
      </c>
      <c r="IX307" s="4">
        <v>0</v>
      </c>
      <c r="IY307" s="4">
        <v>0</v>
      </c>
      <c r="IZ307" s="4">
        <v>0</v>
      </c>
      <c r="JA307" s="4">
        <v>0</v>
      </c>
      <c r="JB307" s="4">
        <v>0</v>
      </c>
      <c r="JC307" s="4">
        <v>0</v>
      </c>
      <c r="JD307" s="4">
        <v>0</v>
      </c>
      <c r="JE307" s="4">
        <v>0</v>
      </c>
      <c r="JG307" s="4">
        <v>0</v>
      </c>
      <c r="JI307" s="4">
        <v>0</v>
      </c>
      <c r="JK307" s="93">
        <v>0</v>
      </c>
      <c r="JL307" s="4">
        <v>0</v>
      </c>
      <c r="JM307" s="4">
        <v>0</v>
      </c>
      <c r="JN307" s="4">
        <v>0</v>
      </c>
      <c r="JO307" s="4">
        <v>0</v>
      </c>
      <c r="JP307" s="4">
        <v>0</v>
      </c>
      <c r="JQ307" s="4">
        <v>0</v>
      </c>
      <c r="JR307" s="4">
        <v>0</v>
      </c>
      <c r="JS307" s="4">
        <v>0</v>
      </c>
      <c r="JT307" s="4">
        <v>0</v>
      </c>
      <c r="JV307" s="4">
        <v>0</v>
      </c>
      <c r="JW307" s="4">
        <v>0</v>
      </c>
      <c r="JX307" s="4">
        <v>0</v>
      </c>
      <c r="JY307" s="4">
        <v>0</v>
      </c>
      <c r="JZ307" s="93">
        <v>0</v>
      </c>
      <c r="KA307" s="4">
        <v>0</v>
      </c>
      <c r="KB307" s="4">
        <v>0</v>
      </c>
      <c r="KC307" s="4">
        <v>0</v>
      </c>
      <c r="KD307" s="4">
        <v>0</v>
      </c>
      <c r="KE307" s="4">
        <v>0</v>
      </c>
      <c r="KF307" s="4">
        <v>0</v>
      </c>
      <c r="KG307" s="4">
        <v>0</v>
      </c>
      <c r="KH307" s="4">
        <v>0</v>
      </c>
      <c r="KI307" s="4">
        <v>0</v>
      </c>
      <c r="KJ307" s="4">
        <v>0</v>
      </c>
      <c r="KK307" s="4">
        <v>0</v>
      </c>
      <c r="KM307" s="4">
        <v>0</v>
      </c>
      <c r="KN307" s="4">
        <v>0</v>
      </c>
      <c r="KO307" s="4">
        <v>0</v>
      </c>
      <c r="KP307" s="4">
        <v>0</v>
      </c>
      <c r="KQ307" s="4">
        <v>0</v>
      </c>
      <c r="KR307" s="4">
        <v>0</v>
      </c>
      <c r="KS307" s="4">
        <v>0</v>
      </c>
      <c r="KT307" s="4">
        <v>0</v>
      </c>
      <c r="KU307" s="4">
        <v>0</v>
      </c>
      <c r="KV307" s="4">
        <v>0</v>
      </c>
      <c r="KW307" s="4">
        <v>0</v>
      </c>
      <c r="KX307" s="4">
        <v>0</v>
      </c>
      <c r="KY307" s="4">
        <v>0</v>
      </c>
      <c r="KZ307" s="4">
        <v>0</v>
      </c>
      <c r="LA307" s="4">
        <v>0</v>
      </c>
      <c r="LB307" s="4">
        <v>0</v>
      </c>
      <c r="LC307" s="4">
        <v>0</v>
      </c>
      <c r="LD307" s="4">
        <v>0</v>
      </c>
      <c r="LE307" s="4">
        <v>0</v>
      </c>
      <c r="LF307" s="4">
        <v>0</v>
      </c>
      <c r="LG307" s="4">
        <v>0</v>
      </c>
      <c r="LH307" s="4">
        <v>0</v>
      </c>
      <c r="LI307" s="4">
        <v>0</v>
      </c>
      <c r="LJ307" s="4">
        <v>0</v>
      </c>
      <c r="LK307" s="4">
        <v>0</v>
      </c>
      <c r="LL307" s="4">
        <v>0</v>
      </c>
      <c r="LM307" s="4">
        <v>0</v>
      </c>
      <c r="LO307" s="4">
        <v>0</v>
      </c>
      <c r="LQ307" s="4">
        <v>0</v>
      </c>
      <c r="MI307" s="115">
        <f t="shared" si="4"/>
        <v>-298</v>
      </c>
      <c r="MJ307" s="3"/>
      <c r="MK307" s="3"/>
      <c r="ML307" s="176"/>
      <c r="MM307" s="176"/>
      <c r="MN307" s="176"/>
      <c r="MO307" s="176"/>
      <c r="MP307" s="176"/>
      <c r="MQ307" s="176"/>
      <c r="MR307" s="176"/>
      <c r="MS307" s="176"/>
      <c r="MT307" s="176"/>
    </row>
    <row r="308" spans="1:358" s="4" customFormat="1">
      <c r="A308" s="1">
        <v>299</v>
      </c>
      <c r="B308" t="s">
        <v>339</v>
      </c>
      <c r="C308" s="93"/>
      <c r="E308" s="4">
        <v>0</v>
      </c>
      <c r="F308" s="4">
        <v>0</v>
      </c>
      <c r="I308" s="93"/>
      <c r="J308" s="4">
        <v>0</v>
      </c>
      <c r="K308" s="4">
        <v>0</v>
      </c>
      <c r="L308" s="4">
        <v>0</v>
      </c>
      <c r="O308" s="93"/>
      <c r="Q308" s="4">
        <v>0</v>
      </c>
      <c r="R308" s="4">
        <v>0</v>
      </c>
      <c r="S308" s="4">
        <v>0</v>
      </c>
      <c r="U308" s="4">
        <v>0</v>
      </c>
      <c r="V308" s="4">
        <v>0</v>
      </c>
      <c r="W308" s="93"/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L308" s="4">
        <v>0</v>
      </c>
      <c r="AO308" s="93"/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W308" s="93"/>
      <c r="AZ308" s="4">
        <v>0</v>
      </c>
      <c r="BB308" s="4">
        <v>0</v>
      </c>
      <c r="BC308" s="4">
        <v>0</v>
      </c>
      <c r="BD308" s="4">
        <v>0</v>
      </c>
      <c r="BH308" s="4">
        <v>0</v>
      </c>
      <c r="BL308" s="4">
        <v>0</v>
      </c>
      <c r="BN308" s="4">
        <v>0</v>
      </c>
      <c r="BO308" s="4">
        <v>0</v>
      </c>
      <c r="BP308" s="4">
        <v>0</v>
      </c>
      <c r="BQ308" s="93">
        <v>0</v>
      </c>
      <c r="BR308" s="4">
        <v>0</v>
      </c>
      <c r="BS308" s="4">
        <v>0</v>
      </c>
      <c r="BT308" s="4">
        <v>0</v>
      </c>
      <c r="BU308" s="4">
        <v>0</v>
      </c>
      <c r="BW308" s="4">
        <v>0</v>
      </c>
      <c r="BY308" s="4">
        <v>0</v>
      </c>
      <c r="CA308" s="4">
        <v>0</v>
      </c>
      <c r="CC308" s="93"/>
      <c r="CE308" s="4">
        <v>0</v>
      </c>
      <c r="CF308" s="4">
        <v>0</v>
      </c>
      <c r="CH308" s="4">
        <v>0</v>
      </c>
      <c r="CJ308" s="4">
        <v>0</v>
      </c>
      <c r="CK308" s="4">
        <v>0</v>
      </c>
      <c r="CL308" s="4">
        <v>0</v>
      </c>
      <c r="CM308" s="4">
        <v>0</v>
      </c>
      <c r="CN308" s="4">
        <v>0</v>
      </c>
      <c r="CO308" s="93"/>
      <c r="CS308" s="4">
        <v>0</v>
      </c>
      <c r="CW308" s="4">
        <v>0</v>
      </c>
      <c r="CY308" s="4">
        <v>0</v>
      </c>
      <c r="DA308" s="93"/>
      <c r="DD308" s="4">
        <v>0</v>
      </c>
      <c r="DF308" s="4">
        <v>0</v>
      </c>
      <c r="DH308" s="4">
        <v>0</v>
      </c>
      <c r="DI308" s="4">
        <v>0</v>
      </c>
      <c r="DJ308" s="4">
        <v>0</v>
      </c>
      <c r="DK308" s="4">
        <v>0</v>
      </c>
      <c r="DL308" s="4">
        <v>0</v>
      </c>
      <c r="DM308" s="93"/>
      <c r="DU308" s="4">
        <v>0</v>
      </c>
      <c r="DW308" s="4">
        <v>0</v>
      </c>
      <c r="DY308" s="93"/>
      <c r="EG308" s="4">
        <v>0</v>
      </c>
      <c r="EI308" s="4">
        <v>0</v>
      </c>
      <c r="EK308" s="93">
        <v>0</v>
      </c>
      <c r="EM308" s="4">
        <v>0</v>
      </c>
      <c r="EN308" s="4">
        <v>0</v>
      </c>
      <c r="EO308" s="4">
        <v>0</v>
      </c>
      <c r="EP308" s="4">
        <v>0</v>
      </c>
      <c r="EQ308" s="4">
        <v>0</v>
      </c>
      <c r="ER308" s="4">
        <v>0</v>
      </c>
      <c r="ES308" s="4">
        <v>0</v>
      </c>
      <c r="ET308" s="4">
        <v>0</v>
      </c>
      <c r="EU308" s="4">
        <v>0</v>
      </c>
      <c r="EV308" s="4">
        <v>0</v>
      </c>
      <c r="EW308" s="93">
        <v>0</v>
      </c>
      <c r="EX308" s="4">
        <v>0</v>
      </c>
      <c r="EY308" s="4">
        <v>0</v>
      </c>
      <c r="EZ308" s="4">
        <v>0</v>
      </c>
      <c r="FA308" s="4">
        <v>0</v>
      </c>
      <c r="FB308" s="4">
        <v>0</v>
      </c>
      <c r="FC308" s="4">
        <v>0</v>
      </c>
      <c r="FD308" s="4">
        <v>0</v>
      </c>
      <c r="FE308" s="4">
        <v>0</v>
      </c>
      <c r="FF308" s="4">
        <v>0</v>
      </c>
      <c r="FG308" s="4">
        <v>0</v>
      </c>
      <c r="FH308" s="4">
        <v>0</v>
      </c>
      <c r="FI308" s="93">
        <v>0</v>
      </c>
      <c r="FJ308" s="4">
        <v>0</v>
      </c>
      <c r="FK308" s="4">
        <v>0</v>
      </c>
      <c r="FL308" s="4">
        <v>0</v>
      </c>
      <c r="FM308" s="4">
        <v>0</v>
      </c>
      <c r="FN308" s="4">
        <v>0</v>
      </c>
      <c r="FO308" s="4">
        <v>0</v>
      </c>
      <c r="FQ308" s="4">
        <v>0</v>
      </c>
      <c r="FS308" s="4">
        <v>0</v>
      </c>
      <c r="FU308" s="93">
        <v>0</v>
      </c>
      <c r="FV308" s="4">
        <v>0</v>
      </c>
      <c r="FW308" s="4">
        <v>0</v>
      </c>
      <c r="FX308" s="4">
        <v>0</v>
      </c>
      <c r="FY308" s="4">
        <v>0</v>
      </c>
      <c r="FZ308" s="4">
        <v>0</v>
      </c>
      <c r="GA308" s="4">
        <v>0</v>
      </c>
      <c r="GB308" s="4">
        <v>0</v>
      </c>
      <c r="GC308" s="4">
        <v>0</v>
      </c>
      <c r="GE308" s="4">
        <v>0</v>
      </c>
      <c r="GG308" s="93">
        <v>0</v>
      </c>
      <c r="GH308" s="4">
        <v>0</v>
      </c>
      <c r="GI308" s="4">
        <v>0</v>
      </c>
      <c r="GJ308" s="4">
        <v>0</v>
      </c>
      <c r="GK308" s="4">
        <v>0</v>
      </c>
      <c r="GL308" s="4">
        <v>0</v>
      </c>
      <c r="GM308" s="4">
        <v>0</v>
      </c>
      <c r="GN308" s="4">
        <v>0</v>
      </c>
      <c r="GO308" s="4">
        <v>0</v>
      </c>
      <c r="GP308" s="4">
        <v>0</v>
      </c>
      <c r="GQ308" s="4">
        <v>0</v>
      </c>
      <c r="GR308" s="4">
        <v>0</v>
      </c>
      <c r="GS308" s="93">
        <v>0</v>
      </c>
      <c r="GT308" s="4">
        <v>0</v>
      </c>
      <c r="GU308" s="4">
        <v>0</v>
      </c>
      <c r="GV308" s="4">
        <v>0</v>
      </c>
      <c r="GW308" s="4">
        <v>0</v>
      </c>
      <c r="GX308" s="4">
        <v>0</v>
      </c>
      <c r="GY308" s="4">
        <v>0</v>
      </c>
      <c r="GZ308" s="4">
        <v>0</v>
      </c>
      <c r="HA308" s="160">
        <v>0</v>
      </c>
      <c r="HB308" s="160">
        <v>0</v>
      </c>
      <c r="HC308" s="160">
        <v>0</v>
      </c>
      <c r="HD308" s="4">
        <v>0</v>
      </c>
      <c r="HE308" s="93">
        <v>0</v>
      </c>
      <c r="HF308" s="4">
        <v>0</v>
      </c>
      <c r="HG308" s="4">
        <v>0</v>
      </c>
      <c r="HH308" s="4">
        <v>0</v>
      </c>
      <c r="HI308" s="4">
        <v>0</v>
      </c>
      <c r="HJ308" s="4">
        <v>0</v>
      </c>
      <c r="HK308" s="4">
        <v>0</v>
      </c>
      <c r="HL308" s="4">
        <v>0</v>
      </c>
      <c r="HM308" s="4">
        <v>0</v>
      </c>
      <c r="HN308" s="4">
        <v>0</v>
      </c>
      <c r="HO308" s="4">
        <v>0</v>
      </c>
      <c r="HP308" s="4">
        <v>0</v>
      </c>
      <c r="HQ308" s="4">
        <v>0</v>
      </c>
      <c r="HR308" s="93">
        <v>0</v>
      </c>
      <c r="HS308" s="4">
        <v>0</v>
      </c>
      <c r="HT308" s="4">
        <v>0</v>
      </c>
      <c r="HU308" s="4">
        <v>0</v>
      </c>
      <c r="HV308" s="4">
        <v>0</v>
      </c>
      <c r="HW308" s="4">
        <v>0</v>
      </c>
      <c r="HX308" s="176">
        <v>0</v>
      </c>
      <c r="HY308" s="4">
        <v>0</v>
      </c>
      <c r="HZ308" s="176">
        <v>0</v>
      </c>
      <c r="IA308" s="4">
        <v>0</v>
      </c>
      <c r="IB308" s="176">
        <v>0</v>
      </c>
      <c r="IC308" s="4">
        <v>0</v>
      </c>
      <c r="ID308" s="176">
        <v>0</v>
      </c>
      <c r="IE308" s="4">
        <v>0</v>
      </c>
      <c r="IF308" s="4">
        <v>0</v>
      </c>
      <c r="IG308" s="5">
        <v>0</v>
      </c>
      <c r="IH308" s="3">
        <v>0</v>
      </c>
      <c r="II308" s="3">
        <v>0</v>
      </c>
      <c r="IJ308" s="3">
        <v>0</v>
      </c>
      <c r="IK308" s="3">
        <v>0</v>
      </c>
      <c r="IL308" s="3">
        <v>0</v>
      </c>
      <c r="IM308" s="3">
        <v>0</v>
      </c>
      <c r="IN308" s="3">
        <v>0</v>
      </c>
      <c r="IO308" s="3">
        <v>0</v>
      </c>
      <c r="IP308" s="3">
        <v>0</v>
      </c>
      <c r="IQ308" s="3"/>
      <c r="IR308" s="3">
        <v>0</v>
      </c>
      <c r="IS308" s="3"/>
      <c r="IT308" s="3">
        <v>0</v>
      </c>
      <c r="IU308" s="3"/>
      <c r="IV308" s="93">
        <v>0</v>
      </c>
      <c r="IW308" s="4">
        <v>0</v>
      </c>
      <c r="IX308" s="4">
        <v>0</v>
      </c>
      <c r="IY308" s="4">
        <v>0</v>
      </c>
      <c r="IZ308" s="4">
        <v>0</v>
      </c>
      <c r="JA308" s="4">
        <v>0</v>
      </c>
      <c r="JB308" s="4">
        <v>0</v>
      </c>
      <c r="JC308" s="4">
        <v>0</v>
      </c>
      <c r="JD308" s="4">
        <v>0</v>
      </c>
      <c r="JE308" s="4">
        <v>0</v>
      </c>
      <c r="JG308" s="4">
        <v>0</v>
      </c>
      <c r="JI308" s="4">
        <v>0</v>
      </c>
      <c r="JK308" s="93">
        <v>0</v>
      </c>
      <c r="JL308" s="4">
        <v>0</v>
      </c>
      <c r="JM308" s="4">
        <v>0</v>
      </c>
      <c r="JN308" s="4">
        <v>0</v>
      </c>
      <c r="JO308" s="4">
        <v>0</v>
      </c>
      <c r="JP308" s="4">
        <v>0</v>
      </c>
      <c r="JQ308" s="4">
        <v>0</v>
      </c>
      <c r="JR308" s="4">
        <v>0</v>
      </c>
      <c r="JS308" s="4">
        <v>0</v>
      </c>
      <c r="JT308" s="4">
        <v>0</v>
      </c>
      <c r="JV308" s="4">
        <v>0</v>
      </c>
      <c r="JW308" s="4">
        <v>0</v>
      </c>
      <c r="JX308" s="4">
        <v>0</v>
      </c>
      <c r="JY308" s="4">
        <v>0</v>
      </c>
      <c r="JZ308" s="93">
        <v>0</v>
      </c>
      <c r="KA308" s="4">
        <v>0</v>
      </c>
      <c r="KB308" s="4">
        <v>0</v>
      </c>
      <c r="KC308" s="4">
        <v>0</v>
      </c>
      <c r="KD308" s="4">
        <v>0</v>
      </c>
      <c r="KE308" s="4">
        <v>0</v>
      </c>
      <c r="KF308" s="4">
        <v>0</v>
      </c>
      <c r="KG308" s="4">
        <v>0</v>
      </c>
      <c r="KH308" s="4">
        <v>0</v>
      </c>
      <c r="KI308" s="4">
        <v>0</v>
      </c>
      <c r="KJ308" s="4">
        <v>0</v>
      </c>
      <c r="KK308" s="4">
        <v>0</v>
      </c>
      <c r="KM308" s="4">
        <v>0</v>
      </c>
      <c r="KN308" s="4">
        <v>0</v>
      </c>
      <c r="KO308" s="4">
        <v>0</v>
      </c>
      <c r="KP308" s="4">
        <v>0</v>
      </c>
      <c r="KQ308" s="4">
        <v>0</v>
      </c>
      <c r="KR308" s="4">
        <v>0</v>
      </c>
      <c r="KS308" s="4">
        <v>0</v>
      </c>
      <c r="KT308" s="4">
        <v>0</v>
      </c>
      <c r="KU308" s="4">
        <v>0</v>
      </c>
      <c r="KV308" s="4">
        <v>0</v>
      </c>
      <c r="KW308" s="4">
        <v>0</v>
      </c>
      <c r="KX308" s="4">
        <v>0</v>
      </c>
      <c r="KY308" s="4">
        <v>0</v>
      </c>
      <c r="KZ308" s="4">
        <v>0</v>
      </c>
      <c r="LA308" s="4">
        <v>0</v>
      </c>
      <c r="LB308" s="4">
        <v>0</v>
      </c>
      <c r="LC308" s="4">
        <v>0</v>
      </c>
      <c r="LD308" s="4">
        <v>0</v>
      </c>
      <c r="LE308" s="4">
        <v>0</v>
      </c>
      <c r="LF308" s="4">
        <v>0</v>
      </c>
      <c r="LG308" s="4">
        <v>0</v>
      </c>
      <c r="LH308" s="4">
        <v>0</v>
      </c>
      <c r="LI308" s="4">
        <v>0</v>
      </c>
      <c r="LJ308" s="4">
        <v>0</v>
      </c>
      <c r="LK308" s="4">
        <v>0</v>
      </c>
      <c r="LL308" s="4">
        <v>0</v>
      </c>
      <c r="LM308" s="4">
        <v>0</v>
      </c>
      <c r="LO308" s="4">
        <v>0</v>
      </c>
      <c r="LQ308" s="4">
        <v>0</v>
      </c>
      <c r="MI308" s="115">
        <f t="shared" si="4"/>
        <v>-299</v>
      </c>
      <c r="MJ308" s="3"/>
      <c r="MK308" s="3"/>
      <c r="ML308" s="176"/>
      <c r="MM308" s="176"/>
      <c r="MN308" s="176"/>
      <c r="MO308" s="176"/>
      <c r="MP308" s="176"/>
      <c r="MQ308" s="176"/>
      <c r="MR308" s="176"/>
      <c r="MS308" s="176"/>
      <c r="MT308" s="176"/>
    </row>
    <row r="309" spans="1:358" s="4" customFormat="1">
      <c r="A309" s="1">
        <v>300</v>
      </c>
      <c r="B309" t="s">
        <v>340</v>
      </c>
      <c r="C309" s="93">
        <v>3.2069999999999999</v>
      </c>
      <c r="D309" s="4">
        <v>21054</v>
      </c>
      <c r="E309" s="4">
        <v>0</v>
      </c>
      <c r="F309" s="4">
        <v>0</v>
      </c>
      <c r="G309" s="4">
        <v>10527</v>
      </c>
      <c r="I309" s="93">
        <v>5.69</v>
      </c>
      <c r="J309" s="4">
        <v>44872</v>
      </c>
      <c r="K309" s="4">
        <v>0</v>
      </c>
      <c r="L309" s="4">
        <v>0</v>
      </c>
      <c r="M309" s="4">
        <v>17947</v>
      </c>
      <c r="O309" s="93">
        <v>7.84</v>
      </c>
      <c r="P309" s="4">
        <v>0</v>
      </c>
      <c r="Q309" s="4">
        <v>65464</v>
      </c>
      <c r="R309" s="4">
        <v>0</v>
      </c>
      <c r="S309" s="4">
        <v>0</v>
      </c>
      <c r="U309" s="4">
        <v>0</v>
      </c>
      <c r="V309" s="4">
        <v>0</v>
      </c>
      <c r="W309" s="93">
        <v>9.1199999999999992</v>
      </c>
      <c r="X309" s="4">
        <v>0</v>
      </c>
      <c r="Y309" s="4">
        <v>74994</v>
      </c>
      <c r="Z309" s="4">
        <v>0</v>
      </c>
      <c r="AA309" s="4">
        <v>0</v>
      </c>
      <c r="AB309" s="4">
        <v>0</v>
      </c>
      <c r="AC309" s="4">
        <v>9530</v>
      </c>
      <c r="AD309" s="4">
        <v>0</v>
      </c>
      <c r="AE309" s="4">
        <v>0</v>
      </c>
      <c r="AF309" s="4">
        <v>7</v>
      </c>
      <c r="AG309" s="4">
        <v>0</v>
      </c>
      <c r="AH309" s="4">
        <v>58023</v>
      </c>
      <c r="AJ309" s="4">
        <v>0</v>
      </c>
      <c r="AL309" s="4">
        <v>5718</v>
      </c>
      <c r="AN309" s="4">
        <v>0</v>
      </c>
      <c r="AO309" s="93">
        <v>4</v>
      </c>
      <c r="AP309" s="4">
        <v>0</v>
      </c>
      <c r="AQ309" s="4">
        <v>33936</v>
      </c>
      <c r="AR309" s="4">
        <v>0</v>
      </c>
      <c r="AS309" s="4">
        <v>0</v>
      </c>
      <c r="AT309" s="4">
        <v>0</v>
      </c>
      <c r="AU309" s="4">
        <v>3812</v>
      </c>
      <c r="AW309" s="93">
        <v>3</v>
      </c>
      <c r="AY309" s="4">
        <v>27984</v>
      </c>
      <c r="AZ309" s="4">
        <v>0</v>
      </c>
      <c r="BA309" s="4">
        <v>0</v>
      </c>
      <c r="BB309" s="4">
        <v>0</v>
      </c>
      <c r="BC309" s="4">
        <v>0</v>
      </c>
      <c r="BD309" s="4">
        <v>0</v>
      </c>
      <c r="BE309" s="4">
        <v>4.8</v>
      </c>
      <c r="BF309" s="4">
        <v>0</v>
      </c>
      <c r="BG309" s="4">
        <v>43526</v>
      </c>
      <c r="BH309" s="4">
        <v>0</v>
      </c>
      <c r="BI309" s="4">
        <v>5</v>
      </c>
      <c r="BJ309" s="4">
        <v>0</v>
      </c>
      <c r="BK309" s="4">
        <v>48285</v>
      </c>
      <c r="BL309" s="4">
        <v>0</v>
      </c>
      <c r="BM309" s="4">
        <v>0</v>
      </c>
      <c r="BN309" s="4">
        <v>0</v>
      </c>
      <c r="BO309" s="4">
        <v>4307.9412845561092</v>
      </c>
      <c r="BP309" s="4">
        <v>2.8058096534214201</v>
      </c>
      <c r="BQ309" s="93">
        <v>5</v>
      </c>
      <c r="BR309" s="4">
        <v>0</v>
      </c>
      <c r="BS309" s="4">
        <v>66941.023025489238</v>
      </c>
      <c r="BT309" s="4">
        <v>0</v>
      </c>
      <c r="BU309" s="4">
        <v>3740</v>
      </c>
      <c r="BW309" s="4">
        <v>0</v>
      </c>
      <c r="BY309" s="4">
        <v>3740</v>
      </c>
      <c r="CA309" s="4">
        <v>27728.223025489238</v>
      </c>
      <c r="CC309" s="93">
        <v>5</v>
      </c>
      <c r="CD309" s="4">
        <v>0</v>
      </c>
      <c r="CE309" s="4">
        <v>83400</v>
      </c>
      <c r="CF309" s="4">
        <v>0</v>
      </c>
      <c r="CG309" s="4">
        <v>3880</v>
      </c>
      <c r="CH309" s="4">
        <v>0</v>
      </c>
      <c r="CI309" s="4">
        <v>0</v>
      </c>
      <c r="CJ309" s="4">
        <v>0</v>
      </c>
      <c r="CK309" s="4">
        <v>3880</v>
      </c>
      <c r="CL309" s="4">
        <v>0</v>
      </c>
      <c r="CM309" s="4">
        <v>29556.976974510762</v>
      </c>
      <c r="CN309" s="4">
        <v>0</v>
      </c>
      <c r="CO309" s="93">
        <v>5</v>
      </c>
      <c r="CP309" s="4">
        <v>0</v>
      </c>
      <c r="CQ309" s="4">
        <v>83260</v>
      </c>
      <c r="CS309" s="4">
        <v>4055</v>
      </c>
      <c r="CU309" s="4">
        <v>0</v>
      </c>
      <c r="CW309" s="4">
        <v>4055</v>
      </c>
      <c r="CY309" s="4">
        <v>17337</v>
      </c>
      <c r="DA309" s="93">
        <v>7</v>
      </c>
      <c r="DB309" s="4">
        <v>0</v>
      </c>
      <c r="DC309" s="4">
        <v>130130</v>
      </c>
      <c r="DD309" s="4">
        <v>0</v>
      </c>
      <c r="DE309" s="4">
        <v>5943</v>
      </c>
      <c r="DF309" s="4">
        <v>0</v>
      </c>
      <c r="DG309" s="4">
        <v>0</v>
      </c>
      <c r="DH309" s="4">
        <v>0</v>
      </c>
      <c r="DI309" s="4">
        <v>5943</v>
      </c>
      <c r="DJ309" s="4">
        <v>0</v>
      </c>
      <c r="DK309" s="4">
        <v>53454</v>
      </c>
      <c r="DL309" s="4">
        <v>0</v>
      </c>
      <c r="DM309" s="93">
        <v>7</v>
      </c>
      <c r="DN309" s="4">
        <v>0</v>
      </c>
      <c r="DO309" s="4">
        <v>139818</v>
      </c>
      <c r="DQ309" s="4">
        <v>6251</v>
      </c>
      <c r="DS309" s="4">
        <v>0</v>
      </c>
      <c r="DU309" s="4">
        <v>6251</v>
      </c>
      <c r="DW309" s="4">
        <v>37810</v>
      </c>
      <c r="DY309" s="93">
        <v>7.0208333333333339</v>
      </c>
      <c r="DZ309" s="4">
        <v>0</v>
      </c>
      <c r="EA309" s="4">
        <v>140164</v>
      </c>
      <c r="EC309" s="4">
        <v>6270</v>
      </c>
      <c r="EE309" s="4">
        <v>0</v>
      </c>
      <c r="EG309" s="4">
        <v>6270</v>
      </c>
      <c r="EI309" s="4">
        <v>24906.799999999999</v>
      </c>
      <c r="EK309" s="93">
        <v>8.5763888888888893</v>
      </c>
      <c r="EL309" s="4">
        <v>0</v>
      </c>
      <c r="EM309" s="4">
        <v>180859</v>
      </c>
      <c r="EN309" s="4">
        <v>0</v>
      </c>
      <c r="EO309" s="4">
        <v>7659</v>
      </c>
      <c r="EP309" s="4">
        <v>0</v>
      </c>
      <c r="EQ309" s="4">
        <v>0</v>
      </c>
      <c r="ER309" s="4">
        <v>0</v>
      </c>
      <c r="ES309" s="4">
        <v>7659</v>
      </c>
      <c r="ET309" s="4">
        <v>0</v>
      </c>
      <c r="EU309" s="4">
        <v>44777.799999999996</v>
      </c>
      <c r="EV309" s="4">
        <v>0</v>
      </c>
      <c r="EW309" s="93">
        <v>5</v>
      </c>
      <c r="EX309" s="4">
        <v>0</v>
      </c>
      <c r="EY309" s="4">
        <v>93640</v>
      </c>
      <c r="EZ309" s="4">
        <v>0</v>
      </c>
      <c r="FA309" s="4">
        <v>4465</v>
      </c>
      <c r="FB309" s="4">
        <v>0</v>
      </c>
      <c r="FC309" s="4">
        <v>0</v>
      </c>
      <c r="FD309" s="4">
        <v>0</v>
      </c>
      <c r="FE309" s="4">
        <v>4465</v>
      </c>
      <c r="FF309" s="4">
        <v>0</v>
      </c>
      <c r="FG309" s="4">
        <v>10312.15</v>
      </c>
      <c r="FH309" s="4">
        <v>0</v>
      </c>
      <c r="FI309" s="93">
        <v>5</v>
      </c>
      <c r="FJ309" s="4">
        <v>0</v>
      </c>
      <c r="FK309" s="4">
        <v>92905</v>
      </c>
      <c r="FL309" s="4">
        <v>0</v>
      </c>
      <c r="FM309" s="4">
        <v>4465</v>
      </c>
      <c r="FN309" s="4">
        <v>0</v>
      </c>
      <c r="FO309" s="4">
        <v>0</v>
      </c>
      <c r="FQ309" s="4">
        <v>4465</v>
      </c>
      <c r="FS309" s="4">
        <v>9736.8489133913608</v>
      </c>
      <c r="FU309" s="93">
        <v>2</v>
      </c>
      <c r="FV309" s="4">
        <v>0</v>
      </c>
      <c r="FW309" s="4">
        <v>39908</v>
      </c>
      <c r="FX309" s="4">
        <v>0</v>
      </c>
      <c r="FY309" s="4">
        <v>1786</v>
      </c>
      <c r="FZ309" s="4">
        <v>0</v>
      </c>
      <c r="GA309" s="4">
        <v>0</v>
      </c>
      <c r="GB309" s="4">
        <v>0</v>
      </c>
      <c r="GC309" s="4">
        <v>1786</v>
      </c>
      <c r="GE309" s="4">
        <v>9905.0544336755665</v>
      </c>
      <c r="GG309" s="93">
        <v>4.7016949152542376</v>
      </c>
      <c r="GH309" s="4">
        <v>0</v>
      </c>
      <c r="GI309" s="4">
        <v>111787</v>
      </c>
      <c r="GJ309" s="4">
        <v>0</v>
      </c>
      <c r="GK309" s="4">
        <v>4199</v>
      </c>
      <c r="GL309" s="4">
        <v>0</v>
      </c>
      <c r="GM309" s="4">
        <v>0</v>
      </c>
      <c r="GN309" s="4">
        <v>0</v>
      </c>
      <c r="GO309" s="4">
        <v>4199</v>
      </c>
      <c r="GP309" s="4">
        <v>0</v>
      </c>
      <c r="GQ309" s="4">
        <v>69153.670849181668</v>
      </c>
      <c r="GR309" s="4">
        <v>-60.449011199292727</v>
      </c>
      <c r="GS309" s="93">
        <v>4</v>
      </c>
      <c r="GT309" s="4">
        <v>0</v>
      </c>
      <c r="GU309" s="4">
        <v>115056</v>
      </c>
      <c r="GV309" s="4">
        <v>0</v>
      </c>
      <c r="GW309" s="4">
        <v>3572</v>
      </c>
      <c r="GX309" s="4">
        <v>0</v>
      </c>
      <c r="GY309" s="4">
        <v>0</v>
      </c>
      <c r="GZ309" s="4">
        <v>0</v>
      </c>
      <c r="HA309" s="160">
        <v>3572</v>
      </c>
      <c r="HB309" s="160">
        <v>0</v>
      </c>
      <c r="HC309" s="160">
        <v>2839.7013010328742</v>
      </c>
      <c r="HD309" s="4">
        <v>-2</v>
      </c>
      <c r="HE309" s="93">
        <v>5</v>
      </c>
      <c r="HF309" s="4">
        <v>0</v>
      </c>
      <c r="HG309" s="4">
        <v>0</v>
      </c>
      <c r="HH309" s="4">
        <v>167659</v>
      </c>
      <c r="HI309" s="4">
        <v>0</v>
      </c>
      <c r="HJ309" s="4">
        <v>4499</v>
      </c>
      <c r="HK309" s="4">
        <v>0</v>
      </c>
      <c r="HL309" s="4">
        <v>0</v>
      </c>
      <c r="HM309" s="4">
        <v>0</v>
      </c>
      <c r="HN309" s="4">
        <v>4499</v>
      </c>
      <c r="HO309" s="4">
        <v>0</v>
      </c>
      <c r="HP309" s="4">
        <v>46173</v>
      </c>
      <c r="HQ309" s="4">
        <v>-802.21351752641931</v>
      </c>
      <c r="HR309" s="93">
        <v>4.5</v>
      </c>
      <c r="HS309" s="4">
        <v>0</v>
      </c>
      <c r="HT309" s="4">
        <v>0</v>
      </c>
      <c r="HU309" s="4">
        <v>129862</v>
      </c>
      <c r="HV309" s="4">
        <v>0</v>
      </c>
      <c r="HW309" s="4">
        <v>0</v>
      </c>
      <c r="HX309" s="176">
        <v>0</v>
      </c>
      <c r="HY309" s="4">
        <v>4019</v>
      </c>
      <c r="HZ309" s="176">
        <v>0</v>
      </c>
      <c r="IA309" s="4">
        <v>0</v>
      </c>
      <c r="IB309" s="176">
        <v>0</v>
      </c>
      <c r="IC309" s="4">
        <v>4019</v>
      </c>
      <c r="ID309" s="176">
        <v>0</v>
      </c>
      <c r="IE309" s="4">
        <v>-528.66051984316096</v>
      </c>
      <c r="IF309" s="4">
        <v>-2.8515793083676044</v>
      </c>
      <c r="IG309" s="5">
        <v>5</v>
      </c>
      <c r="IH309" s="3">
        <v>0</v>
      </c>
      <c r="II309" s="3">
        <v>0</v>
      </c>
      <c r="IJ309" s="3">
        <v>145004</v>
      </c>
      <c r="IK309" s="3">
        <v>0</v>
      </c>
      <c r="IL309" s="3">
        <v>0</v>
      </c>
      <c r="IM309" s="3">
        <v>0</v>
      </c>
      <c r="IN309" s="3">
        <v>4354</v>
      </c>
      <c r="IO309" s="3">
        <v>0</v>
      </c>
      <c r="IP309" s="3">
        <v>0</v>
      </c>
      <c r="IQ309" s="3"/>
      <c r="IR309" s="3">
        <v>4354</v>
      </c>
      <c r="IS309" s="3"/>
      <c r="IT309" s="3">
        <v>12420.38056826436</v>
      </c>
      <c r="IU309" s="3"/>
      <c r="IV309" s="93">
        <v>4</v>
      </c>
      <c r="IW309" s="4">
        <v>0</v>
      </c>
      <c r="IX309" s="4">
        <v>0</v>
      </c>
      <c r="IY309" s="4">
        <v>116884</v>
      </c>
      <c r="IZ309" s="4">
        <v>0</v>
      </c>
      <c r="JA309" s="4">
        <v>0</v>
      </c>
      <c r="JB309" s="4">
        <v>0</v>
      </c>
      <c r="JC309" s="4">
        <v>3752</v>
      </c>
      <c r="JD309" s="4">
        <v>0</v>
      </c>
      <c r="JE309" s="4">
        <v>0</v>
      </c>
      <c r="JG309" s="4">
        <v>3752</v>
      </c>
      <c r="JI309" s="4">
        <v>1490.6139763970259</v>
      </c>
      <c r="JK309" s="93">
        <v>3.22</v>
      </c>
      <c r="JL309" s="4">
        <v>0</v>
      </c>
      <c r="JM309" s="4">
        <v>0</v>
      </c>
      <c r="JN309" s="4">
        <v>100798</v>
      </c>
      <c r="JO309" s="4">
        <v>0</v>
      </c>
      <c r="JP309" s="4">
        <v>0</v>
      </c>
      <c r="JQ309" s="4">
        <v>0</v>
      </c>
      <c r="JR309" s="4">
        <v>3008</v>
      </c>
      <c r="JS309" s="4">
        <v>0</v>
      </c>
      <c r="JT309" s="4">
        <v>0</v>
      </c>
      <c r="JV309" s="4">
        <v>3008</v>
      </c>
      <c r="JW309" s="4">
        <v>0</v>
      </c>
      <c r="JX309" s="4">
        <v>0</v>
      </c>
      <c r="JY309" s="4">
        <v>0</v>
      </c>
      <c r="JZ309" s="93">
        <v>1</v>
      </c>
      <c r="KA309" s="4">
        <v>0</v>
      </c>
      <c r="KB309" s="4">
        <v>0</v>
      </c>
      <c r="KC309" s="4">
        <v>42143</v>
      </c>
      <c r="KD309" s="4">
        <v>0</v>
      </c>
      <c r="KE309" s="4">
        <v>0</v>
      </c>
      <c r="KF309" s="4">
        <v>0</v>
      </c>
      <c r="KG309" s="4">
        <v>938</v>
      </c>
      <c r="KH309" s="4">
        <v>0</v>
      </c>
      <c r="KI309" s="4">
        <v>0</v>
      </c>
      <c r="KJ309" s="4">
        <v>0</v>
      </c>
      <c r="KK309" s="4">
        <v>938</v>
      </c>
      <c r="KM309" s="4">
        <v>0</v>
      </c>
      <c r="KN309" s="4">
        <v>0</v>
      </c>
      <c r="KO309" s="4">
        <v>1</v>
      </c>
      <c r="KP309" s="4">
        <v>0</v>
      </c>
      <c r="KQ309" s="4">
        <v>0</v>
      </c>
      <c r="KR309" s="4">
        <v>27384</v>
      </c>
      <c r="KS309" s="4">
        <v>0</v>
      </c>
      <c r="KT309" s="4">
        <v>0</v>
      </c>
      <c r="KU309" s="4">
        <v>0</v>
      </c>
      <c r="KV309" s="4">
        <v>1088</v>
      </c>
      <c r="KW309" s="4">
        <v>0</v>
      </c>
      <c r="KX309" s="4">
        <v>0</v>
      </c>
      <c r="KY309" s="4">
        <v>0</v>
      </c>
      <c r="KZ309" s="4">
        <v>1088</v>
      </c>
      <c r="LA309" s="4">
        <v>0</v>
      </c>
      <c r="LB309" s="4">
        <v>0</v>
      </c>
      <c r="LC309" s="4">
        <v>0</v>
      </c>
      <c r="LD309" s="4">
        <v>1</v>
      </c>
      <c r="LE309" s="4">
        <v>0</v>
      </c>
      <c r="LF309" s="4">
        <v>0</v>
      </c>
      <c r="LG309" s="4">
        <v>47347</v>
      </c>
      <c r="LH309" s="4">
        <v>0</v>
      </c>
      <c r="LI309" s="4">
        <v>0</v>
      </c>
      <c r="LJ309" s="4">
        <v>0</v>
      </c>
      <c r="LK309" s="4">
        <v>1174</v>
      </c>
      <c r="LL309" s="4">
        <v>0</v>
      </c>
      <c r="LM309" s="4">
        <v>0</v>
      </c>
      <c r="LO309" s="4">
        <v>1174</v>
      </c>
      <c r="LQ309" s="4">
        <v>19963</v>
      </c>
      <c r="MI309" s="115">
        <f t="shared" si="4"/>
        <v>-300</v>
      </c>
      <c r="MJ309" s="3"/>
      <c r="MK309" s="3"/>
      <c r="ML309" s="176"/>
      <c r="MM309" s="176"/>
      <c r="MN309" s="176"/>
      <c r="MO309" s="176"/>
      <c r="MP309" s="176"/>
      <c r="MQ309" s="176"/>
      <c r="MR309" s="176"/>
      <c r="MS309" s="176"/>
      <c r="MT309" s="176"/>
    </row>
    <row r="310" spans="1:358" s="4" customFormat="1">
      <c r="A310" s="1">
        <v>301</v>
      </c>
      <c r="B310" t="s">
        <v>341</v>
      </c>
      <c r="C310" s="93">
        <v>0.6</v>
      </c>
      <c r="D310" s="4">
        <v>2881</v>
      </c>
      <c r="E310" s="4">
        <v>0</v>
      </c>
      <c r="F310" s="4">
        <v>9060</v>
      </c>
      <c r="G310" s="4">
        <v>0</v>
      </c>
      <c r="I310" s="93">
        <v>1.43</v>
      </c>
      <c r="J310" s="4">
        <v>7241</v>
      </c>
      <c r="K310" s="4">
        <v>0</v>
      </c>
      <c r="L310" s="4">
        <v>0</v>
      </c>
      <c r="M310" s="4">
        <v>0</v>
      </c>
      <c r="O310" s="93">
        <v>2</v>
      </c>
      <c r="P310" s="4">
        <v>0</v>
      </c>
      <c r="Q310" s="4">
        <v>11151</v>
      </c>
      <c r="R310" s="4">
        <v>0</v>
      </c>
      <c r="S310" s="4">
        <v>0</v>
      </c>
      <c r="U310" s="4">
        <v>0</v>
      </c>
      <c r="V310" s="4">
        <v>0</v>
      </c>
      <c r="W310" s="93"/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F310" s="4">
        <v>3.21</v>
      </c>
      <c r="AG310" s="4">
        <v>0</v>
      </c>
      <c r="AH310" s="4">
        <v>7186</v>
      </c>
      <c r="AJ310" s="4">
        <v>11878</v>
      </c>
      <c r="AL310" s="4">
        <v>7186</v>
      </c>
      <c r="AN310" s="4">
        <v>0</v>
      </c>
      <c r="AO310" s="93">
        <v>1.1200000000000001</v>
      </c>
      <c r="AP310" s="4">
        <v>0</v>
      </c>
      <c r="AQ310" s="4">
        <v>7424</v>
      </c>
      <c r="AR310" s="4">
        <v>0</v>
      </c>
      <c r="AS310" s="4">
        <v>0</v>
      </c>
      <c r="AT310" s="4">
        <v>0</v>
      </c>
      <c r="AU310" s="4">
        <v>4550</v>
      </c>
      <c r="AW310" s="93">
        <v>4.47</v>
      </c>
      <c r="AY310" s="4">
        <v>32748</v>
      </c>
      <c r="AZ310" s="4">
        <v>0</v>
      </c>
      <c r="BA310" s="4">
        <v>0</v>
      </c>
      <c r="BB310" s="4">
        <v>0</v>
      </c>
      <c r="BC310" s="4">
        <v>25230</v>
      </c>
      <c r="BD310" s="4">
        <v>37</v>
      </c>
      <c r="BE310" s="4">
        <v>4.95</v>
      </c>
      <c r="BF310" s="4">
        <v>0</v>
      </c>
      <c r="BG310" s="4">
        <v>35568</v>
      </c>
      <c r="BH310" s="4">
        <v>0</v>
      </c>
      <c r="BI310" s="4">
        <v>5</v>
      </c>
      <c r="BJ310" s="4">
        <v>0</v>
      </c>
      <c r="BK310" s="4">
        <v>35780</v>
      </c>
      <c r="BL310" s="4">
        <v>0</v>
      </c>
      <c r="BM310" s="4">
        <v>0</v>
      </c>
      <c r="BN310" s="4">
        <v>0</v>
      </c>
      <c r="BO310" s="4">
        <v>3680.7232389368505</v>
      </c>
      <c r="BP310" s="4">
        <v>2.3972956252687254</v>
      </c>
      <c r="BQ310" s="93">
        <v>8</v>
      </c>
      <c r="BR310" s="4">
        <v>0</v>
      </c>
      <c r="BS310" s="4">
        <v>49498.762287960286</v>
      </c>
      <c r="BT310" s="4">
        <v>0</v>
      </c>
      <c r="BU310" s="4">
        <v>4488</v>
      </c>
      <c r="BW310" s="4">
        <v>17577.352457592056</v>
      </c>
      <c r="BY310" s="4">
        <v>4488</v>
      </c>
      <c r="CA310" s="4">
        <v>14973.962287960287</v>
      </c>
      <c r="CC310" s="93">
        <v>11.84083197611292</v>
      </c>
      <c r="CD310" s="4">
        <v>0</v>
      </c>
      <c r="CE310" s="4">
        <v>90522.972041259505</v>
      </c>
      <c r="CF310" s="4">
        <v>0</v>
      </c>
      <c r="CG310" s="4">
        <v>9188.4856134636266</v>
      </c>
      <c r="CH310" s="4">
        <v>0</v>
      </c>
      <c r="CI310" s="4">
        <v>0</v>
      </c>
      <c r="CJ310" s="4">
        <v>0</v>
      </c>
      <c r="CK310" s="4">
        <v>9188.4856134636266</v>
      </c>
      <c r="CL310" s="4">
        <v>0</v>
      </c>
      <c r="CM310" s="4">
        <v>49340.209753299219</v>
      </c>
      <c r="CN310" s="4">
        <v>0</v>
      </c>
      <c r="CO310" s="93">
        <v>7</v>
      </c>
      <c r="CP310" s="4">
        <v>0</v>
      </c>
      <c r="CQ310" s="4">
        <v>56312</v>
      </c>
      <c r="CS310" s="4">
        <v>5677</v>
      </c>
      <c r="CU310" s="4">
        <v>0</v>
      </c>
      <c r="CW310" s="4">
        <v>5677</v>
      </c>
      <c r="CY310" s="4">
        <v>30103</v>
      </c>
      <c r="DA310" s="93">
        <v>11.5</v>
      </c>
      <c r="DB310" s="4">
        <v>0</v>
      </c>
      <c r="DC310" s="4">
        <v>96982</v>
      </c>
      <c r="DD310" s="4">
        <v>0</v>
      </c>
      <c r="DE310" s="4">
        <v>9721</v>
      </c>
      <c r="DF310" s="4">
        <v>0</v>
      </c>
      <c r="DG310" s="4">
        <v>0</v>
      </c>
      <c r="DH310" s="4">
        <v>0</v>
      </c>
      <c r="DI310" s="4">
        <v>9721</v>
      </c>
      <c r="DJ310" s="4">
        <v>0</v>
      </c>
      <c r="DK310" s="4">
        <v>57080</v>
      </c>
      <c r="DL310" s="4">
        <v>0</v>
      </c>
      <c r="DM310" s="93">
        <v>18.523503519054682</v>
      </c>
      <c r="DN310" s="4">
        <v>0</v>
      </c>
      <c r="DO310" s="4">
        <v>167420</v>
      </c>
      <c r="DQ310" s="4">
        <v>16348</v>
      </c>
      <c r="DS310" s="4">
        <v>0</v>
      </c>
      <c r="DU310" s="4">
        <v>16348</v>
      </c>
      <c r="DW310" s="4">
        <v>94840</v>
      </c>
      <c r="DY310" s="93">
        <v>52.435540069686411</v>
      </c>
      <c r="DZ310" s="4">
        <v>0</v>
      </c>
      <c r="EA310" s="4">
        <v>430418</v>
      </c>
      <c r="EC310" s="4">
        <v>42298</v>
      </c>
      <c r="EE310" s="4">
        <v>48680</v>
      </c>
      <c r="EG310" s="4">
        <v>42298</v>
      </c>
      <c r="EI310" s="4">
        <v>321528.8</v>
      </c>
      <c r="EK310" s="93">
        <v>65.353387991319039</v>
      </c>
      <c r="EL310" s="4">
        <v>0</v>
      </c>
      <c r="EM310" s="4">
        <v>559550</v>
      </c>
      <c r="EN310" s="4">
        <v>0</v>
      </c>
      <c r="EO310" s="4">
        <v>55681</v>
      </c>
      <c r="EP310" s="4">
        <v>0</v>
      </c>
      <c r="EQ310" s="4">
        <v>30067</v>
      </c>
      <c r="ER310" s="4">
        <v>0</v>
      </c>
      <c r="ES310" s="4">
        <v>55681</v>
      </c>
      <c r="ET310" s="4">
        <v>0</v>
      </c>
      <c r="EU310" s="4">
        <v>315106</v>
      </c>
      <c r="EV310" s="4">
        <v>0</v>
      </c>
      <c r="EW310" s="93">
        <v>84.272017053507639</v>
      </c>
      <c r="EX310" s="4">
        <v>0</v>
      </c>
      <c r="EY310" s="4">
        <v>802744</v>
      </c>
      <c r="EZ310" s="4">
        <v>0</v>
      </c>
      <c r="FA310" s="4">
        <v>73472</v>
      </c>
      <c r="FB310" s="4">
        <v>0</v>
      </c>
      <c r="FC310" s="4">
        <v>10473</v>
      </c>
      <c r="FD310" s="4">
        <v>0</v>
      </c>
      <c r="FE310" s="4">
        <v>73472</v>
      </c>
      <c r="FF310" s="4">
        <v>0</v>
      </c>
      <c r="FG310" s="4">
        <v>380676.2</v>
      </c>
      <c r="FH310" s="4">
        <v>0</v>
      </c>
      <c r="FI310" s="93">
        <v>87.449750865134206</v>
      </c>
      <c r="FJ310" s="4">
        <v>0</v>
      </c>
      <c r="FK310" s="4">
        <v>935749</v>
      </c>
      <c r="FL310" s="4">
        <v>0</v>
      </c>
      <c r="FM310" s="4">
        <v>76306</v>
      </c>
      <c r="FN310" s="4">
        <v>0</v>
      </c>
      <c r="FO310" s="4">
        <v>23382</v>
      </c>
      <c r="FQ310" s="4">
        <v>76306</v>
      </c>
      <c r="FS310" s="4">
        <v>216377.450975054</v>
      </c>
      <c r="FU310" s="93">
        <v>89.892034456058852</v>
      </c>
      <c r="FV310" s="4">
        <v>0</v>
      </c>
      <c r="FW310" s="4">
        <v>952603</v>
      </c>
      <c r="FX310" s="4">
        <v>0</v>
      </c>
      <c r="FY310" s="4">
        <v>80259</v>
      </c>
      <c r="FZ310" s="4">
        <v>0</v>
      </c>
      <c r="GA310" s="4">
        <v>0</v>
      </c>
      <c r="GB310" s="4">
        <v>0</v>
      </c>
      <c r="GC310" s="4">
        <v>80259</v>
      </c>
      <c r="GE310" s="4">
        <v>139405.09182269027</v>
      </c>
      <c r="GG310" s="93">
        <v>93.344735743508394</v>
      </c>
      <c r="GH310" s="4">
        <v>0</v>
      </c>
      <c r="GI310" s="4">
        <v>1064131</v>
      </c>
      <c r="GJ310" s="4">
        <v>0</v>
      </c>
      <c r="GK310" s="4">
        <v>81877</v>
      </c>
      <c r="GL310" s="4">
        <v>0</v>
      </c>
      <c r="GM310" s="4">
        <v>22168</v>
      </c>
      <c r="GN310" s="4">
        <v>0</v>
      </c>
      <c r="GO310" s="4">
        <v>81877</v>
      </c>
      <c r="GP310" s="4">
        <v>0</v>
      </c>
      <c r="GQ310" s="4">
        <v>107299.35867871747</v>
      </c>
      <c r="GR310" s="4">
        <v>-93.793142935144715</v>
      </c>
      <c r="GS310" s="93">
        <v>86.543264651628249</v>
      </c>
      <c r="GT310" s="4">
        <v>0</v>
      </c>
      <c r="GU310" s="4">
        <v>1049874</v>
      </c>
      <c r="GV310" s="4">
        <v>0</v>
      </c>
      <c r="GW310" s="4">
        <v>75965</v>
      </c>
      <c r="GX310" s="4">
        <v>0</v>
      </c>
      <c r="GY310" s="4">
        <v>19106</v>
      </c>
      <c r="GZ310" s="4">
        <v>0</v>
      </c>
      <c r="HA310" s="160">
        <v>75965</v>
      </c>
      <c r="HB310" s="160">
        <v>0</v>
      </c>
      <c r="HC310" s="160">
        <v>-93.793142935144715</v>
      </c>
      <c r="HD310" s="4">
        <v>0</v>
      </c>
      <c r="HE310" s="93">
        <v>89</v>
      </c>
      <c r="HF310" s="4">
        <v>0</v>
      </c>
      <c r="HG310" s="4">
        <v>0</v>
      </c>
      <c r="HH310" s="4">
        <v>1156912</v>
      </c>
      <c r="HI310" s="4">
        <v>0</v>
      </c>
      <c r="HJ310" s="4">
        <v>79257</v>
      </c>
      <c r="HK310" s="4">
        <v>0</v>
      </c>
      <c r="HL310" s="4">
        <v>0</v>
      </c>
      <c r="HM310" s="4">
        <v>0</v>
      </c>
      <c r="HN310" s="4">
        <v>79257</v>
      </c>
      <c r="HO310" s="4">
        <v>0</v>
      </c>
      <c r="HP310" s="4">
        <v>93955</v>
      </c>
      <c r="HQ310" s="4">
        <v>-1632.3656538409123</v>
      </c>
      <c r="HR310" s="93">
        <v>79.180000000000007</v>
      </c>
      <c r="HS310" s="4">
        <v>0</v>
      </c>
      <c r="HT310" s="4">
        <v>0</v>
      </c>
      <c r="HU310" s="4">
        <v>1038364</v>
      </c>
      <c r="HV310" s="4">
        <v>0</v>
      </c>
      <c r="HW310" s="4">
        <v>0</v>
      </c>
      <c r="HX310" s="176">
        <v>0</v>
      </c>
      <c r="HY310" s="4">
        <v>69726</v>
      </c>
      <c r="HZ310" s="176">
        <v>0</v>
      </c>
      <c r="IA310" s="4">
        <v>14065</v>
      </c>
      <c r="IB310" s="176">
        <v>0</v>
      </c>
      <c r="IC310" s="4">
        <v>69726</v>
      </c>
      <c r="ID310" s="176">
        <v>0</v>
      </c>
      <c r="IE310" s="4">
        <v>-1075.7326525668248</v>
      </c>
      <c r="IF310" s="4">
        <v>-5.8024703155533643</v>
      </c>
      <c r="IG310" s="5">
        <v>84.199999999999989</v>
      </c>
      <c r="IH310" s="3">
        <v>0</v>
      </c>
      <c r="II310" s="3">
        <v>0</v>
      </c>
      <c r="IJ310" s="3">
        <v>1162947</v>
      </c>
      <c r="IK310" s="3">
        <v>0</v>
      </c>
      <c r="IL310" s="3">
        <v>0</v>
      </c>
      <c r="IM310" s="3">
        <v>0</v>
      </c>
      <c r="IN310" s="3">
        <v>73071</v>
      </c>
      <c r="IO310" s="3">
        <v>0</v>
      </c>
      <c r="IP310" s="3">
        <v>34827</v>
      </c>
      <c r="IQ310" s="3"/>
      <c r="IR310" s="3">
        <v>75152</v>
      </c>
      <c r="IS310" s="3"/>
      <c r="IT310" s="3">
        <v>102204.96955639432</v>
      </c>
      <c r="IU310" s="3"/>
      <c r="IV310" s="93">
        <v>74.140000000000015</v>
      </c>
      <c r="IW310" s="4">
        <v>0</v>
      </c>
      <c r="IX310" s="4">
        <v>0</v>
      </c>
      <c r="IY310" s="4">
        <v>1082446</v>
      </c>
      <c r="IZ310" s="4">
        <v>0</v>
      </c>
      <c r="JA310" s="4">
        <v>0</v>
      </c>
      <c r="JB310" s="4">
        <v>0</v>
      </c>
      <c r="JC310" s="4">
        <v>69509</v>
      </c>
      <c r="JD310" s="4">
        <v>0</v>
      </c>
      <c r="JE310" s="4">
        <v>0</v>
      </c>
      <c r="JG310" s="4">
        <v>69509</v>
      </c>
      <c r="JI310" s="4">
        <v>12265.981323250497</v>
      </c>
      <c r="JK310" s="93">
        <v>87.179999999999993</v>
      </c>
      <c r="JL310" s="4">
        <v>0</v>
      </c>
      <c r="JM310" s="4">
        <v>0</v>
      </c>
      <c r="JN310" s="4">
        <v>1262312</v>
      </c>
      <c r="JO310" s="4">
        <v>0</v>
      </c>
      <c r="JP310" s="4">
        <v>0</v>
      </c>
      <c r="JQ310" s="4">
        <v>0</v>
      </c>
      <c r="JR310" s="4">
        <v>79891</v>
      </c>
      <c r="JS310" s="4">
        <v>0</v>
      </c>
      <c r="JT310" s="4">
        <v>31094</v>
      </c>
      <c r="JV310" s="4">
        <v>79891</v>
      </c>
      <c r="JW310" s="4">
        <v>0</v>
      </c>
      <c r="JX310" s="4">
        <v>179866</v>
      </c>
      <c r="JY310" s="4">
        <v>0</v>
      </c>
      <c r="JZ310" s="93">
        <v>82.889999999999986</v>
      </c>
      <c r="KA310" s="4">
        <v>0</v>
      </c>
      <c r="KB310" s="4">
        <v>0</v>
      </c>
      <c r="KC310" s="4">
        <v>1291146</v>
      </c>
      <c r="KD310" s="4">
        <v>0</v>
      </c>
      <c r="KE310" s="4">
        <v>0</v>
      </c>
      <c r="KF310" s="4">
        <v>0</v>
      </c>
      <c r="KG310" s="4">
        <v>76335</v>
      </c>
      <c r="KH310" s="4">
        <v>0</v>
      </c>
      <c r="KI310" s="4">
        <v>24975</v>
      </c>
      <c r="KJ310" s="4">
        <v>0</v>
      </c>
      <c r="KK310" s="4">
        <v>76335</v>
      </c>
      <c r="KM310" s="4">
        <v>136753.59999999998</v>
      </c>
      <c r="KN310" s="4">
        <v>0</v>
      </c>
      <c r="KO310" s="4">
        <v>94.760000000000019</v>
      </c>
      <c r="KP310" s="4">
        <v>0</v>
      </c>
      <c r="KQ310" s="4">
        <v>0</v>
      </c>
      <c r="KR310" s="4">
        <v>1604930</v>
      </c>
      <c r="KS310" s="4">
        <v>0</v>
      </c>
      <c r="KT310" s="4">
        <v>0</v>
      </c>
      <c r="KU310" s="4">
        <v>0</v>
      </c>
      <c r="KV310" s="4">
        <v>103100</v>
      </c>
      <c r="KW310" s="4">
        <v>0</v>
      </c>
      <c r="KX310" s="4">
        <v>0</v>
      </c>
      <c r="KY310" s="4">
        <v>0</v>
      </c>
      <c r="KZ310" s="4">
        <v>103100</v>
      </c>
      <c r="LA310" s="4">
        <v>0</v>
      </c>
      <c r="LB310" s="4">
        <v>400152.94400000002</v>
      </c>
      <c r="LC310" s="4">
        <v>0</v>
      </c>
      <c r="LD310" s="4">
        <v>89</v>
      </c>
      <c r="LE310" s="4">
        <v>0</v>
      </c>
      <c r="LF310" s="4">
        <v>0</v>
      </c>
      <c r="LG310" s="4">
        <v>1555268</v>
      </c>
      <c r="LH310" s="4">
        <v>0</v>
      </c>
      <c r="LI310" s="4">
        <v>0</v>
      </c>
      <c r="LJ310" s="4">
        <v>0</v>
      </c>
      <c r="LK310" s="4">
        <v>105693</v>
      </c>
      <c r="LL310" s="4">
        <v>0</v>
      </c>
      <c r="LM310" s="4">
        <v>0</v>
      </c>
      <c r="LO310" s="4">
        <v>105693</v>
      </c>
      <c r="LQ310" s="4">
        <v>199804</v>
      </c>
      <c r="MI310" s="115">
        <f t="shared" si="4"/>
        <v>-301</v>
      </c>
      <c r="MJ310" s="3"/>
      <c r="MK310" s="3"/>
      <c r="ML310" s="176"/>
      <c r="MM310" s="176"/>
      <c r="MN310" s="176"/>
      <c r="MO310" s="176"/>
      <c r="MP310" s="176"/>
      <c r="MQ310" s="176"/>
      <c r="MR310" s="176"/>
      <c r="MS310" s="176"/>
      <c r="MT310" s="176"/>
    </row>
    <row r="311" spans="1:358" s="4" customFormat="1">
      <c r="A311" s="1">
        <v>302</v>
      </c>
      <c r="B311" t="s">
        <v>342</v>
      </c>
      <c r="C311" s="93"/>
      <c r="E311" s="4">
        <v>0</v>
      </c>
      <c r="F311" s="4">
        <v>0</v>
      </c>
      <c r="I311" s="93"/>
      <c r="J311" s="4">
        <v>0</v>
      </c>
      <c r="K311" s="4">
        <v>0</v>
      </c>
      <c r="L311" s="4">
        <v>0</v>
      </c>
      <c r="O311" s="93"/>
      <c r="Q311" s="4">
        <v>0</v>
      </c>
      <c r="R311" s="4">
        <v>0</v>
      </c>
      <c r="S311" s="4">
        <v>0</v>
      </c>
      <c r="U311" s="4">
        <v>0</v>
      </c>
      <c r="V311" s="4">
        <v>0</v>
      </c>
      <c r="W311" s="93"/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L311" s="4">
        <v>0</v>
      </c>
      <c r="AO311" s="93"/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W311" s="93"/>
      <c r="AZ311" s="4">
        <v>0</v>
      </c>
      <c r="BB311" s="4">
        <v>0</v>
      </c>
      <c r="BC311" s="4">
        <v>0</v>
      </c>
      <c r="BD311" s="4">
        <v>0</v>
      </c>
      <c r="BH311" s="4">
        <v>0</v>
      </c>
      <c r="BL311" s="4">
        <v>0</v>
      </c>
      <c r="BN311" s="4">
        <v>0</v>
      </c>
      <c r="BO311" s="4">
        <v>0</v>
      </c>
      <c r="BP311" s="4">
        <v>0</v>
      </c>
      <c r="BQ311" s="93">
        <v>0</v>
      </c>
      <c r="BR311" s="4">
        <v>0</v>
      </c>
      <c r="BS311" s="4">
        <v>0</v>
      </c>
      <c r="BT311" s="4">
        <v>0</v>
      </c>
      <c r="BU311" s="4">
        <v>0</v>
      </c>
      <c r="BW311" s="4">
        <v>0</v>
      </c>
      <c r="BY311" s="4">
        <v>0</v>
      </c>
      <c r="CA311" s="4">
        <v>0</v>
      </c>
      <c r="CC311" s="93"/>
      <c r="CE311" s="4">
        <v>0</v>
      </c>
      <c r="CF311" s="4">
        <v>0</v>
      </c>
      <c r="CH311" s="4">
        <v>0</v>
      </c>
      <c r="CJ311" s="4">
        <v>0</v>
      </c>
      <c r="CK311" s="4">
        <v>0</v>
      </c>
      <c r="CL311" s="4">
        <v>0</v>
      </c>
      <c r="CM311" s="4">
        <v>0</v>
      </c>
      <c r="CN311" s="4">
        <v>0</v>
      </c>
      <c r="CO311" s="93"/>
      <c r="CS311" s="4">
        <v>0</v>
      </c>
      <c r="CW311" s="4">
        <v>0</v>
      </c>
      <c r="CY311" s="4">
        <v>0</v>
      </c>
      <c r="DA311" s="93"/>
      <c r="DD311" s="4">
        <v>0</v>
      </c>
      <c r="DF311" s="4">
        <v>0</v>
      </c>
      <c r="DH311" s="4">
        <v>0</v>
      </c>
      <c r="DI311" s="4">
        <v>0</v>
      </c>
      <c r="DJ311" s="4">
        <v>0</v>
      </c>
      <c r="DK311" s="4">
        <v>0</v>
      </c>
      <c r="DL311" s="4">
        <v>0</v>
      </c>
      <c r="DM311" s="93"/>
      <c r="DU311" s="4">
        <v>0</v>
      </c>
      <c r="DW311" s="4">
        <v>0</v>
      </c>
      <c r="DY311" s="93"/>
      <c r="EG311" s="4">
        <v>0</v>
      </c>
      <c r="EI311" s="4">
        <v>0</v>
      </c>
      <c r="EK311" s="93">
        <v>0</v>
      </c>
      <c r="EM311" s="4">
        <v>0</v>
      </c>
      <c r="EN311" s="4">
        <v>0</v>
      </c>
      <c r="EO311" s="4">
        <v>0</v>
      </c>
      <c r="EP311" s="4">
        <v>0</v>
      </c>
      <c r="EQ311" s="4">
        <v>0</v>
      </c>
      <c r="ER311" s="4">
        <v>0</v>
      </c>
      <c r="ES311" s="4">
        <v>0</v>
      </c>
      <c r="ET311" s="4">
        <v>0</v>
      </c>
      <c r="EU311" s="4">
        <v>0</v>
      </c>
      <c r="EV311" s="4">
        <v>0</v>
      </c>
      <c r="EW311" s="93">
        <v>0</v>
      </c>
      <c r="EX311" s="4">
        <v>0</v>
      </c>
      <c r="EY311" s="4">
        <v>0</v>
      </c>
      <c r="EZ311" s="4">
        <v>0</v>
      </c>
      <c r="FA311" s="4">
        <v>0</v>
      </c>
      <c r="FB311" s="4">
        <v>0</v>
      </c>
      <c r="FC311" s="4">
        <v>0</v>
      </c>
      <c r="FD311" s="4">
        <v>0</v>
      </c>
      <c r="FE311" s="4">
        <v>0</v>
      </c>
      <c r="FF311" s="4">
        <v>0</v>
      </c>
      <c r="FG311" s="4">
        <v>0</v>
      </c>
      <c r="FH311" s="4">
        <v>0</v>
      </c>
      <c r="FI311" s="93">
        <v>0</v>
      </c>
      <c r="FJ311" s="4">
        <v>0</v>
      </c>
      <c r="FK311" s="4">
        <v>0</v>
      </c>
      <c r="FL311" s="4">
        <v>0</v>
      </c>
      <c r="FM311" s="4">
        <v>0</v>
      </c>
      <c r="FN311" s="4">
        <v>0</v>
      </c>
      <c r="FO311" s="4">
        <v>0</v>
      </c>
      <c r="FQ311" s="4">
        <v>0</v>
      </c>
      <c r="FS311" s="4">
        <v>0</v>
      </c>
      <c r="FU311" s="93">
        <v>0</v>
      </c>
      <c r="FV311" s="4">
        <v>0</v>
      </c>
      <c r="FW311" s="4">
        <v>0</v>
      </c>
      <c r="FX311" s="4">
        <v>0</v>
      </c>
      <c r="FY311" s="4">
        <v>0</v>
      </c>
      <c r="FZ311" s="4">
        <v>0</v>
      </c>
      <c r="GA311" s="4">
        <v>0</v>
      </c>
      <c r="GB311" s="4">
        <v>0</v>
      </c>
      <c r="GC311" s="4">
        <v>0</v>
      </c>
      <c r="GE311" s="4">
        <v>0</v>
      </c>
      <c r="GG311" s="93">
        <v>0</v>
      </c>
      <c r="GH311" s="4">
        <v>0</v>
      </c>
      <c r="GI311" s="4">
        <v>0</v>
      </c>
      <c r="GJ311" s="4">
        <v>0</v>
      </c>
      <c r="GK311" s="4">
        <v>0</v>
      </c>
      <c r="GL311" s="4">
        <v>0</v>
      </c>
      <c r="GM311" s="4">
        <v>0</v>
      </c>
      <c r="GN311" s="4">
        <v>0</v>
      </c>
      <c r="GO311" s="4">
        <v>0</v>
      </c>
      <c r="GP311" s="4">
        <v>0</v>
      </c>
      <c r="GQ311" s="4">
        <v>0</v>
      </c>
      <c r="GR311" s="4">
        <v>0</v>
      </c>
      <c r="GS311" s="93">
        <v>0</v>
      </c>
      <c r="GT311" s="4">
        <v>0</v>
      </c>
      <c r="GU311" s="4">
        <v>0</v>
      </c>
      <c r="GV311" s="4">
        <v>0</v>
      </c>
      <c r="GW311" s="4">
        <v>0</v>
      </c>
      <c r="GX311" s="4">
        <v>0</v>
      </c>
      <c r="GY311" s="4">
        <v>0</v>
      </c>
      <c r="GZ311" s="4">
        <v>0</v>
      </c>
      <c r="HA311" s="160">
        <v>0</v>
      </c>
      <c r="HB311" s="160">
        <v>0</v>
      </c>
      <c r="HC311" s="160">
        <v>0</v>
      </c>
      <c r="HD311" s="4">
        <v>0</v>
      </c>
      <c r="HE311" s="93">
        <v>0</v>
      </c>
      <c r="HF311" s="4">
        <v>0</v>
      </c>
      <c r="HG311" s="4">
        <v>0</v>
      </c>
      <c r="HH311" s="4">
        <v>0</v>
      </c>
      <c r="HI311" s="4">
        <v>0</v>
      </c>
      <c r="HJ311" s="4">
        <v>0</v>
      </c>
      <c r="HK311" s="4">
        <v>0</v>
      </c>
      <c r="HL311" s="4">
        <v>0</v>
      </c>
      <c r="HM311" s="4">
        <v>0</v>
      </c>
      <c r="HN311" s="4">
        <v>0</v>
      </c>
      <c r="HO311" s="4">
        <v>0</v>
      </c>
      <c r="HP311" s="4">
        <v>0</v>
      </c>
      <c r="HQ311" s="4">
        <v>0</v>
      </c>
      <c r="HR311" s="93">
        <v>0</v>
      </c>
      <c r="HS311" s="4">
        <v>0</v>
      </c>
      <c r="HT311" s="4">
        <v>0</v>
      </c>
      <c r="HU311" s="4">
        <v>0</v>
      </c>
      <c r="HV311" s="4">
        <v>0</v>
      </c>
      <c r="HW311" s="4">
        <v>0</v>
      </c>
      <c r="HX311" s="176">
        <v>0</v>
      </c>
      <c r="HY311" s="4">
        <v>0</v>
      </c>
      <c r="HZ311" s="176">
        <v>0</v>
      </c>
      <c r="IA311" s="4">
        <v>0</v>
      </c>
      <c r="IB311" s="176">
        <v>0</v>
      </c>
      <c r="IC311" s="4">
        <v>0</v>
      </c>
      <c r="ID311" s="176">
        <v>0</v>
      </c>
      <c r="IE311" s="4">
        <v>0</v>
      </c>
      <c r="IF311" s="4">
        <v>0</v>
      </c>
      <c r="IG311" s="5">
        <v>0</v>
      </c>
      <c r="IH311" s="3">
        <v>0</v>
      </c>
      <c r="II311" s="3">
        <v>0</v>
      </c>
      <c r="IJ311" s="3">
        <v>0</v>
      </c>
      <c r="IK311" s="3">
        <v>0</v>
      </c>
      <c r="IL311" s="3">
        <v>0</v>
      </c>
      <c r="IM311" s="3">
        <v>0</v>
      </c>
      <c r="IN311" s="3">
        <v>0</v>
      </c>
      <c r="IO311" s="3">
        <v>0</v>
      </c>
      <c r="IP311" s="3">
        <v>0</v>
      </c>
      <c r="IQ311" s="3"/>
      <c r="IR311" s="3">
        <v>0</v>
      </c>
      <c r="IS311" s="3"/>
      <c r="IT311" s="3">
        <v>0</v>
      </c>
      <c r="IU311" s="3"/>
      <c r="IV311" s="93">
        <v>0</v>
      </c>
      <c r="IW311" s="4">
        <v>0</v>
      </c>
      <c r="IX311" s="4">
        <v>0</v>
      </c>
      <c r="IY311" s="4">
        <v>0</v>
      </c>
      <c r="IZ311" s="4">
        <v>0</v>
      </c>
      <c r="JA311" s="4">
        <v>0</v>
      </c>
      <c r="JB311" s="4">
        <v>0</v>
      </c>
      <c r="JC311" s="4">
        <v>0</v>
      </c>
      <c r="JD311" s="4">
        <v>0</v>
      </c>
      <c r="JE311" s="4">
        <v>0</v>
      </c>
      <c r="JG311" s="4">
        <v>0</v>
      </c>
      <c r="JI311" s="4">
        <v>0</v>
      </c>
      <c r="JK311" s="93">
        <v>0</v>
      </c>
      <c r="JL311" s="4">
        <v>0</v>
      </c>
      <c r="JM311" s="4">
        <v>0</v>
      </c>
      <c r="JN311" s="4">
        <v>0</v>
      </c>
      <c r="JO311" s="4">
        <v>0</v>
      </c>
      <c r="JP311" s="4">
        <v>0</v>
      </c>
      <c r="JQ311" s="4">
        <v>0</v>
      </c>
      <c r="JR311" s="4">
        <v>0</v>
      </c>
      <c r="JS311" s="4">
        <v>0</v>
      </c>
      <c r="JT311" s="4">
        <v>0</v>
      </c>
      <c r="JV311" s="4">
        <v>0</v>
      </c>
      <c r="JW311" s="4">
        <v>0</v>
      </c>
      <c r="JX311" s="4">
        <v>0</v>
      </c>
      <c r="JY311" s="4">
        <v>0</v>
      </c>
      <c r="JZ311" s="93">
        <v>0</v>
      </c>
      <c r="KA311" s="4">
        <v>0</v>
      </c>
      <c r="KB311" s="4">
        <v>0</v>
      </c>
      <c r="KC311" s="4">
        <v>0</v>
      </c>
      <c r="KD311" s="4">
        <v>0</v>
      </c>
      <c r="KE311" s="4">
        <v>0</v>
      </c>
      <c r="KF311" s="4">
        <v>0</v>
      </c>
      <c r="KG311" s="4">
        <v>0</v>
      </c>
      <c r="KH311" s="4">
        <v>0</v>
      </c>
      <c r="KI311" s="4">
        <v>0</v>
      </c>
      <c r="KJ311" s="4">
        <v>0</v>
      </c>
      <c r="KK311" s="4">
        <v>0</v>
      </c>
      <c r="KM311" s="4">
        <v>0</v>
      </c>
      <c r="KN311" s="4">
        <v>0</v>
      </c>
      <c r="KO311" s="4">
        <v>0</v>
      </c>
      <c r="KP311" s="4">
        <v>0</v>
      </c>
      <c r="KQ311" s="4">
        <v>0</v>
      </c>
      <c r="KR311" s="4">
        <v>0</v>
      </c>
      <c r="KS311" s="4">
        <v>0</v>
      </c>
      <c r="KT311" s="4">
        <v>0</v>
      </c>
      <c r="KU311" s="4">
        <v>0</v>
      </c>
      <c r="KV311" s="4">
        <v>0</v>
      </c>
      <c r="KW311" s="4">
        <v>0</v>
      </c>
      <c r="KX311" s="4">
        <v>0</v>
      </c>
      <c r="KY311" s="4">
        <v>0</v>
      </c>
      <c r="KZ311" s="4">
        <v>0</v>
      </c>
      <c r="LA311" s="4">
        <v>0</v>
      </c>
      <c r="LB311" s="4">
        <v>0</v>
      </c>
      <c r="LC311" s="4">
        <v>0</v>
      </c>
      <c r="LD311" s="4">
        <v>0</v>
      </c>
      <c r="LE311" s="4">
        <v>0</v>
      </c>
      <c r="LF311" s="4">
        <v>0</v>
      </c>
      <c r="LG311" s="4">
        <v>0</v>
      </c>
      <c r="LH311" s="4">
        <v>0</v>
      </c>
      <c r="LI311" s="4">
        <v>0</v>
      </c>
      <c r="LJ311" s="4">
        <v>0</v>
      </c>
      <c r="LK311" s="4">
        <v>0</v>
      </c>
      <c r="LL311" s="4">
        <v>0</v>
      </c>
      <c r="LM311" s="4">
        <v>0</v>
      </c>
      <c r="LO311" s="4">
        <v>0</v>
      </c>
      <c r="LQ311" s="4">
        <v>0</v>
      </c>
      <c r="MI311" s="115">
        <f t="shared" si="4"/>
        <v>-302</v>
      </c>
      <c r="MJ311" s="3"/>
      <c r="MK311" s="3"/>
      <c r="ML311" s="176"/>
      <c r="MM311" s="176"/>
      <c r="MN311" s="176"/>
      <c r="MO311" s="176"/>
      <c r="MP311" s="176"/>
      <c r="MQ311" s="176"/>
      <c r="MR311" s="176"/>
      <c r="MS311" s="176"/>
      <c r="MT311" s="176"/>
    </row>
    <row r="312" spans="1:358" s="4" customFormat="1">
      <c r="A312" s="1">
        <v>303</v>
      </c>
      <c r="B312" t="s">
        <v>343</v>
      </c>
      <c r="C312" s="93"/>
      <c r="E312" s="4">
        <v>0</v>
      </c>
      <c r="F312" s="4">
        <v>0</v>
      </c>
      <c r="I312" s="93"/>
      <c r="J312" s="4">
        <v>0</v>
      </c>
      <c r="K312" s="4">
        <v>0</v>
      </c>
      <c r="L312" s="4">
        <v>0</v>
      </c>
      <c r="O312" s="93"/>
      <c r="Q312" s="4">
        <v>0</v>
      </c>
      <c r="R312" s="4">
        <v>0</v>
      </c>
      <c r="S312" s="4">
        <v>0</v>
      </c>
      <c r="U312" s="4">
        <v>0</v>
      </c>
      <c r="V312" s="4">
        <v>0</v>
      </c>
      <c r="W312" s="93"/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L312" s="4">
        <v>0</v>
      </c>
      <c r="AO312" s="93"/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W312" s="93"/>
      <c r="AZ312" s="4">
        <v>0</v>
      </c>
      <c r="BB312" s="4">
        <v>0</v>
      </c>
      <c r="BC312" s="4">
        <v>0</v>
      </c>
      <c r="BD312" s="4">
        <v>0</v>
      </c>
      <c r="BH312" s="4">
        <v>0</v>
      </c>
      <c r="BL312" s="4">
        <v>0</v>
      </c>
      <c r="BN312" s="4">
        <v>0</v>
      </c>
      <c r="BO312" s="4">
        <v>0</v>
      </c>
      <c r="BP312" s="4">
        <v>0</v>
      </c>
      <c r="BQ312" s="93">
        <v>0</v>
      </c>
      <c r="BR312" s="4">
        <v>0</v>
      </c>
      <c r="BS312" s="4">
        <v>0</v>
      </c>
      <c r="BT312" s="4">
        <v>0</v>
      </c>
      <c r="BU312" s="4">
        <v>0</v>
      </c>
      <c r="BW312" s="4">
        <v>0</v>
      </c>
      <c r="BY312" s="4">
        <v>0</v>
      </c>
      <c r="CA312" s="4">
        <v>0</v>
      </c>
      <c r="CC312" s="93"/>
      <c r="CE312" s="4">
        <v>0</v>
      </c>
      <c r="CF312" s="4">
        <v>0</v>
      </c>
      <c r="CH312" s="4">
        <v>0</v>
      </c>
      <c r="CJ312" s="4">
        <v>0</v>
      </c>
      <c r="CK312" s="4">
        <v>0</v>
      </c>
      <c r="CL312" s="4">
        <v>0</v>
      </c>
      <c r="CM312" s="4">
        <v>0</v>
      </c>
      <c r="CN312" s="4">
        <v>0</v>
      </c>
      <c r="CO312" s="93"/>
      <c r="CS312" s="4">
        <v>0</v>
      </c>
      <c r="CW312" s="4">
        <v>0</v>
      </c>
      <c r="CY312" s="4">
        <v>0</v>
      </c>
      <c r="DA312" s="93"/>
      <c r="DD312" s="4">
        <v>0</v>
      </c>
      <c r="DF312" s="4">
        <v>0</v>
      </c>
      <c r="DH312" s="4">
        <v>0</v>
      </c>
      <c r="DI312" s="4">
        <v>0</v>
      </c>
      <c r="DJ312" s="4">
        <v>0</v>
      </c>
      <c r="DK312" s="4">
        <v>0</v>
      </c>
      <c r="DL312" s="4">
        <v>0</v>
      </c>
      <c r="DM312" s="93"/>
      <c r="DU312" s="4">
        <v>0</v>
      </c>
      <c r="DW312" s="4">
        <v>0</v>
      </c>
      <c r="DY312" s="93"/>
      <c r="EG312" s="4">
        <v>0</v>
      </c>
      <c r="EI312" s="4">
        <v>0</v>
      </c>
      <c r="EK312" s="93">
        <v>0</v>
      </c>
      <c r="EM312" s="4">
        <v>0</v>
      </c>
      <c r="EN312" s="4">
        <v>0</v>
      </c>
      <c r="EO312" s="4">
        <v>0</v>
      </c>
      <c r="EP312" s="4">
        <v>0</v>
      </c>
      <c r="EQ312" s="4">
        <v>0</v>
      </c>
      <c r="ER312" s="4">
        <v>0</v>
      </c>
      <c r="ES312" s="4">
        <v>0</v>
      </c>
      <c r="ET312" s="4">
        <v>0</v>
      </c>
      <c r="EU312" s="4">
        <v>0</v>
      </c>
      <c r="EV312" s="4">
        <v>0</v>
      </c>
      <c r="EW312" s="93">
        <v>0</v>
      </c>
      <c r="EX312" s="4">
        <v>0</v>
      </c>
      <c r="EY312" s="4">
        <v>0</v>
      </c>
      <c r="EZ312" s="4">
        <v>0</v>
      </c>
      <c r="FA312" s="4">
        <v>0</v>
      </c>
      <c r="FB312" s="4">
        <v>0</v>
      </c>
      <c r="FC312" s="4">
        <v>0</v>
      </c>
      <c r="FD312" s="4">
        <v>0</v>
      </c>
      <c r="FE312" s="4">
        <v>0</v>
      </c>
      <c r="FF312" s="4">
        <v>0</v>
      </c>
      <c r="FG312" s="4">
        <v>0</v>
      </c>
      <c r="FH312" s="4">
        <v>0</v>
      </c>
      <c r="FI312" s="93">
        <v>0</v>
      </c>
      <c r="FJ312" s="4">
        <v>0</v>
      </c>
      <c r="FK312" s="4">
        <v>0</v>
      </c>
      <c r="FL312" s="4">
        <v>0</v>
      </c>
      <c r="FM312" s="4">
        <v>0</v>
      </c>
      <c r="FN312" s="4">
        <v>0</v>
      </c>
      <c r="FO312" s="4">
        <v>0</v>
      </c>
      <c r="FQ312" s="4">
        <v>0</v>
      </c>
      <c r="FS312" s="4">
        <v>0</v>
      </c>
      <c r="FU312" s="93">
        <v>0</v>
      </c>
      <c r="FV312" s="4">
        <v>0</v>
      </c>
      <c r="FW312" s="4">
        <v>0</v>
      </c>
      <c r="FX312" s="4">
        <v>0</v>
      </c>
      <c r="FY312" s="4">
        <v>0</v>
      </c>
      <c r="FZ312" s="4">
        <v>0</v>
      </c>
      <c r="GA312" s="4">
        <v>0</v>
      </c>
      <c r="GB312" s="4">
        <v>0</v>
      </c>
      <c r="GC312" s="4">
        <v>0</v>
      </c>
      <c r="GE312" s="4">
        <v>0</v>
      </c>
      <c r="GG312" s="93">
        <v>0</v>
      </c>
      <c r="GH312" s="4">
        <v>0</v>
      </c>
      <c r="GI312" s="4">
        <v>0</v>
      </c>
      <c r="GJ312" s="4">
        <v>0</v>
      </c>
      <c r="GK312" s="4">
        <v>0</v>
      </c>
      <c r="GL312" s="4">
        <v>0</v>
      </c>
      <c r="GM312" s="4">
        <v>0</v>
      </c>
      <c r="GN312" s="4">
        <v>0</v>
      </c>
      <c r="GO312" s="4">
        <v>0</v>
      </c>
      <c r="GP312" s="4">
        <v>0</v>
      </c>
      <c r="GQ312" s="4">
        <v>0</v>
      </c>
      <c r="GR312" s="4">
        <v>0</v>
      </c>
      <c r="GS312" s="93">
        <v>0</v>
      </c>
      <c r="GT312" s="4">
        <v>0</v>
      </c>
      <c r="GU312" s="4">
        <v>0</v>
      </c>
      <c r="GV312" s="4">
        <v>0</v>
      </c>
      <c r="GW312" s="4">
        <v>0</v>
      </c>
      <c r="GX312" s="4">
        <v>0</v>
      </c>
      <c r="GY312" s="4">
        <v>0</v>
      </c>
      <c r="GZ312" s="4">
        <v>0</v>
      </c>
      <c r="HA312" s="160">
        <v>0</v>
      </c>
      <c r="HB312" s="160">
        <v>0</v>
      </c>
      <c r="HC312" s="160">
        <v>0</v>
      </c>
      <c r="HD312" s="4">
        <v>0</v>
      </c>
      <c r="HE312" s="93">
        <v>0</v>
      </c>
      <c r="HF312" s="4">
        <v>0</v>
      </c>
      <c r="HG312" s="4">
        <v>0</v>
      </c>
      <c r="HH312" s="4">
        <v>0</v>
      </c>
      <c r="HI312" s="4">
        <v>0</v>
      </c>
      <c r="HJ312" s="4">
        <v>0</v>
      </c>
      <c r="HK312" s="4">
        <v>0</v>
      </c>
      <c r="HL312" s="4">
        <v>0</v>
      </c>
      <c r="HM312" s="4">
        <v>0</v>
      </c>
      <c r="HN312" s="4">
        <v>0</v>
      </c>
      <c r="HO312" s="4">
        <v>0</v>
      </c>
      <c r="HP312" s="4">
        <v>0</v>
      </c>
      <c r="HQ312" s="4">
        <v>0</v>
      </c>
      <c r="HR312" s="93">
        <v>0</v>
      </c>
      <c r="HS312" s="4">
        <v>0</v>
      </c>
      <c r="HT312" s="4">
        <v>0</v>
      </c>
      <c r="HU312" s="4">
        <v>0</v>
      </c>
      <c r="HV312" s="4">
        <v>0</v>
      </c>
      <c r="HW312" s="4">
        <v>0</v>
      </c>
      <c r="HX312" s="176">
        <v>0</v>
      </c>
      <c r="HY312" s="4">
        <v>0</v>
      </c>
      <c r="HZ312" s="176">
        <v>0</v>
      </c>
      <c r="IA312" s="4">
        <v>0</v>
      </c>
      <c r="IB312" s="176">
        <v>0</v>
      </c>
      <c r="IC312" s="4">
        <v>0</v>
      </c>
      <c r="ID312" s="176">
        <v>0</v>
      </c>
      <c r="IE312" s="4">
        <v>0</v>
      </c>
      <c r="IF312" s="4">
        <v>0</v>
      </c>
      <c r="IG312" s="5">
        <v>0</v>
      </c>
      <c r="IH312" s="3">
        <v>0</v>
      </c>
      <c r="II312" s="3">
        <v>0</v>
      </c>
      <c r="IJ312" s="3">
        <v>0</v>
      </c>
      <c r="IK312" s="3">
        <v>0</v>
      </c>
      <c r="IL312" s="3">
        <v>0</v>
      </c>
      <c r="IM312" s="3">
        <v>0</v>
      </c>
      <c r="IN312" s="3">
        <v>0</v>
      </c>
      <c r="IO312" s="3">
        <v>0</v>
      </c>
      <c r="IP312" s="3">
        <v>0</v>
      </c>
      <c r="IQ312" s="3"/>
      <c r="IR312" s="3">
        <v>0</v>
      </c>
      <c r="IS312" s="3"/>
      <c r="IT312" s="3">
        <v>0</v>
      </c>
      <c r="IU312" s="3"/>
      <c r="IV312" s="93">
        <v>0</v>
      </c>
      <c r="IW312" s="4">
        <v>0</v>
      </c>
      <c r="IX312" s="4">
        <v>0</v>
      </c>
      <c r="IY312" s="4">
        <v>0</v>
      </c>
      <c r="IZ312" s="4">
        <v>0</v>
      </c>
      <c r="JA312" s="4">
        <v>0</v>
      </c>
      <c r="JB312" s="4">
        <v>0</v>
      </c>
      <c r="JC312" s="4">
        <v>0</v>
      </c>
      <c r="JD312" s="4">
        <v>0</v>
      </c>
      <c r="JE312" s="4">
        <v>0</v>
      </c>
      <c r="JG312" s="4">
        <v>0</v>
      </c>
      <c r="JI312" s="4">
        <v>0</v>
      </c>
      <c r="JK312" s="93">
        <v>0</v>
      </c>
      <c r="JL312" s="4">
        <v>0</v>
      </c>
      <c r="JM312" s="4">
        <v>0</v>
      </c>
      <c r="JN312" s="4">
        <v>0</v>
      </c>
      <c r="JO312" s="4">
        <v>0</v>
      </c>
      <c r="JP312" s="4">
        <v>0</v>
      </c>
      <c r="JQ312" s="4">
        <v>0</v>
      </c>
      <c r="JR312" s="4">
        <v>0</v>
      </c>
      <c r="JS312" s="4">
        <v>0</v>
      </c>
      <c r="JT312" s="4">
        <v>0</v>
      </c>
      <c r="JV312" s="4">
        <v>0</v>
      </c>
      <c r="JW312" s="4">
        <v>0</v>
      </c>
      <c r="JX312" s="4">
        <v>0</v>
      </c>
      <c r="JY312" s="4">
        <v>0</v>
      </c>
      <c r="JZ312" s="93">
        <v>0</v>
      </c>
      <c r="KA312" s="4">
        <v>0</v>
      </c>
      <c r="KB312" s="4">
        <v>0</v>
      </c>
      <c r="KC312" s="4">
        <v>0</v>
      </c>
      <c r="KD312" s="4">
        <v>0</v>
      </c>
      <c r="KE312" s="4">
        <v>0</v>
      </c>
      <c r="KF312" s="4">
        <v>0</v>
      </c>
      <c r="KG312" s="4">
        <v>0</v>
      </c>
      <c r="KH312" s="4">
        <v>0</v>
      </c>
      <c r="KI312" s="4">
        <v>0</v>
      </c>
      <c r="KJ312" s="4">
        <v>0</v>
      </c>
      <c r="KK312" s="4">
        <v>0</v>
      </c>
      <c r="KM312" s="4">
        <v>0</v>
      </c>
      <c r="KN312" s="4">
        <v>0</v>
      </c>
      <c r="KO312" s="4">
        <v>0</v>
      </c>
      <c r="KP312" s="4">
        <v>0</v>
      </c>
      <c r="KQ312" s="4">
        <v>0</v>
      </c>
      <c r="KR312" s="4">
        <v>0</v>
      </c>
      <c r="KS312" s="4">
        <v>0</v>
      </c>
      <c r="KT312" s="4">
        <v>0</v>
      </c>
      <c r="KU312" s="4">
        <v>0</v>
      </c>
      <c r="KV312" s="4">
        <v>0</v>
      </c>
      <c r="KW312" s="4">
        <v>0</v>
      </c>
      <c r="KX312" s="4">
        <v>0</v>
      </c>
      <c r="KY312" s="4">
        <v>0</v>
      </c>
      <c r="KZ312" s="4">
        <v>0</v>
      </c>
      <c r="LA312" s="4">
        <v>0</v>
      </c>
      <c r="LB312" s="4">
        <v>0</v>
      </c>
      <c r="LC312" s="4">
        <v>0</v>
      </c>
      <c r="LD312" s="4">
        <v>0</v>
      </c>
      <c r="LE312" s="4">
        <v>0</v>
      </c>
      <c r="LF312" s="4">
        <v>0</v>
      </c>
      <c r="LG312" s="4">
        <v>0</v>
      </c>
      <c r="LH312" s="4">
        <v>0</v>
      </c>
      <c r="LI312" s="4">
        <v>0</v>
      </c>
      <c r="LJ312" s="4">
        <v>0</v>
      </c>
      <c r="LK312" s="4">
        <v>0</v>
      </c>
      <c r="LL312" s="4">
        <v>0</v>
      </c>
      <c r="LM312" s="4">
        <v>0</v>
      </c>
      <c r="LO312" s="4">
        <v>0</v>
      </c>
      <c r="LQ312" s="4">
        <v>0</v>
      </c>
      <c r="MI312" s="115">
        <f t="shared" si="4"/>
        <v>-303</v>
      </c>
      <c r="MJ312" s="3"/>
      <c r="MK312" s="3"/>
      <c r="ML312" s="176"/>
      <c r="MM312" s="176"/>
      <c r="MN312" s="176"/>
      <c r="MO312" s="176"/>
      <c r="MP312" s="176"/>
      <c r="MQ312" s="176"/>
      <c r="MR312" s="176"/>
      <c r="MS312" s="176"/>
      <c r="MT312" s="176"/>
    </row>
    <row r="313" spans="1:358" s="4" customFormat="1">
      <c r="A313" s="1">
        <v>304</v>
      </c>
      <c r="B313" t="s">
        <v>344</v>
      </c>
      <c r="C313" s="93"/>
      <c r="E313" s="4">
        <v>0</v>
      </c>
      <c r="F313" s="4">
        <v>0</v>
      </c>
      <c r="I313" s="93"/>
      <c r="J313" s="4">
        <v>0</v>
      </c>
      <c r="K313" s="4">
        <v>0</v>
      </c>
      <c r="L313" s="4">
        <v>0</v>
      </c>
      <c r="O313" s="93"/>
      <c r="Q313" s="4">
        <v>0</v>
      </c>
      <c r="R313" s="4">
        <v>0</v>
      </c>
      <c r="S313" s="4">
        <v>0</v>
      </c>
      <c r="U313" s="4">
        <v>0</v>
      </c>
      <c r="V313" s="4">
        <v>0</v>
      </c>
      <c r="W313" s="93"/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L313" s="4">
        <v>0</v>
      </c>
      <c r="AO313" s="93"/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W313" s="93"/>
      <c r="AZ313" s="4">
        <v>0</v>
      </c>
      <c r="BB313" s="4">
        <v>0</v>
      </c>
      <c r="BC313" s="4">
        <v>0</v>
      </c>
      <c r="BD313" s="4">
        <v>0</v>
      </c>
      <c r="BH313" s="4">
        <v>0</v>
      </c>
      <c r="BI313" s="4">
        <v>1</v>
      </c>
      <c r="BJ313" s="4">
        <v>0</v>
      </c>
      <c r="BK313" s="4">
        <v>6518</v>
      </c>
      <c r="BL313" s="4">
        <v>0</v>
      </c>
      <c r="BM313" s="4">
        <v>0</v>
      </c>
      <c r="BN313" s="4">
        <v>0</v>
      </c>
      <c r="BO313" s="4">
        <v>1993.6639136576248</v>
      </c>
      <c r="BP313" s="4">
        <v>1.2984952869878725</v>
      </c>
      <c r="BQ313" s="93">
        <v>1</v>
      </c>
      <c r="BR313" s="4">
        <v>0</v>
      </c>
      <c r="BS313" s="4">
        <v>7923.1009148780104</v>
      </c>
      <c r="BT313" s="4">
        <v>0</v>
      </c>
      <c r="BU313" s="4">
        <v>748</v>
      </c>
      <c r="BW313" s="4">
        <v>0</v>
      </c>
      <c r="BY313" s="4">
        <v>748</v>
      </c>
      <c r="CA313" s="4">
        <v>5315.9009148780106</v>
      </c>
      <c r="CC313" s="93">
        <v>3</v>
      </c>
      <c r="CD313" s="4">
        <v>0</v>
      </c>
      <c r="CE313" s="4">
        <v>16506</v>
      </c>
      <c r="CF313" s="4">
        <v>0</v>
      </c>
      <c r="CG313" s="4">
        <v>1552</v>
      </c>
      <c r="CH313" s="4">
        <v>0</v>
      </c>
      <c r="CI313" s="4">
        <v>9029</v>
      </c>
      <c r="CJ313" s="4">
        <v>0</v>
      </c>
      <c r="CK313" s="4">
        <v>1552</v>
      </c>
      <c r="CL313" s="4">
        <v>0</v>
      </c>
      <c r="CM313" s="4">
        <v>12032.89908512199</v>
      </c>
      <c r="CN313" s="4">
        <v>0</v>
      </c>
      <c r="CO313" s="93">
        <v>3</v>
      </c>
      <c r="CP313" s="4">
        <v>0</v>
      </c>
      <c r="CQ313" s="4">
        <v>26035.921731217917</v>
      </c>
      <c r="CS313" s="4">
        <v>2433</v>
      </c>
      <c r="CU313" s="4">
        <v>0</v>
      </c>
      <c r="CW313" s="4">
        <v>2433</v>
      </c>
      <c r="CY313" s="4">
        <v>15241.921731217917</v>
      </c>
      <c r="DA313" s="93">
        <v>2.4459459459459461</v>
      </c>
      <c r="DB313" s="4">
        <v>0</v>
      </c>
      <c r="DC313" s="4">
        <v>23659</v>
      </c>
      <c r="DD313" s="4">
        <v>0</v>
      </c>
      <c r="DE313" s="4">
        <v>2077</v>
      </c>
      <c r="DF313" s="4">
        <v>0</v>
      </c>
      <c r="DG313" s="4">
        <v>0</v>
      </c>
      <c r="DH313" s="4">
        <v>0</v>
      </c>
      <c r="DI313" s="4">
        <v>2077</v>
      </c>
      <c r="DJ313" s="4">
        <v>0</v>
      </c>
      <c r="DK313" s="4">
        <v>9151</v>
      </c>
      <c r="DL313" s="4">
        <v>0</v>
      </c>
      <c r="DM313" s="93">
        <v>3</v>
      </c>
      <c r="DN313" s="4">
        <v>0</v>
      </c>
      <c r="DO313" s="4">
        <v>29523</v>
      </c>
      <c r="DQ313" s="4">
        <v>2655</v>
      </c>
      <c r="DS313" s="4">
        <v>0</v>
      </c>
      <c r="DU313" s="4">
        <v>2655</v>
      </c>
      <c r="DW313" s="4">
        <v>9675.9686924871676</v>
      </c>
      <c r="DY313" s="93">
        <v>4</v>
      </c>
      <c r="DZ313" s="4">
        <v>0</v>
      </c>
      <c r="EA313" s="4">
        <v>41639</v>
      </c>
      <c r="EC313" s="4">
        <v>3572</v>
      </c>
      <c r="EE313" s="4">
        <v>0</v>
      </c>
      <c r="EG313" s="4">
        <v>3572</v>
      </c>
      <c r="EI313" s="4">
        <v>15634.4</v>
      </c>
      <c r="EK313" s="93">
        <v>3</v>
      </c>
      <c r="EL313" s="4">
        <v>0</v>
      </c>
      <c r="EM313" s="4">
        <v>32228</v>
      </c>
      <c r="EN313" s="4">
        <v>0</v>
      </c>
      <c r="EO313" s="4">
        <v>2679</v>
      </c>
      <c r="EP313" s="4">
        <v>0</v>
      </c>
      <c r="EQ313" s="4">
        <v>0</v>
      </c>
      <c r="ER313" s="4">
        <v>0</v>
      </c>
      <c r="ES313" s="4">
        <v>2679</v>
      </c>
      <c r="ET313" s="4">
        <v>0</v>
      </c>
      <c r="EU313" s="4">
        <v>9615.2000000000007</v>
      </c>
      <c r="EV313" s="4">
        <v>0</v>
      </c>
      <c r="EW313" s="93">
        <v>3</v>
      </c>
      <c r="EX313" s="4">
        <v>0</v>
      </c>
      <c r="EY313" s="4">
        <v>39632</v>
      </c>
      <c r="EZ313" s="4">
        <v>0</v>
      </c>
      <c r="FA313" s="4">
        <v>2675</v>
      </c>
      <c r="FB313" s="4">
        <v>0</v>
      </c>
      <c r="FC313" s="4">
        <v>0</v>
      </c>
      <c r="FD313" s="4">
        <v>0</v>
      </c>
      <c r="FE313" s="4">
        <v>2675</v>
      </c>
      <c r="FF313" s="4">
        <v>0</v>
      </c>
      <c r="FG313" s="4">
        <v>12250.4</v>
      </c>
      <c r="FH313" s="4">
        <v>0</v>
      </c>
      <c r="FI313" s="93">
        <v>3</v>
      </c>
      <c r="FJ313" s="4">
        <v>0</v>
      </c>
      <c r="FK313" s="4">
        <v>38590</v>
      </c>
      <c r="FL313" s="4">
        <v>0</v>
      </c>
      <c r="FM313" s="4">
        <v>2675</v>
      </c>
      <c r="FN313" s="4">
        <v>0</v>
      </c>
      <c r="FO313" s="4">
        <v>0</v>
      </c>
      <c r="FQ313" s="4">
        <v>2675</v>
      </c>
      <c r="FS313" s="4">
        <v>1771.5107348507097</v>
      </c>
      <c r="FU313" s="93">
        <v>2</v>
      </c>
      <c r="FV313" s="4">
        <v>0</v>
      </c>
      <c r="FW313" s="4">
        <v>27427</v>
      </c>
      <c r="FX313" s="4">
        <v>0</v>
      </c>
      <c r="FY313" s="4">
        <v>1762</v>
      </c>
      <c r="FZ313" s="4">
        <v>0</v>
      </c>
      <c r="GA313" s="4">
        <v>0</v>
      </c>
      <c r="GB313" s="4">
        <v>0</v>
      </c>
      <c r="GC313" s="4">
        <v>1762</v>
      </c>
      <c r="GE313" s="4">
        <v>1802.1138475717876</v>
      </c>
      <c r="GG313" s="93">
        <v>1</v>
      </c>
      <c r="GH313" s="4">
        <v>0</v>
      </c>
      <c r="GI313" s="4">
        <v>10244</v>
      </c>
      <c r="GJ313" s="4">
        <v>0</v>
      </c>
      <c r="GK313" s="4">
        <v>865</v>
      </c>
      <c r="GL313" s="4">
        <v>0</v>
      </c>
      <c r="GM313" s="4">
        <v>0</v>
      </c>
      <c r="GN313" s="4">
        <v>0</v>
      </c>
      <c r="GO313" s="4">
        <v>865</v>
      </c>
      <c r="GP313" s="4">
        <v>0</v>
      </c>
      <c r="GQ313" s="4">
        <v>0</v>
      </c>
      <c r="GR313" s="4">
        <v>0</v>
      </c>
      <c r="GS313" s="93">
        <v>2</v>
      </c>
      <c r="GT313" s="4">
        <v>0</v>
      </c>
      <c r="GU313" s="4">
        <v>23230</v>
      </c>
      <c r="GV313" s="4">
        <v>0</v>
      </c>
      <c r="GW313" s="4">
        <v>1759</v>
      </c>
      <c r="GX313" s="4">
        <v>0</v>
      </c>
      <c r="GY313" s="4">
        <v>0</v>
      </c>
      <c r="GZ313" s="4">
        <v>0</v>
      </c>
      <c r="HA313" s="160">
        <v>1759</v>
      </c>
      <c r="HB313" s="160">
        <v>0</v>
      </c>
      <c r="HC313" s="160">
        <v>11520.756180681223</v>
      </c>
      <c r="HD313" s="4">
        <v>-8</v>
      </c>
      <c r="HE313" s="93">
        <v>2</v>
      </c>
      <c r="HF313" s="4">
        <v>0</v>
      </c>
      <c r="HG313" s="4">
        <v>0</v>
      </c>
      <c r="HH313" s="4">
        <v>29958</v>
      </c>
      <c r="HI313" s="4">
        <v>0</v>
      </c>
      <c r="HJ313" s="4">
        <v>1783</v>
      </c>
      <c r="HK313" s="4">
        <v>0</v>
      </c>
      <c r="HL313" s="4">
        <v>0</v>
      </c>
      <c r="HM313" s="4">
        <v>0</v>
      </c>
      <c r="HN313" s="4">
        <v>1783</v>
      </c>
      <c r="HO313" s="4">
        <v>0</v>
      </c>
      <c r="HP313" s="4">
        <v>5906</v>
      </c>
      <c r="HQ313" s="4">
        <v>-102.60427249240092</v>
      </c>
      <c r="HR313" s="93">
        <v>1</v>
      </c>
      <c r="HS313" s="4">
        <v>0</v>
      </c>
      <c r="HT313" s="4">
        <v>0</v>
      </c>
      <c r="HU313" s="4">
        <v>13267</v>
      </c>
      <c r="HV313" s="4">
        <v>0</v>
      </c>
      <c r="HW313" s="4">
        <v>0</v>
      </c>
      <c r="HX313" s="176">
        <v>0</v>
      </c>
      <c r="HY313" s="4">
        <v>871</v>
      </c>
      <c r="HZ313" s="176">
        <v>0</v>
      </c>
      <c r="IA313" s="4">
        <v>0</v>
      </c>
      <c r="IB313" s="176">
        <v>0</v>
      </c>
      <c r="IC313" s="4">
        <v>871</v>
      </c>
      <c r="ID313" s="176">
        <v>0</v>
      </c>
      <c r="IE313" s="4">
        <v>-67.616447303476946</v>
      </c>
      <c r="IF313" s="4">
        <v>-0.36472112972069226</v>
      </c>
      <c r="IG313" s="5">
        <v>0.55000000000000004</v>
      </c>
      <c r="IH313" s="3">
        <v>0</v>
      </c>
      <c r="II313" s="3">
        <v>0</v>
      </c>
      <c r="IJ313" s="3">
        <v>7812</v>
      </c>
      <c r="IK313" s="3">
        <v>0</v>
      </c>
      <c r="IL313" s="3">
        <v>0</v>
      </c>
      <c r="IM313" s="3">
        <v>0</v>
      </c>
      <c r="IN313" s="3">
        <v>489</v>
      </c>
      <c r="IO313" s="3">
        <v>0</v>
      </c>
      <c r="IP313" s="3">
        <v>0</v>
      </c>
      <c r="IQ313" s="3"/>
      <c r="IR313" s="3">
        <v>489</v>
      </c>
      <c r="IS313" s="3"/>
      <c r="IT313" s="3">
        <v>-0.29922259208628321</v>
      </c>
      <c r="IU313" s="3"/>
      <c r="IV313" s="93">
        <v>0.5</v>
      </c>
      <c r="IW313" s="4">
        <v>0</v>
      </c>
      <c r="IX313" s="4">
        <v>0</v>
      </c>
      <c r="IY313" s="4">
        <v>7404</v>
      </c>
      <c r="IZ313" s="4">
        <v>0</v>
      </c>
      <c r="JA313" s="4">
        <v>0</v>
      </c>
      <c r="JB313" s="4">
        <v>0</v>
      </c>
      <c r="JC313" s="4">
        <v>469</v>
      </c>
      <c r="JD313" s="4">
        <v>0</v>
      </c>
      <c r="JE313" s="4">
        <v>0</v>
      </c>
      <c r="JG313" s="4">
        <v>469</v>
      </c>
      <c r="JI313" s="4">
        <v>-3.5910765806742795E-2</v>
      </c>
      <c r="JK313" s="93">
        <v>0.48</v>
      </c>
      <c r="JL313" s="4">
        <v>0</v>
      </c>
      <c r="JM313" s="4">
        <v>0</v>
      </c>
      <c r="JN313" s="4">
        <v>7142</v>
      </c>
      <c r="JO313" s="4">
        <v>0</v>
      </c>
      <c r="JP313" s="4">
        <v>0</v>
      </c>
      <c r="JQ313" s="4">
        <v>0</v>
      </c>
      <c r="JR313" s="4">
        <v>450</v>
      </c>
      <c r="JS313" s="4">
        <v>0</v>
      </c>
      <c r="JT313" s="4">
        <v>0</v>
      </c>
      <c r="JV313" s="4">
        <v>450</v>
      </c>
      <c r="JW313" s="4">
        <v>0</v>
      </c>
      <c r="JX313" s="4">
        <v>0</v>
      </c>
      <c r="JY313" s="4">
        <v>0</v>
      </c>
      <c r="JZ313" s="93">
        <v>0</v>
      </c>
      <c r="KA313" s="4">
        <v>0</v>
      </c>
      <c r="KB313" s="4">
        <v>0</v>
      </c>
      <c r="KC313" s="4">
        <v>0</v>
      </c>
      <c r="KD313" s="4">
        <v>0</v>
      </c>
      <c r="KE313" s="4">
        <v>0</v>
      </c>
      <c r="KF313" s="4">
        <v>0</v>
      </c>
      <c r="KG313" s="4">
        <v>0</v>
      </c>
      <c r="KH313" s="4">
        <v>0</v>
      </c>
      <c r="KI313" s="4">
        <v>0</v>
      </c>
      <c r="KJ313" s="4">
        <v>0</v>
      </c>
      <c r="KK313" s="4">
        <v>0</v>
      </c>
      <c r="KM313" s="4">
        <v>0</v>
      </c>
      <c r="KN313" s="4">
        <v>0</v>
      </c>
      <c r="KO313" s="4">
        <v>0</v>
      </c>
      <c r="KP313" s="4">
        <v>0</v>
      </c>
      <c r="KQ313" s="4">
        <v>0</v>
      </c>
      <c r="KR313" s="4">
        <v>0</v>
      </c>
      <c r="KS313" s="4">
        <v>0</v>
      </c>
      <c r="KT313" s="4">
        <v>0</v>
      </c>
      <c r="KU313" s="4">
        <v>0</v>
      </c>
      <c r="KV313" s="4">
        <v>0</v>
      </c>
      <c r="KW313" s="4">
        <v>0</v>
      </c>
      <c r="KX313" s="4">
        <v>0</v>
      </c>
      <c r="KY313" s="4">
        <v>0</v>
      </c>
      <c r="KZ313" s="4">
        <v>0</v>
      </c>
      <c r="LA313" s="4">
        <v>0</v>
      </c>
      <c r="LB313" s="4">
        <v>0</v>
      </c>
      <c r="LC313" s="4">
        <v>0</v>
      </c>
      <c r="LD313" s="4">
        <v>2</v>
      </c>
      <c r="LE313" s="4">
        <v>0</v>
      </c>
      <c r="LF313" s="4">
        <v>0</v>
      </c>
      <c r="LG313" s="4">
        <v>33732</v>
      </c>
      <c r="LH313" s="4">
        <v>0</v>
      </c>
      <c r="LI313" s="4">
        <v>0</v>
      </c>
      <c r="LJ313" s="4">
        <v>0</v>
      </c>
      <c r="LK313" s="4">
        <v>2376</v>
      </c>
      <c r="LL313" s="4">
        <v>0</v>
      </c>
      <c r="LM313" s="4">
        <v>0</v>
      </c>
      <c r="LO313" s="4">
        <v>2376</v>
      </c>
      <c r="LQ313" s="4">
        <v>33732</v>
      </c>
      <c r="MI313" s="115">
        <f t="shared" si="4"/>
        <v>-304</v>
      </c>
      <c r="MJ313" s="3"/>
      <c r="MK313" s="3"/>
      <c r="ML313" s="176"/>
      <c r="MM313" s="176"/>
      <c r="MN313" s="176"/>
      <c r="MO313" s="176"/>
      <c r="MP313" s="176"/>
      <c r="MQ313" s="176"/>
      <c r="MR313" s="176"/>
      <c r="MS313" s="176"/>
      <c r="MT313" s="176"/>
    </row>
    <row r="314" spans="1:358" s="4" customFormat="1">
      <c r="A314" s="1">
        <v>305</v>
      </c>
      <c r="B314" t="s">
        <v>345</v>
      </c>
      <c r="C314" s="93">
        <v>1</v>
      </c>
      <c r="D314" s="4">
        <v>5228</v>
      </c>
      <c r="E314" s="4">
        <v>0</v>
      </c>
      <c r="F314" s="4">
        <v>0</v>
      </c>
      <c r="G314" s="4">
        <v>2614</v>
      </c>
      <c r="I314" s="93"/>
      <c r="J314" s="4">
        <v>0</v>
      </c>
      <c r="K314" s="4">
        <v>0</v>
      </c>
      <c r="L314" s="4">
        <v>0</v>
      </c>
      <c r="O314" s="93"/>
      <c r="Q314" s="4">
        <v>0</v>
      </c>
      <c r="R314" s="4">
        <v>0</v>
      </c>
      <c r="S314" s="4">
        <v>0</v>
      </c>
      <c r="U314" s="4">
        <v>0</v>
      </c>
      <c r="V314" s="4">
        <v>0</v>
      </c>
      <c r="W314" s="93">
        <v>8.3800000000000008</v>
      </c>
      <c r="X314" s="4">
        <v>0</v>
      </c>
      <c r="Y314" s="4">
        <v>48331</v>
      </c>
      <c r="Z314" s="4">
        <v>0</v>
      </c>
      <c r="AA314" s="4">
        <v>6549</v>
      </c>
      <c r="AB314" s="4">
        <v>0</v>
      </c>
      <c r="AC314" s="4">
        <v>48331</v>
      </c>
      <c r="AD314" s="4">
        <v>0</v>
      </c>
      <c r="AE314" s="4">
        <v>0</v>
      </c>
      <c r="AF314" s="4">
        <v>18.28</v>
      </c>
      <c r="AG314" s="4">
        <v>0</v>
      </c>
      <c r="AH314" s="4">
        <v>121726</v>
      </c>
      <c r="AJ314" s="4">
        <v>0</v>
      </c>
      <c r="AL314" s="4">
        <v>102394</v>
      </c>
      <c r="AN314" s="4">
        <v>0</v>
      </c>
      <c r="AO314" s="93">
        <v>29.68</v>
      </c>
      <c r="AP314" s="4">
        <v>0</v>
      </c>
      <c r="AQ314" s="4">
        <v>208819</v>
      </c>
      <c r="AR314" s="4">
        <v>0</v>
      </c>
      <c r="AS314" s="4">
        <v>7281</v>
      </c>
      <c r="AT314" s="4">
        <v>0</v>
      </c>
      <c r="AU314" s="4">
        <v>150463</v>
      </c>
      <c r="AW314" s="93">
        <v>27.05</v>
      </c>
      <c r="AY314" s="4">
        <v>217292</v>
      </c>
      <c r="AZ314" s="4">
        <v>0</v>
      </c>
      <c r="BA314" s="4">
        <v>0</v>
      </c>
      <c r="BB314" s="4">
        <v>0</v>
      </c>
      <c r="BC314" s="4">
        <v>80197</v>
      </c>
      <c r="BD314" s="4">
        <v>118</v>
      </c>
      <c r="BE314" s="4">
        <v>34.700000000000003</v>
      </c>
      <c r="BF314" s="4">
        <v>0</v>
      </c>
      <c r="BG314" s="4">
        <v>271856</v>
      </c>
      <c r="BH314" s="4">
        <v>0</v>
      </c>
      <c r="BI314" s="4">
        <v>34.32</v>
      </c>
      <c r="BJ314" s="4">
        <v>0</v>
      </c>
      <c r="BK314" s="4">
        <v>284485</v>
      </c>
      <c r="BL314" s="4">
        <v>0</v>
      </c>
      <c r="BM314" s="4">
        <v>0</v>
      </c>
      <c r="BN314" s="4">
        <v>0</v>
      </c>
      <c r="BO314" s="4">
        <v>14913.205580337428</v>
      </c>
      <c r="BP314" s="4">
        <v>9.7131352116539347</v>
      </c>
      <c r="BQ314" s="93">
        <v>36.608331499009466</v>
      </c>
      <c r="BR314" s="4">
        <v>0</v>
      </c>
      <c r="BS314" s="4">
        <v>297003.20534580969</v>
      </c>
      <c r="BT314" s="4">
        <v>0</v>
      </c>
      <c r="BU314" s="4">
        <v>27383.031961259079</v>
      </c>
      <c r="BW314" s="4">
        <v>0</v>
      </c>
      <c r="BY314" s="4">
        <v>27383.031961259079</v>
      </c>
      <c r="CA314" s="4">
        <v>41921.205345809693</v>
      </c>
      <c r="CC314" s="93">
        <v>40.35275080906149</v>
      </c>
      <c r="CD314" s="4">
        <v>0</v>
      </c>
      <c r="CE314" s="4">
        <v>313361.32038834953</v>
      </c>
      <c r="CF314" s="4">
        <v>0</v>
      </c>
      <c r="CG314" s="4">
        <v>30796.401294498384</v>
      </c>
      <c r="CH314" s="4">
        <v>0</v>
      </c>
      <c r="CI314" s="4">
        <v>5781.333333333333</v>
      </c>
      <c r="CJ314" s="4">
        <v>0</v>
      </c>
      <c r="CK314" s="4">
        <v>30796.401294498384</v>
      </c>
      <c r="CL314" s="4">
        <v>0</v>
      </c>
      <c r="CM314" s="4">
        <v>28921.115042539837</v>
      </c>
      <c r="CN314" s="4">
        <v>0</v>
      </c>
      <c r="CO314" s="93">
        <v>40</v>
      </c>
      <c r="CP314" s="4">
        <v>0</v>
      </c>
      <c r="CQ314" s="4">
        <v>328806.31630048493</v>
      </c>
      <c r="CS314" s="4">
        <v>32440</v>
      </c>
      <c r="CU314" s="4">
        <v>0</v>
      </c>
      <c r="CW314" s="4">
        <v>32440</v>
      </c>
      <c r="CY314" s="4">
        <v>30266.995912135404</v>
      </c>
      <c r="DA314" s="93">
        <v>54</v>
      </c>
      <c r="DB314" s="4">
        <v>0</v>
      </c>
      <c r="DC314" s="4">
        <v>460026</v>
      </c>
      <c r="DD314" s="4">
        <v>0</v>
      </c>
      <c r="DE314" s="4">
        <v>45846</v>
      </c>
      <c r="DF314" s="4">
        <v>0</v>
      </c>
      <c r="DG314" s="4">
        <v>0</v>
      </c>
      <c r="DH314" s="4">
        <v>0</v>
      </c>
      <c r="DI314" s="4">
        <v>45846</v>
      </c>
      <c r="DJ314" s="4">
        <v>0</v>
      </c>
      <c r="DK314" s="4">
        <v>147030</v>
      </c>
      <c r="DL314" s="4">
        <v>0</v>
      </c>
      <c r="DM314" s="93">
        <v>57</v>
      </c>
      <c r="DN314" s="4">
        <v>0</v>
      </c>
      <c r="DO314" s="4">
        <v>506658</v>
      </c>
      <c r="DQ314" s="4">
        <v>50901</v>
      </c>
      <c r="DS314" s="4">
        <v>0</v>
      </c>
      <c r="DU314" s="4">
        <v>50901</v>
      </c>
      <c r="DW314" s="4">
        <v>131541.8085845632</v>
      </c>
      <c r="DY314" s="93">
        <v>66</v>
      </c>
      <c r="DZ314" s="4">
        <v>0</v>
      </c>
      <c r="EA314" s="4">
        <v>587504</v>
      </c>
      <c r="EC314" s="4">
        <v>58938</v>
      </c>
      <c r="EE314" s="4">
        <v>0</v>
      </c>
      <c r="EG314" s="4">
        <v>58938</v>
      </c>
      <c r="EI314" s="4">
        <v>161313.07347980601</v>
      </c>
      <c r="EK314" s="93">
        <v>65.681818181818187</v>
      </c>
      <c r="EL314" s="4">
        <v>0</v>
      </c>
      <c r="EM314" s="4">
        <v>615222</v>
      </c>
      <c r="EN314" s="4">
        <v>0</v>
      </c>
      <c r="EO314" s="4">
        <v>58653</v>
      </c>
      <c r="EP314" s="4">
        <v>0</v>
      </c>
      <c r="EQ314" s="4">
        <v>0</v>
      </c>
      <c r="ER314" s="4">
        <v>0</v>
      </c>
      <c r="ES314" s="4">
        <v>58653</v>
      </c>
      <c r="ET314" s="4">
        <v>0</v>
      </c>
      <c r="EU314" s="4">
        <v>94878.400000000009</v>
      </c>
      <c r="EV314" s="4">
        <v>0</v>
      </c>
      <c r="EW314" s="93">
        <v>71.27272727272728</v>
      </c>
      <c r="EX314" s="4">
        <v>0</v>
      </c>
      <c r="EY314" s="4">
        <v>704867</v>
      </c>
      <c r="EZ314" s="4">
        <v>0</v>
      </c>
      <c r="FA314" s="4">
        <v>62677</v>
      </c>
      <c r="FB314" s="4">
        <v>0</v>
      </c>
      <c r="FC314" s="4">
        <v>0</v>
      </c>
      <c r="FD314" s="4">
        <v>0</v>
      </c>
      <c r="FE314" s="4">
        <v>62677</v>
      </c>
      <c r="FF314" s="4">
        <v>0</v>
      </c>
      <c r="FG314" s="4">
        <v>128912.9</v>
      </c>
      <c r="FH314" s="4">
        <v>0</v>
      </c>
      <c r="FI314" s="93">
        <v>66.270686642472356</v>
      </c>
      <c r="FJ314" s="4">
        <v>0</v>
      </c>
      <c r="FK314" s="4">
        <v>620638</v>
      </c>
      <c r="FL314" s="4">
        <v>0</v>
      </c>
      <c r="FM314" s="4">
        <v>59180</v>
      </c>
      <c r="FN314" s="4">
        <v>0</v>
      </c>
      <c r="FO314" s="4">
        <v>0</v>
      </c>
      <c r="FQ314" s="4">
        <v>59180</v>
      </c>
      <c r="FS314" s="4">
        <v>28080.742081885986</v>
      </c>
      <c r="FU314" s="93">
        <v>64.50600358422939</v>
      </c>
      <c r="FV314" s="4">
        <v>0</v>
      </c>
      <c r="FW314" s="4">
        <v>644395</v>
      </c>
      <c r="FX314" s="4">
        <v>0</v>
      </c>
      <c r="FY314" s="4">
        <v>56711</v>
      </c>
      <c r="FZ314" s="4">
        <v>0</v>
      </c>
      <c r="GA314" s="4">
        <v>11979</v>
      </c>
      <c r="GB314" s="4">
        <v>0</v>
      </c>
      <c r="GC314" s="4">
        <v>56711</v>
      </c>
      <c r="GE314" s="4">
        <v>51695.402782228462</v>
      </c>
      <c r="GG314" s="93">
        <v>66.597222222222229</v>
      </c>
      <c r="GH314" s="4">
        <v>0</v>
      </c>
      <c r="GI314" s="4">
        <v>735908</v>
      </c>
      <c r="GJ314" s="4">
        <v>0</v>
      </c>
      <c r="GK314" s="4">
        <v>59410</v>
      </c>
      <c r="GL314" s="4">
        <v>0</v>
      </c>
      <c r="GM314" s="4">
        <v>0</v>
      </c>
      <c r="GN314" s="4">
        <v>0</v>
      </c>
      <c r="GO314" s="4">
        <v>59410</v>
      </c>
      <c r="GP314" s="4">
        <v>0</v>
      </c>
      <c r="GQ314" s="4">
        <v>88043.23766915458</v>
      </c>
      <c r="GR314" s="4">
        <v>-76.960869821239612</v>
      </c>
      <c r="GS314" s="93">
        <v>62.687211141784793</v>
      </c>
      <c r="GT314" s="4">
        <v>0</v>
      </c>
      <c r="GU314" s="4">
        <v>732226</v>
      </c>
      <c r="GV314" s="4">
        <v>0</v>
      </c>
      <c r="GW314" s="4">
        <v>55088</v>
      </c>
      <c r="GX314" s="4">
        <v>0</v>
      </c>
      <c r="GY314" s="4">
        <v>11408</v>
      </c>
      <c r="GZ314" s="4">
        <v>0</v>
      </c>
      <c r="HA314" s="160">
        <v>55088</v>
      </c>
      <c r="HB314" s="160">
        <v>0</v>
      </c>
      <c r="HC314" s="160">
        <v>-76.960869821239612</v>
      </c>
      <c r="HD314" s="4">
        <v>0</v>
      </c>
      <c r="HE314" s="93">
        <v>55</v>
      </c>
      <c r="HF314" s="4">
        <v>0</v>
      </c>
      <c r="HG314" s="4">
        <v>0</v>
      </c>
      <c r="HH314" s="4">
        <v>660485</v>
      </c>
      <c r="HI314" s="4">
        <v>0</v>
      </c>
      <c r="HJ314" s="4">
        <v>49294</v>
      </c>
      <c r="HK314" s="4">
        <v>0</v>
      </c>
      <c r="HL314" s="4">
        <v>0</v>
      </c>
      <c r="HM314" s="4">
        <v>0</v>
      </c>
      <c r="HN314" s="4">
        <v>49294</v>
      </c>
      <c r="HO314" s="4">
        <v>0</v>
      </c>
      <c r="HP314" s="4">
        <v>0</v>
      </c>
      <c r="HQ314" s="4">
        <v>0</v>
      </c>
      <c r="HR314" s="93">
        <v>52.540000000000006</v>
      </c>
      <c r="HS314" s="4">
        <v>0</v>
      </c>
      <c r="HT314" s="4">
        <v>0</v>
      </c>
      <c r="HU314" s="4">
        <v>666960</v>
      </c>
      <c r="HV314" s="4">
        <v>0</v>
      </c>
      <c r="HW314" s="4">
        <v>0</v>
      </c>
      <c r="HX314" s="176">
        <v>0</v>
      </c>
      <c r="HY314" s="4">
        <v>46920</v>
      </c>
      <c r="HZ314" s="176">
        <v>0</v>
      </c>
      <c r="IA314" s="4">
        <v>0</v>
      </c>
      <c r="IB314" s="176">
        <v>0</v>
      </c>
      <c r="IC314" s="4">
        <v>46920</v>
      </c>
      <c r="ID314" s="176">
        <v>0</v>
      </c>
      <c r="IE314" s="4">
        <v>4267.0396237392433</v>
      </c>
      <c r="IF314" s="4">
        <v>23.016286335604491</v>
      </c>
      <c r="IG314" s="5">
        <v>64.16</v>
      </c>
      <c r="IH314" s="3">
        <v>0</v>
      </c>
      <c r="II314" s="3">
        <v>0</v>
      </c>
      <c r="IJ314" s="3">
        <v>853758</v>
      </c>
      <c r="IK314" s="3">
        <v>0</v>
      </c>
      <c r="IL314" s="3">
        <v>0</v>
      </c>
      <c r="IM314" s="3">
        <v>0</v>
      </c>
      <c r="IN314" s="3">
        <v>57295</v>
      </c>
      <c r="IO314" s="3">
        <v>0</v>
      </c>
      <c r="IP314" s="3">
        <v>0</v>
      </c>
      <c r="IQ314" s="3"/>
      <c r="IR314" s="3">
        <v>57295</v>
      </c>
      <c r="IS314" s="3"/>
      <c r="IT314" s="3">
        <v>153270.71615565781</v>
      </c>
      <c r="IU314" s="3"/>
      <c r="IV314" s="93">
        <v>63.2</v>
      </c>
      <c r="IW314" s="4">
        <v>0</v>
      </c>
      <c r="IX314" s="4">
        <v>0</v>
      </c>
      <c r="IY314" s="4">
        <v>880388</v>
      </c>
      <c r="IZ314" s="4">
        <v>0</v>
      </c>
      <c r="JA314" s="4">
        <v>0</v>
      </c>
      <c r="JB314" s="4">
        <v>0</v>
      </c>
      <c r="JC314" s="4">
        <v>59254</v>
      </c>
      <c r="JD314" s="4">
        <v>0</v>
      </c>
      <c r="JE314" s="4">
        <v>0</v>
      </c>
      <c r="JG314" s="4">
        <v>59254</v>
      </c>
      <c r="JI314" s="4">
        <v>40501.478759938487</v>
      </c>
      <c r="JK314" s="93">
        <v>68.08</v>
      </c>
      <c r="JL314" s="4">
        <v>0</v>
      </c>
      <c r="JM314" s="4">
        <v>0</v>
      </c>
      <c r="JN314" s="4">
        <v>952654</v>
      </c>
      <c r="JO314" s="4">
        <v>0</v>
      </c>
      <c r="JP314" s="4">
        <v>0</v>
      </c>
      <c r="JQ314" s="4">
        <v>0</v>
      </c>
      <c r="JR314" s="4">
        <v>63807</v>
      </c>
      <c r="JS314" s="4">
        <v>0</v>
      </c>
      <c r="JT314" s="4">
        <v>0</v>
      </c>
      <c r="JV314" s="4">
        <v>63807</v>
      </c>
      <c r="JW314" s="4">
        <v>0</v>
      </c>
      <c r="JX314" s="4">
        <v>76370.553438495132</v>
      </c>
      <c r="JY314" s="4">
        <v>-5.2204982782714069</v>
      </c>
      <c r="JZ314" s="93">
        <v>74.759999999999991</v>
      </c>
      <c r="KA314" s="4">
        <v>0</v>
      </c>
      <c r="KB314" s="4">
        <v>0</v>
      </c>
      <c r="KC314" s="4">
        <v>1152712</v>
      </c>
      <c r="KD314" s="4">
        <v>0</v>
      </c>
      <c r="KE314" s="4">
        <v>0</v>
      </c>
      <c r="KF314" s="4">
        <v>0</v>
      </c>
      <c r="KG314" s="4">
        <v>70105</v>
      </c>
      <c r="KH314" s="4">
        <v>0</v>
      </c>
      <c r="KI314" s="4">
        <v>0</v>
      </c>
      <c r="KJ314" s="4">
        <v>0</v>
      </c>
      <c r="KK314" s="4">
        <v>70105</v>
      </c>
      <c r="KM314" s="4">
        <v>246955.68975118324</v>
      </c>
      <c r="KN314" s="4">
        <v>-28.514857241825666</v>
      </c>
      <c r="KO314" s="4">
        <v>73.429999999999993</v>
      </c>
      <c r="KP314" s="4">
        <v>0</v>
      </c>
      <c r="KQ314" s="4">
        <v>0</v>
      </c>
      <c r="KR314" s="4">
        <v>1195941</v>
      </c>
      <c r="KS314" s="4">
        <v>0</v>
      </c>
      <c r="KT314" s="4">
        <v>0</v>
      </c>
      <c r="KU314" s="4">
        <v>0</v>
      </c>
      <c r="KV314" s="4">
        <v>79877</v>
      </c>
      <c r="KW314" s="4">
        <v>0</v>
      </c>
      <c r="KX314" s="4">
        <v>0</v>
      </c>
      <c r="KY314" s="4">
        <v>0</v>
      </c>
      <c r="KZ314" s="4">
        <v>79877</v>
      </c>
      <c r="LA314" s="4">
        <v>0</v>
      </c>
      <c r="LB314" s="4">
        <v>190985.42914275816</v>
      </c>
      <c r="LC314" s="4">
        <v>0</v>
      </c>
      <c r="LD314" s="4">
        <v>78</v>
      </c>
      <c r="LE314" s="4">
        <v>0</v>
      </c>
      <c r="LF314" s="4">
        <v>0</v>
      </c>
      <c r="LG314" s="4">
        <v>1331901</v>
      </c>
      <c r="LH314" s="4">
        <v>0</v>
      </c>
      <c r="LI314" s="4">
        <v>0</v>
      </c>
      <c r="LJ314" s="4">
        <v>0</v>
      </c>
      <c r="LK314" s="4">
        <v>92643</v>
      </c>
      <c r="LL314" s="4">
        <v>0</v>
      </c>
      <c r="LM314" s="4">
        <v>0</v>
      </c>
      <c r="LO314" s="4">
        <v>92643</v>
      </c>
      <c r="LQ314" s="4">
        <v>241920.6</v>
      </c>
      <c r="MI314" s="115">
        <f t="shared" si="4"/>
        <v>-305</v>
      </c>
      <c r="MJ314" s="3"/>
      <c r="MK314" s="3"/>
      <c r="ML314" s="176"/>
      <c r="MM314" s="176"/>
      <c r="MN314" s="176"/>
      <c r="MO314" s="176"/>
      <c r="MP314" s="176"/>
      <c r="MQ314" s="176"/>
      <c r="MR314" s="176"/>
      <c r="MS314" s="176"/>
      <c r="MT314" s="176"/>
    </row>
    <row r="315" spans="1:358" s="4" customFormat="1">
      <c r="A315" s="1">
        <v>306</v>
      </c>
      <c r="B315" t="s">
        <v>346</v>
      </c>
      <c r="C315" s="93"/>
      <c r="E315" s="4">
        <v>0</v>
      </c>
      <c r="F315" s="4">
        <v>0</v>
      </c>
      <c r="I315" s="93"/>
      <c r="J315" s="4">
        <v>0</v>
      </c>
      <c r="K315" s="4">
        <v>0</v>
      </c>
      <c r="L315" s="4">
        <v>0</v>
      </c>
      <c r="O315" s="93"/>
      <c r="Q315" s="4">
        <v>0</v>
      </c>
      <c r="R315" s="4">
        <v>0</v>
      </c>
      <c r="S315" s="4">
        <v>0</v>
      </c>
      <c r="U315" s="4">
        <v>0</v>
      </c>
      <c r="V315" s="4">
        <v>0</v>
      </c>
      <c r="W315" s="93"/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L315" s="4">
        <v>0</v>
      </c>
      <c r="AO315" s="93"/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W315" s="93"/>
      <c r="AZ315" s="4">
        <v>0</v>
      </c>
      <c r="BB315" s="4">
        <v>0</v>
      </c>
      <c r="BC315" s="4">
        <v>0</v>
      </c>
      <c r="BD315" s="4">
        <v>0</v>
      </c>
      <c r="BH315" s="4">
        <v>0</v>
      </c>
      <c r="BL315" s="4">
        <v>0</v>
      </c>
      <c r="BN315" s="4">
        <v>0</v>
      </c>
      <c r="BO315" s="4">
        <v>0</v>
      </c>
      <c r="BP315" s="4">
        <v>0</v>
      </c>
      <c r="BQ315" s="93">
        <v>0</v>
      </c>
      <c r="BR315" s="4">
        <v>0</v>
      </c>
      <c r="BS315" s="4">
        <v>0</v>
      </c>
      <c r="BT315" s="4">
        <v>0</v>
      </c>
      <c r="BU315" s="4">
        <v>0</v>
      </c>
      <c r="BW315" s="4">
        <v>0</v>
      </c>
      <c r="BY315" s="4">
        <v>0</v>
      </c>
      <c r="CA315" s="4">
        <v>0</v>
      </c>
      <c r="CC315" s="93">
        <v>0.23890784982935154</v>
      </c>
      <c r="CD315" s="4">
        <v>0</v>
      </c>
      <c r="CE315" s="4">
        <v>0</v>
      </c>
      <c r="CF315" s="4">
        <v>0</v>
      </c>
      <c r="CG315" s="4">
        <v>0</v>
      </c>
      <c r="CH315" s="4">
        <v>0</v>
      </c>
      <c r="CI315" s="4">
        <v>2603.1399317406144</v>
      </c>
      <c r="CJ315" s="4">
        <v>0</v>
      </c>
      <c r="CK315" s="4">
        <v>0</v>
      </c>
      <c r="CL315" s="4">
        <v>0</v>
      </c>
      <c r="CM315" s="4">
        <v>0</v>
      </c>
      <c r="CN315" s="4">
        <v>0</v>
      </c>
      <c r="CO315" s="93"/>
      <c r="CS315" s="4">
        <v>0</v>
      </c>
      <c r="CW315" s="4">
        <v>0</v>
      </c>
      <c r="CY315" s="4">
        <v>0</v>
      </c>
      <c r="DA315" s="93"/>
      <c r="DD315" s="4">
        <v>0</v>
      </c>
      <c r="DF315" s="4">
        <v>0</v>
      </c>
      <c r="DH315" s="4">
        <v>0</v>
      </c>
      <c r="DI315" s="4">
        <v>0</v>
      </c>
      <c r="DJ315" s="4">
        <v>0</v>
      </c>
      <c r="DK315" s="4">
        <v>0</v>
      </c>
      <c r="DL315" s="4">
        <v>0</v>
      </c>
      <c r="DM315" s="93"/>
      <c r="DU315" s="4">
        <v>0</v>
      </c>
      <c r="DW315" s="4">
        <v>0</v>
      </c>
      <c r="DY315" s="93"/>
      <c r="EG315" s="4">
        <v>0</v>
      </c>
      <c r="EI315" s="4">
        <v>0</v>
      </c>
      <c r="EK315" s="93">
        <v>0</v>
      </c>
      <c r="EM315" s="4">
        <v>0</v>
      </c>
      <c r="EN315" s="4">
        <v>0</v>
      </c>
      <c r="EO315" s="4">
        <v>0</v>
      </c>
      <c r="EP315" s="4">
        <v>0</v>
      </c>
      <c r="EQ315" s="4">
        <v>0</v>
      </c>
      <c r="ER315" s="4">
        <v>0</v>
      </c>
      <c r="ES315" s="4">
        <v>0</v>
      </c>
      <c r="ET315" s="4">
        <v>0</v>
      </c>
      <c r="EU315" s="4">
        <v>0</v>
      </c>
      <c r="EV315" s="4">
        <v>0</v>
      </c>
      <c r="EW315" s="93">
        <v>0</v>
      </c>
      <c r="EX315" s="4">
        <v>0</v>
      </c>
      <c r="EY315" s="4">
        <v>0</v>
      </c>
      <c r="EZ315" s="4">
        <v>0</v>
      </c>
      <c r="FA315" s="4">
        <v>0</v>
      </c>
      <c r="FB315" s="4">
        <v>0</v>
      </c>
      <c r="FC315" s="4">
        <v>0</v>
      </c>
      <c r="FD315" s="4">
        <v>0</v>
      </c>
      <c r="FE315" s="4">
        <v>0</v>
      </c>
      <c r="FF315" s="4">
        <v>0</v>
      </c>
      <c r="FG315" s="4">
        <v>0</v>
      </c>
      <c r="FH315" s="4">
        <v>0</v>
      </c>
      <c r="FI315" s="93">
        <v>0</v>
      </c>
      <c r="FJ315" s="4">
        <v>0</v>
      </c>
      <c r="FK315" s="4">
        <v>0</v>
      </c>
      <c r="FL315" s="4">
        <v>0</v>
      </c>
      <c r="FM315" s="4">
        <v>0</v>
      </c>
      <c r="FN315" s="4">
        <v>0</v>
      </c>
      <c r="FO315" s="4">
        <v>0</v>
      </c>
      <c r="FQ315" s="4">
        <v>0</v>
      </c>
      <c r="FS315" s="4">
        <v>0</v>
      </c>
      <c r="FU315" s="93">
        <v>0</v>
      </c>
      <c r="FV315" s="4">
        <v>0</v>
      </c>
      <c r="FW315" s="4">
        <v>0</v>
      </c>
      <c r="FX315" s="4">
        <v>0</v>
      </c>
      <c r="FY315" s="4">
        <v>0</v>
      </c>
      <c r="FZ315" s="4">
        <v>0</v>
      </c>
      <c r="GA315" s="4">
        <v>0</v>
      </c>
      <c r="GB315" s="4">
        <v>0</v>
      </c>
      <c r="GC315" s="4">
        <v>0</v>
      </c>
      <c r="GE315" s="4">
        <v>0</v>
      </c>
      <c r="GG315" s="93">
        <v>0</v>
      </c>
      <c r="GH315" s="4">
        <v>0</v>
      </c>
      <c r="GI315" s="4">
        <v>0</v>
      </c>
      <c r="GJ315" s="4">
        <v>0</v>
      </c>
      <c r="GK315" s="4">
        <v>0</v>
      </c>
      <c r="GL315" s="4">
        <v>0</v>
      </c>
      <c r="GM315" s="4">
        <v>0</v>
      </c>
      <c r="GN315" s="4">
        <v>0</v>
      </c>
      <c r="GO315" s="4">
        <v>0</v>
      </c>
      <c r="GP315" s="4">
        <v>0</v>
      </c>
      <c r="GQ315" s="4">
        <v>0</v>
      </c>
      <c r="GR315" s="4">
        <v>0</v>
      </c>
      <c r="GS315" s="93">
        <v>0</v>
      </c>
      <c r="GT315" s="4">
        <v>0</v>
      </c>
      <c r="GU315" s="4">
        <v>0</v>
      </c>
      <c r="GV315" s="4">
        <v>0</v>
      </c>
      <c r="GW315" s="4">
        <v>0</v>
      </c>
      <c r="GX315" s="4">
        <v>0</v>
      </c>
      <c r="GY315" s="4">
        <v>0</v>
      </c>
      <c r="GZ315" s="4">
        <v>0</v>
      </c>
      <c r="HA315" s="160">
        <v>0</v>
      </c>
      <c r="HB315" s="160">
        <v>0</v>
      </c>
      <c r="HC315" s="160">
        <v>0</v>
      </c>
      <c r="HD315" s="4">
        <v>0</v>
      </c>
      <c r="HE315" s="93">
        <v>0</v>
      </c>
      <c r="HF315" s="4">
        <v>0</v>
      </c>
      <c r="HG315" s="4">
        <v>0</v>
      </c>
      <c r="HH315" s="4">
        <v>0</v>
      </c>
      <c r="HI315" s="4">
        <v>0</v>
      </c>
      <c r="HJ315" s="4">
        <v>0</v>
      </c>
      <c r="HK315" s="4">
        <v>0</v>
      </c>
      <c r="HL315" s="4">
        <v>0</v>
      </c>
      <c r="HM315" s="4">
        <v>0</v>
      </c>
      <c r="HN315" s="4">
        <v>0</v>
      </c>
      <c r="HO315" s="4">
        <v>0</v>
      </c>
      <c r="HP315" s="4">
        <v>0</v>
      </c>
      <c r="HQ315" s="4">
        <v>0</v>
      </c>
      <c r="HR315" s="93">
        <v>2</v>
      </c>
      <c r="HS315" s="4">
        <v>0</v>
      </c>
      <c r="HT315" s="4">
        <v>0</v>
      </c>
      <c r="HU315" s="4">
        <v>26638</v>
      </c>
      <c r="HV315" s="4">
        <v>0</v>
      </c>
      <c r="HW315" s="4">
        <v>0</v>
      </c>
      <c r="HX315" s="176">
        <v>0</v>
      </c>
      <c r="HY315" s="4">
        <v>1786</v>
      </c>
      <c r="HZ315" s="176">
        <v>0</v>
      </c>
      <c r="IA315" s="4">
        <v>0</v>
      </c>
      <c r="IB315" s="176">
        <v>0</v>
      </c>
      <c r="IC315" s="4">
        <v>1786</v>
      </c>
      <c r="ID315" s="176">
        <v>0</v>
      </c>
      <c r="IE315" s="4">
        <v>17554.502161724475</v>
      </c>
      <c r="IF315" s="4">
        <v>94.688468788852333</v>
      </c>
      <c r="IG315" s="5">
        <v>4.2300000000000004</v>
      </c>
      <c r="IH315" s="3">
        <v>0</v>
      </c>
      <c r="II315" s="3">
        <v>0</v>
      </c>
      <c r="IJ315" s="3">
        <v>48307</v>
      </c>
      <c r="IK315" s="3">
        <v>0</v>
      </c>
      <c r="IL315" s="3">
        <v>0</v>
      </c>
      <c r="IM315" s="3">
        <v>0</v>
      </c>
      <c r="IN315" s="3">
        <v>3777</v>
      </c>
      <c r="IO315" s="3">
        <v>0</v>
      </c>
      <c r="IP315" s="3">
        <v>0</v>
      </c>
      <c r="IQ315" s="3"/>
      <c r="IR315" s="3">
        <v>3777</v>
      </c>
      <c r="IS315" s="3"/>
      <c r="IT315" s="3">
        <v>17855.250892583226</v>
      </c>
      <c r="IU315" s="3"/>
      <c r="IV315" s="93">
        <v>8</v>
      </c>
      <c r="IW315" s="4">
        <v>0</v>
      </c>
      <c r="IX315" s="4">
        <v>0</v>
      </c>
      <c r="IY315" s="4">
        <v>103176</v>
      </c>
      <c r="IZ315" s="4">
        <v>0</v>
      </c>
      <c r="JA315" s="4">
        <v>0</v>
      </c>
      <c r="JB315" s="4">
        <v>0</v>
      </c>
      <c r="JC315" s="4">
        <v>7504</v>
      </c>
      <c r="JD315" s="4">
        <v>0</v>
      </c>
      <c r="JE315" s="4">
        <v>0</v>
      </c>
      <c r="JG315" s="4">
        <v>7504</v>
      </c>
      <c r="JI315" s="4">
        <v>47692.416412069455</v>
      </c>
      <c r="JK315" s="93">
        <v>9</v>
      </c>
      <c r="JL315" s="4">
        <v>0</v>
      </c>
      <c r="JM315" s="4">
        <v>0</v>
      </c>
      <c r="JN315" s="4">
        <v>122742</v>
      </c>
      <c r="JO315" s="4">
        <v>0</v>
      </c>
      <c r="JP315" s="4">
        <v>0</v>
      </c>
      <c r="JQ315" s="4">
        <v>0</v>
      </c>
      <c r="JR315" s="4">
        <v>8442</v>
      </c>
      <c r="JS315" s="4">
        <v>0</v>
      </c>
      <c r="JT315" s="4">
        <v>0</v>
      </c>
      <c r="JV315" s="4">
        <v>8442</v>
      </c>
      <c r="JW315" s="4">
        <v>0</v>
      </c>
      <c r="JX315" s="4">
        <v>28023.106369387497</v>
      </c>
      <c r="JY315" s="4">
        <v>-10.756422081482015</v>
      </c>
      <c r="JZ315" s="93">
        <v>8.2899999999999991</v>
      </c>
      <c r="KA315" s="4">
        <v>0</v>
      </c>
      <c r="KB315" s="4">
        <v>0</v>
      </c>
      <c r="KC315" s="4">
        <v>115546</v>
      </c>
      <c r="KD315" s="4">
        <v>0</v>
      </c>
      <c r="KE315" s="4">
        <v>0</v>
      </c>
      <c r="KF315" s="4">
        <v>0</v>
      </c>
      <c r="KG315" s="4">
        <v>7710</v>
      </c>
      <c r="KH315" s="4">
        <v>0</v>
      </c>
      <c r="KI315" s="4">
        <v>0</v>
      </c>
      <c r="KJ315" s="4">
        <v>0</v>
      </c>
      <c r="KK315" s="4">
        <v>7710</v>
      </c>
      <c r="KM315" s="4">
        <v>19029.552931193153</v>
      </c>
      <c r="KN315" s="4">
        <v>-58.752598648246931</v>
      </c>
      <c r="KO315" s="4">
        <v>7</v>
      </c>
      <c r="KP315" s="4">
        <v>0</v>
      </c>
      <c r="KQ315" s="4">
        <v>0</v>
      </c>
      <c r="KR315" s="4">
        <v>114394</v>
      </c>
      <c r="KS315" s="4">
        <v>0</v>
      </c>
      <c r="KT315" s="4">
        <v>0</v>
      </c>
      <c r="KU315" s="4">
        <v>0</v>
      </c>
      <c r="KV315" s="4">
        <v>7616</v>
      </c>
      <c r="KW315" s="4">
        <v>0</v>
      </c>
      <c r="KX315" s="4">
        <v>0</v>
      </c>
      <c r="KY315" s="4">
        <v>0</v>
      </c>
      <c r="KZ315" s="4">
        <v>7616</v>
      </c>
      <c r="LA315" s="4">
        <v>0</v>
      </c>
      <c r="LB315" s="4">
        <v>7454.591401351754</v>
      </c>
      <c r="LC315" s="4">
        <v>0</v>
      </c>
      <c r="LD315" s="4">
        <v>5</v>
      </c>
      <c r="LE315" s="4">
        <v>0</v>
      </c>
      <c r="LF315" s="4">
        <v>0</v>
      </c>
      <c r="LG315" s="4">
        <v>90410</v>
      </c>
      <c r="LH315" s="4">
        <v>0</v>
      </c>
      <c r="LI315" s="4">
        <v>0</v>
      </c>
      <c r="LJ315" s="4">
        <v>0</v>
      </c>
      <c r="LK315" s="4">
        <v>5940</v>
      </c>
      <c r="LL315" s="4">
        <v>0</v>
      </c>
      <c r="LM315" s="4">
        <v>0</v>
      </c>
      <c r="LO315" s="4">
        <v>5940</v>
      </c>
      <c r="LQ315" s="4">
        <v>0</v>
      </c>
      <c r="MI315" s="115">
        <f t="shared" si="4"/>
        <v>-306</v>
      </c>
      <c r="MJ315" s="3"/>
      <c r="MK315" s="3"/>
      <c r="ML315" s="176"/>
      <c r="MM315" s="176"/>
      <c r="MN315" s="176"/>
      <c r="MO315" s="176"/>
      <c r="MP315" s="176"/>
      <c r="MQ315" s="176"/>
      <c r="MR315" s="176"/>
      <c r="MS315" s="176"/>
      <c r="MT315" s="176"/>
    </row>
    <row r="316" spans="1:358" s="4" customFormat="1">
      <c r="A316" s="1">
        <v>307</v>
      </c>
      <c r="B316" t="s">
        <v>347</v>
      </c>
      <c r="C316" s="93"/>
      <c r="E316" s="4">
        <v>0</v>
      </c>
      <c r="F316" s="4">
        <v>0</v>
      </c>
      <c r="I316" s="93"/>
      <c r="J316" s="4">
        <v>0</v>
      </c>
      <c r="K316" s="4">
        <v>0</v>
      </c>
      <c r="L316" s="4">
        <v>0</v>
      </c>
      <c r="O316" s="93">
        <v>1</v>
      </c>
      <c r="P316" s="4">
        <v>0</v>
      </c>
      <c r="Q316" s="4">
        <v>5591</v>
      </c>
      <c r="R316" s="4">
        <v>0</v>
      </c>
      <c r="S316" s="4">
        <v>0</v>
      </c>
      <c r="U316" s="4">
        <v>5178</v>
      </c>
      <c r="V316" s="4">
        <v>0</v>
      </c>
      <c r="W316" s="93">
        <v>31.49</v>
      </c>
      <c r="X316" s="4">
        <v>0</v>
      </c>
      <c r="Y316" s="4">
        <v>170165</v>
      </c>
      <c r="Z316" s="4">
        <v>0</v>
      </c>
      <c r="AA316" s="4">
        <v>5581</v>
      </c>
      <c r="AB316" s="4">
        <v>0</v>
      </c>
      <c r="AC316" s="4">
        <v>164574</v>
      </c>
      <c r="AD316" s="4">
        <v>0</v>
      </c>
      <c r="AE316" s="4">
        <v>0</v>
      </c>
      <c r="AF316" s="4">
        <v>35.869999999999997</v>
      </c>
      <c r="AG316" s="4">
        <v>0</v>
      </c>
      <c r="AH316" s="4">
        <v>210880</v>
      </c>
      <c r="AJ316" s="4">
        <v>0</v>
      </c>
      <c r="AL316" s="4">
        <v>139459</v>
      </c>
      <c r="AN316" s="4">
        <v>0</v>
      </c>
      <c r="AO316" s="93">
        <v>38</v>
      </c>
      <c r="AP316" s="4">
        <v>0</v>
      </c>
      <c r="AQ316" s="4">
        <v>245784</v>
      </c>
      <c r="AR316" s="4">
        <v>0</v>
      </c>
      <c r="AS316" s="4">
        <v>0</v>
      </c>
      <c r="AT316" s="4">
        <v>0</v>
      </c>
      <c r="AU316" s="4">
        <v>125162</v>
      </c>
      <c r="AW316" s="93">
        <v>38.479999999999997</v>
      </c>
      <c r="AY316" s="4">
        <v>282174</v>
      </c>
      <c r="AZ316" s="4">
        <v>0</v>
      </c>
      <c r="BA316" s="4">
        <v>0</v>
      </c>
      <c r="BB316" s="4">
        <v>0</v>
      </c>
      <c r="BC316" s="4">
        <v>65537</v>
      </c>
      <c r="BD316" s="4">
        <v>96</v>
      </c>
      <c r="BE316" s="4">
        <v>34.81</v>
      </c>
      <c r="BF316" s="4">
        <v>0</v>
      </c>
      <c r="BG316" s="4">
        <v>258011</v>
      </c>
      <c r="BH316" s="4">
        <v>0</v>
      </c>
      <c r="BI316" s="4">
        <v>37</v>
      </c>
      <c r="BJ316" s="4">
        <v>0</v>
      </c>
      <c r="BK316" s="4">
        <v>288452</v>
      </c>
      <c r="BL316" s="4">
        <v>0</v>
      </c>
      <c r="BM316" s="4">
        <v>0</v>
      </c>
      <c r="BN316" s="4">
        <v>0</v>
      </c>
      <c r="BO316" s="4">
        <v>13763.254851618924</v>
      </c>
      <c r="BP316" s="4">
        <v>8.9641596239034698</v>
      </c>
      <c r="BQ316" s="93">
        <v>33</v>
      </c>
      <c r="BR316" s="4">
        <v>0</v>
      </c>
      <c r="BS316" s="4">
        <v>271911.36307137267</v>
      </c>
      <c r="BT316" s="4">
        <v>0</v>
      </c>
      <c r="BU316" s="4">
        <v>23936</v>
      </c>
      <c r="BW316" s="4">
        <v>9245.2300959803906</v>
      </c>
      <c r="BY316" s="4">
        <v>23936</v>
      </c>
      <c r="CA316" s="4">
        <v>18264.599999999999</v>
      </c>
      <c r="CC316" s="93">
        <v>29.718918204536717</v>
      </c>
      <c r="CD316" s="4">
        <v>0</v>
      </c>
      <c r="CE316" s="4">
        <v>258998.31365340255</v>
      </c>
      <c r="CF316" s="4">
        <v>0</v>
      </c>
      <c r="CG316" s="4">
        <v>23061.880526720492</v>
      </c>
      <c r="CH316" s="4">
        <v>0</v>
      </c>
      <c r="CI316" s="4">
        <v>0</v>
      </c>
      <c r="CJ316" s="4">
        <v>0</v>
      </c>
      <c r="CK316" s="4">
        <v>23061.880526720492</v>
      </c>
      <c r="CL316" s="4">
        <v>0</v>
      </c>
      <c r="CM316" s="4">
        <v>12176</v>
      </c>
      <c r="CN316" s="4">
        <v>0</v>
      </c>
      <c r="CO316" s="93">
        <v>29</v>
      </c>
      <c r="CP316" s="4">
        <v>0</v>
      </c>
      <c r="CQ316" s="4">
        <v>239874.03619695059</v>
      </c>
      <c r="CS316" s="4">
        <v>21897</v>
      </c>
      <c r="CU316" s="4">
        <v>19424.759049237644</v>
      </c>
      <c r="CW316" s="4">
        <v>21897</v>
      </c>
      <c r="CY316" s="4">
        <v>0</v>
      </c>
      <c r="DA316" s="93">
        <v>29.20069204152249</v>
      </c>
      <c r="DB316" s="4">
        <v>0</v>
      </c>
      <c r="DC316" s="4">
        <v>280219</v>
      </c>
      <c r="DD316" s="4">
        <v>0</v>
      </c>
      <c r="DE316" s="4">
        <v>24791</v>
      </c>
      <c r="DF316" s="4">
        <v>0</v>
      </c>
      <c r="DG316" s="4">
        <v>0</v>
      </c>
      <c r="DH316" s="4">
        <v>0</v>
      </c>
      <c r="DI316" s="4">
        <v>24791</v>
      </c>
      <c r="DJ316" s="4">
        <v>0</v>
      </c>
      <c r="DK316" s="4">
        <v>40345</v>
      </c>
      <c r="DL316" s="4">
        <v>0</v>
      </c>
      <c r="DM316" s="93">
        <v>23.993079584775089</v>
      </c>
      <c r="DN316" s="4">
        <v>0</v>
      </c>
      <c r="DO316" s="4">
        <v>240312</v>
      </c>
      <c r="DQ316" s="4">
        <v>21354</v>
      </c>
      <c r="DS316" s="4">
        <v>0</v>
      </c>
      <c r="DU316" s="4">
        <v>21354</v>
      </c>
      <c r="DW316" s="4">
        <v>24206.978281829644</v>
      </c>
      <c r="DY316" s="93">
        <v>22.513888888888886</v>
      </c>
      <c r="DZ316" s="4">
        <v>0</v>
      </c>
      <c r="EA316" s="4">
        <v>181861</v>
      </c>
      <c r="EC316" s="4">
        <v>16967</v>
      </c>
      <c r="EE316" s="4">
        <v>36816</v>
      </c>
      <c r="EG316" s="4">
        <v>16967</v>
      </c>
      <c r="EI316" s="4">
        <v>16137.985521219765</v>
      </c>
      <c r="EK316" s="93">
        <v>18.804195804195807</v>
      </c>
      <c r="EL316" s="4">
        <v>0</v>
      </c>
      <c r="EM316" s="4">
        <v>186412</v>
      </c>
      <c r="EN316" s="4">
        <v>0</v>
      </c>
      <c r="EO316" s="4">
        <v>16791</v>
      </c>
      <c r="EP316" s="4">
        <v>0</v>
      </c>
      <c r="EQ316" s="4">
        <v>0</v>
      </c>
      <c r="ER316" s="4">
        <v>0</v>
      </c>
      <c r="ES316" s="4">
        <v>16791</v>
      </c>
      <c r="ET316" s="4">
        <v>0</v>
      </c>
      <c r="EU316" s="4">
        <v>4551</v>
      </c>
      <c r="EV316" s="4">
        <v>0</v>
      </c>
      <c r="EW316" s="93">
        <v>17.479166666666668</v>
      </c>
      <c r="EX316" s="4">
        <v>0</v>
      </c>
      <c r="EY316" s="4">
        <v>183949</v>
      </c>
      <c r="EZ316" s="4">
        <v>0</v>
      </c>
      <c r="FA316" s="4">
        <v>15500</v>
      </c>
      <c r="FB316" s="4">
        <v>0</v>
      </c>
      <c r="FC316" s="4">
        <v>0</v>
      </c>
      <c r="FD316" s="4">
        <v>0</v>
      </c>
      <c r="FE316" s="4">
        <v>15500</v>
      </c>
      <c r="FF316" s="4">
        <v>0</v>
      </c>
      <c r="FG316" s="4">
        <v>1137.75</v>
      </c>
      <c r="FH316" s="4">
        <v>0</v>
      </c>
      <c r="FI316" s="93">
        <v>17.976190476190474</v>
      </c>
      <c r="FJ316" s="4">
        <v>0</v>
      </c>
      <c r="FK316" s="4">
        <v>190221</v>
      </c>
      <c r="FL316" s="4">
        <v>0</v>
      </c>
      <c r="FM316" s="4">
        <v>15019</v>
      </c>
      <c r="FN316" s="4">
        <v>0</v>
      </c>
      <c r="FO316" s="4">
        <v>12178</v>
      </c>
      <c r="FQ316" s="4">
        <v>15019</v>
      </c>
      <c r="FS316" s="4">
        <v>7091.5460116477825</v>
      </c>
      <c r="FU316" s="93">
        <v>15.559795566532578</v>
      </c>
      <c r="FV316" s="4">
        <v>0</v>
      </c>
      <c r="FW316" s="4">
        <v>173638</v>
      </c>
      <c r="FX316" s="4">
        <v>0</v>
      </c>
      <c r="FY316" s="4">
        <v>13891</v>
      </c>
      <c r="FZ316" s="4">
        <v>0</v>
      </c>
      <c r="GA316" s="4">
        <v>0</v>
      </c>
      <c r="GB316" s="4">
        <v>0</v>
      </c>
      <c r="GC316" s="4">
        <v>13891</v>
      </c>
      <c r="GE316" s="4">
        <v>2634.2893263464962</v>
      </c>
      <c r="GG316" s="93">
        <v>15.980263157894736</v>
      </c>
      <c r="GH316" s="4">
        <v>0</v>
      </c>
      <c r="GI316" s="4">
        <v>157619</v>
      </c>
      <c r="GJ316" s="4">
        <v>0</v>
      </c>
      <c r="GK316" s="4">
        <v>12502</v>
      </c>
      <c r="GL316" s="4">
        <v>0</v>
      </c>
      <c r="GM316" s="4">
        <v>24817</v>
      </c>
      <c r="GN316" s="4">
        <v>0</v>
      </c>
      <c r="GO316" s="4">
        <v>12502</v>
      </c>
      <c r="GP316" s="4">
        <v>0</v>
      </c>
      <c r="GQ316" s="4">
        <v>0</v>
      </c>
      <c r="GR316" s="4">
        <v>0</v>
      </c>
      <c r="GS316" s="93">
        <v>22.527469316189361</v>
      </c>
      <c r="GT316" s="4">
        <v>0</v>
      </c>
      <c r="GU316" s="4">
        <v>248966</v>
      </c>
      <c r="GV316" s="4">
        <v>0</v>
      </c>
      <c r="GW316" s="4">
        <v>20115</v>
      </c>
      <c r="GX316" s="4">
        <v>0</v>
      </c>
      <c r="GY316" s="4">
        <v>0</v>
      </c>
      <c r="GZ316" s="4">
        <v>0</v>
      </c>
      <c r="HA316" s="160">
        <v>20115</v>
      </c>
      <c r="HB316" s="160">
        <v>0</v>
      </c>
      <c r="HC316" s="160">
        <v>81040.082768880922</v>
      </c>
      <c r="HD316" s="4">
        <v>-59</v>
      </c>
      <c r="HE316" s="93">
        <v>23</v>
      </c>
      <c r="HF316" s="4">
        <v>0</v>
      </c>
      <c r="HG316" s="4">
        <v>0</v>
      </c>
      <c r="HH316" s="4">
        <v>292540</v>
      </c>
      <c r="HI316" s="4">
        <v>0</v>
      </c>
      <c r="HJ316" s="4">
        <v>20944</v>
      </c>
      <c r="HK316" s="4">
        <v>0</v>
      </c>
      <c r="HL316" s="4">
        <v>0</v>
      </c>
      <c r="HM316" s="4">
        <v>0</v>
      </c>
      <c r="HN316" s="4">
        <v>20944</v>
      </c>
      <c r="HO316" s="4">
        <v>0</v>
      </c>
      <c r="HP316" s="4">
        <v>38248</v>
      </c>
      <c r="HQ316" s="4">
        <v>-664.51821783350897</v>
      </c>
      <c r="HR316" s="93">
        <v>34.31</v>
      </c>
      <c r="HS316" s="4">
        <v>0</v>
      </c>
      <c r="HT316" s="4">
        <v>0</v>
      </c>
      <c r="HU316" s="4">
        <v>455702</v>
      </c>
      <c r="HV316" s="4">
        <v>0</v>
      </c>
      <c r="HW316" s="4">
        <v>0</v>
      </c>
      <c r="HX316" s="176">
        <v>0</v>
      </c>
      <c r="HY316" s="4">
        <v>29746</v>
      </c>
      <c r="HZ316" s="176">
        <v>0</v>
      </c>
      <c r="IA316" s="4">
        <v>15154</v>
      </c>
      <c r="IB316" s="176">
        <v>0</v>
      </c>
      <c r="IC316" s="4">
        <v>29746</v>
      </c>
      <c r="ID316" s="176">
        <v>0</v>
      </c>
      <c r="IE316" s="4">
        <v>107086.20749379927</v>
      </c>
      <c r="IF316" s="4">
        <v>577.61985629543778</v>
      </c>
      <c r="IG316" s="5">
        <v>34.519999999999996</v>
      </c>
      <c r="IH316" s="3">
        <v>0</v>
      </c>
      <c r="II316" s="3">
        <v>0</v>
      </c>
      <c r="IJ316" s="3">
        <v>464270</v>
      </c>
      <c r="IK316" s="3">
        <v>0</v>
      </c>
      <c r="IL316" s="3">
        <v>0</v>
      </c>
      <c r="IM316" s="3">
        <v>0</v>
      </c>
      <c r="IN316" s="3">
        <v>28134</v>
      </c>
      <c r="IO316" s="3">
        <v>0</v>
      </c>
      <c r="IP316" s="3">
        <v>48705</v>
      </c>
      <c r="IQ316" s="3"/>
      <c r="IR316" s="3">
        <v>30813</v>
      </c>
      <c r="IS316" s="3"/>
      <c r="IT316" s="3">
        <v>7503.2013684872172</v>
      </c>
      <c r="IU316" s="3"/>
      <c r="IV316" s="93">
        <v>42.92</v>
      </c>
      <c r="IW316" s="4">
        <v>0</v>
      </c>
      <c r="IX316" s="4">
        <v>0</v>
      </c>
      <c r="IY316" s="4">
        <v>670667</v>
      </c>
      <c r="IZ316" s="4">
        <v>0</v>
      </c>
      <c r="JA316" s="4">
        <v>0</v>
      </c>
      <c r="JB316" s="4">
        <v>0</v>
      </c>
      <c r="JC316" s="4">
        <v>40231</v>
      </c>
      <c r="JD316" s="4">
        <v>0</v>
      </c>
      <c r="JE316" s="4">
        <v>0</v>
      </c>
      <c r="JG316" s="4">
        <v>40231</v>
      </c>
      <c r="JI316" s="4">
        <v>172241.12089789199</v>
      </c>
      <c r="JK316" s="93">
        <v>36.380000000000003</v>
      </c>
      <c r="JL316" s="4">
        <v>0</v>
      </c>
      <c r="JM316" s="4">
        <v>0</v>
      </c>
      <c r="JN316" s="4">
        <v>631251</v>
      </c>
      <c r="JO316" s="4">
        <v>0</v>
      </c>
      <c r="JP316" s="4">
        <v>0</v>
      </c>
      <c r="JQ316" s="4">
        <v>0</v>
      </c>
      <c r="JR316" s="4">
        <v>33874</v>
      </c>
      <c r="JS316" s="4">
        <v>0</v>
      </c>
      <c r="JT316" s="4">
        <v>0</v>
      </c>
      <c r="JV316" s="4">
        <v>33874</v>
      </c>
      <c r="JW316" s="4">
        <v>0</v>
      </c>
      <c r="JX316" s="4">
        <v>31812.524072289838</v>
      </c>
      <c r="JY316" s="4">
        <v>-40.461704210978496</v>
      </c>
      <c r="JZ316" s="93">
        <v>33.5</v>
      </c>
      <c r="KA316" s="4">
        <v>0</v>
      </c>
      <c r="KB316" s="4">
        <v>0</v>
      </c>
      <c r="KC316" s="4">
        <v>600811</v>
      </c>
      <c r="KD316" s="4">
        <v>0</v>
      </c>
      <c r="KE316" s="4">
        <v>0</v>
      </c>
      <c r="KF316" s="4">
        <v>0</v>
      </c>
      <c r="KG316" s="4">
        <v>31423</v>
      </c>
      <c r="KH316" s="4">
        <v>0</v>
      </c>
      <c r="KI316" s="4">
        <v>0</v>
      </c>
      <c r="KJ316" s="4">
        <v>0</v>
      </c>
      <c r="KK316" s="4">
        <v>31423</v>
      </c>
      <c r="KM316" s="4">
        <v>27422.122056889548</v>
      </c>
      <c r="KN316" s="4">
        <v>-221.00566992659878</v>
      </c>
      <c r="KO316" s="4">
        <v>22.69</v>
      </c>
      <c r="KP316" s="4">
        <v>0</v>
      </c>
      <c r="KQ316" s="4">
        <v>0</v>
      </c>
      <c r="KR316" s="4">
        <v>425885</v>
      </c>
      <c r="KS316" s="4">
        <v>0</v>
      </c>
      <c r="KT316" s="4">
        <v>0</v>
      </c>
      <c r="KU316" s="4">
        <v>0</v>
      </c>
      <c r="KV316" s="4">
        <v>24678</v>
      </c>
      <c r="KW316" s="4">
        <v>0</v>
      </c>
      <c r="KX316" s="4">
        <v>0</v>
      </c>
      <c r="KY316" s="4">
        <v>0</v>
      </c>
      <c r="KZ316" s="4">
        <v>24678</v>
      </c>
      <c r="LA316" s="4">
        <v>0</v>
      </c>
      <c r="LB316" s="4">
        <v>-221.00566992659878</v>
      </c>
      <c r="LC316" s="4">
        <v>0</v>
      </c>
      <c r="LD316" s="4">
        <v>16</v>
      </c>
      <c r="LE316" s="4">
        <v>0</v>
      </c>
      <c r="LF316" s="4">
        <v>0</v>
      </c>
      <c r="LG316" s="4">
        <v>278794</v>
      </c>
      <c r="LH316" s="4">
        <v>0</v>
      </c>
      <c r="LI316" s="4">
        <v>0</v>
      </c>
      <c r="LJ316" s="4">
        <v>0</v>
      </c>
      <c r="LK316" s="4">
        <v>19008</v>
      </c>
      <c r="LL316" s="4">
        <v>0</v>
      </c>
      <c r="LM316" s="4">
        <v>0</v>
      </c>
      <c r="LO316" s="4">
        <v>19008</v>
      </c>
      <c r="LQ316" s="4">
        <v>0</v>
      </c>
      <c r="MI316" s="115">
        <f t="shared" si="4"/>
        <v>-307</v>
      </c>
      <c r="MJ316" s="3"/>
      <c r="MK316" s="3"/>
      <c r="ML316" s="176"/>
      <c r="MM316" s="176"/>
      <c r="MN316" s="176"/>
      <c r="MO316" s="176"/>
      <c r="MP316" s="176"/>
      <c r="MQ316" s="176"/>
      <c r="MR316" s="176"/>
      <c r="MS316" s="176"/>
      <c r="MT316" s="176"/>
    </row>
    <row r="317" spans="1:358" s="4" customFormat="1">
      <c r="A317" s="1">
        <v>308</v>
      </c>
      <c r="B317" t="s">
        <v>348</v>
      </c>
      <c r="C317" s="93"/>
      <c r="E317" s="4">
        <v>0</v>
      </c>
      <c r="F317" s="4">
        <v>0</v>
      </c>
      <c r="I317" s="93"/>
      <c r="J317" s="4">
        <v>0</v>
      </c>
      <c r="K317" s="4">
        <v>0</v>
      </c>
      <c r="L317" s="4">
        <v>0</v>
      </c>
      <c r="O317" s="93"/>
      <c r="Q317" s="4">
        <v>0</v>
      </c>
      <c r="R317" s="4">
        <v>0</v>
      </c>
      <c r="S317" s="4">
        <v>0</v>
      </c>
      <c r="U317" s="4">
        <v>0</v>
      </c>
      <c r="V317" s="4">
        <v>0</v>
      </c>
      <c r="W317" s="93"/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F317" s="4">
        <v>1</v>
      </c>
      <c r="AG317" s="4">
        <v>0</v>
      </c>
      <c r="AH317" s="4">
        <v>9381</v>
      </c>
      <c r="AJ317" s="4">
        <v>0</v>
      </c>
      <c r="AL317" s="4">
        <v>9381</v>
      </c>
      <c r="AN317" s="4">
        <v>0</v>
      </c>
      <c r="AO317" s="93">
        <v>1</v>
      </c>
      <c r="AP317" s="4">
        <v>0</v>
      </c>
      <c r="AQ317" s="4">
        <v>10323</v>
      </c>
      <c r="AR317" s="4">
        <v>0</v>
      </c>
      <c r="AS317" s="4">
        <v>0</v>
      </c>
      <c r="AT317" s="4">
        <v>0</v>
      </c>
      <c r="AU317" s="4">
        <v>6571</v>
      </c>
      <c r="AW317" s="93">
        <v>2</v>
      </c>
      <c r="AY317" s="4">
        <v>23052</v>
      </c>
      <c r="AZ317" s="4">
        <v>0</v>
      </c>
      <c r="BA317" s="4">
        <v>0</v>
      </c>
      <c r="BB317" s="4">
        <v>0</v>
      </c>
      <c r="BC317" s="4">
        <v>15175</v>
      </c>
      <c r="BD317" s="4">
        <v>22</v>
      </c>
      <c r="BE317" s="4">
        <v>1.81</v>
      </c>
      <c r="BF317" s="4">
        <v>0</v>
      </c>
      <c r="BG317" s="4">
        <v>19583</v>
      </c>
      <c r="BH317" s="4">
        <v>0</v>
      </c>
      <c r="BI317" s="4">
        <v>2</v>
      </c>
      <c r="BJ317" s="4">
        <v>0</v>
      </c>
      <c r="BK317" s="4">
        <v>22577</v>
      </c>
      <c r="BL317" s="4">
        <v>0</v>
      </c>
      <c r="BM317" s="4">
        <v>0</v>
      </c>
      <c r="BN317" s="4">
        <v>0</v>
      </c>
      <c r="BO317" s="4">
        <v>2473.1465081727665</v>
      </c>
      <c r="BP317" s="4">
        <v>1.6107875870620774</v>
      </c>
      <c r="BQ317" s="93">
        <v>2</v>
      </c>
      <c r="BR317" s="4">
        <v>0</v>
      </c>
      <c r="BS317" s="4">
        <v>24140.277658008301</v>
      </c>
      <c r="BT317" s="4">
        <v>0</v>
      </c>
      <c r="BU317" s="4">
        <v>1496</v>
      </c>
      <c r="BW317" s="4">
        <v>0</v>
      </c>
      <c r="BY317" s="4">
        <v>1496</v>
      </c>
      <c r="CA317" s="4">
        <v>3359.677658008301</v>
      </c>
      <c r="CC317" s="93">
        <v>3.9594594594594597</v>
      </c>
      <c r="CD317" s="4">
        <v>0</v>
      </c>
      <c r="CE317" s="4">
        <v>50673.08108108108</v>
      </c>
      <c r="CF317" s="4">
        <v>542.9189189189201</v>
      </c>
      <c r="CG317" s="4">
        <v>3072.54054054054</v>
      </c>
      <c r="CH317" s="4">
        <v>31.459459459460049</v>
      </c>
      <c r="CI317" s="4">
        <v>0</v>
      </c>
      <c r="CJ317" s="4">
        <v>0</v>
      </c>
      <c r="CK317" s="4">
        <v>3072.54054054054</v>
      </c>
      <c r="CL317" s="4">
        <v>31.459459459460049</v>
      </c>
      <c r="CM317" s="4">
        <v>28668.803423072779</v>
      </c>
      <c r="CN317" s="4">
        <v>8.1081081079901196E-2</v>
      </c>
      <c r="CO317" s="93">
        <v>6</v>
      </c>
      <c r="CP317" s="4">
        <v>0</v>
      </c>
      <c r="CQ317" s="4">
        <v>76614.486277576201</v>
      </c>
      <c r="CS317" s="4">
        <v>4866</v>
      </c>
      <c r="CU317" s="4">
        <v>0</v>
      </c>
      <c r="CW317" s="4">
        <v>4897.45945945946</v>
      </c>
      <c r="CY317" s="4">
        <v>43029.324115414041</v>
      </c>
      <c r="DA317" s="93">
        <v>7.2751750770575248</v>
      </c>
      <c r="DB317" s="4">
        <v>0</v>
      </c>
      <c r="DC317" s="4">
        <v>90149</v>
      </c>
      <c r="DD317" s="4">
        <v>0</v>
      </c>
      <c r="DE317" s="4">
        <v>6177</v>
      </c>
      <c r="DF317" s="4">
        <v>0</v>
      </c>
      <c r="DG317" s="4">
        <v>0</v>
      </c>
      <c r="DH317" s="4">
        <v>0</v>
      </c>
      <c r="DI317" s="4">
        <v>6177</v>
      </c>
      <c r="DJ317" s="4">
        <v>0</v>
      </c>
      <c r="DK317" s="4">
        <v>39495</v>
      </c>
      <c r="DL317" s="4">
        <v>0</v>
      </c>
      <c r="DM317" s="93">
        <v>14</v>
      </c>
      <c r="DN317" s="4">
        <v>0</v>
      </c>
      <c r="DO317" s="4">
        <v>202521</v>
      </c>
      <c r="DQ317" s="4">
        <v>11587</v>
      </c>
      <c r="DS317" s="4">
        <v>16491</v>
      </c>
      <c r="DU317" s="4">
        <v>11587</v>
      </c>
      <c r="DW317" s="4">
        <v>130760.68652826855</v>
      </c>
      <c r="DY317" s="93">
        <v>10.124137931034483</v>
      </c>
      <c r="DZ317" s="4">
        <v>0</v>
      </c>
      <c r="EA317" s="4">
        <v>149067</v>
      </c>
      <c r="EC317" s="4">
        <v>9041</v>
      </c>
      <c r="EE317" s="4">
        <v>0</v>
      </c>
      <c r="EG317" s="4">
        <v>9041</v>
      </c>
      <c r="EI317" s="4">
        <v>72619.837921401951</v>
      </c>
      <c r="EK317" s="93">
        <v>14.274684261124939</v>
      </c>
      <c r="EL317" s="4">
        <v>0</v>
      </c>
      <c r="EM317" s="4">
        <v>204011</v>
      </c>
      <c r="EN317" s="4">
        <v>0</v>
      </c>
      <c r="EO317" s="4">
        <v>11648</v>
      </c>
      <c r="EP317" s="4">
        <v>0</v>
      </c>
      <c r="EQ317" s="4">
        <v>17511</v>
      </c>
      <c r="ER317" s="4">
        <v>0</v>
      </c>
      <c r="ES317" s="4">
        <v>11648</v>
      </c>
      <c r="ET317" s="4">
        <v>0</v>
      </c>
      <c r="EU317" s="4">
        <v>99892.800000000003</v>
      </c>
      <c r="EV317" s="4">
        <v>0</v>
      </c>
      <c r="EW317" s="93">
        <v>9.9632778775374291</v>
      </c>
      <c r="EX317" s="4">
        <v>0</v>
      </c>
      <c r="EY317" s="4">
        <v>156204</v>
      </c>
      <c r="EZ317" s="4">
        <v>0</v>
      </c>
      <c r="FA317" s="4">
        <v>8874</v>
      </c>
      <c r="FB317" s="4">
        <v>0</v>
      </c>
      <c r="FC317" s="4">
        <v>0</v>
      </c>
      <c r="FD317" s="4">
        <v>0</v>
      </c>
      <c r="FE317" s="4">
        <v>8874</v>
      </c>
      <c r="FF317" s="4">
        <v>0</v>
      </c>
      <c r="FG317" s="4">
        <v>13736</v>
      </c>
      <c r="FH317" s="4">
        <v>0</v>
      </c>
      <c r="FI317" s="93">
        <v>9.776291597720169</v>
      </c>
      <c r="FJ317" s="4">
        <v>0</v>
      </c>
      <c r="FK317" s="4">
        <v>155439</v>
      </c>
      <c r="FL317" s="4">
        <v>0</v>
      </c>
      <c r="FM317" s="4">
        <v>8664</v>
      </c>
      <c r="FN317" s="4">
        <v>0</v>
      </c>
      <c r="FO317" s="4">
        <v>0</v>
      </c>
      <c r="FQ317" s="4">
        <v>8664</v>
      </c>
      <c r="FS317" s="4">
        <v>13146.12180113957</v>
      </c>
      <c r="FU317" s="93">
        <v>19.430463576158939</v>
      </c>
      <c r="FV317" s="4">
        <v>0</v>
      </c>
      <c r="FW317" s="4">
        <v>289906</v>
      </c>
      <c r="FX317" s="4">
        <v>0</v>
      </c>
      <c r="FY317" s="4">
        <v>16285</v>
      </c>
      <c r="FZ317" s="4">
        <v>0</v>
      </c>
      <c r="GA317" s="4">
        <v>19632</v>
      </c>
      <c r="GB317" s="4">
        <v>0</v>
      </c>
      <c r="GC317" s="4">
        <v>16285</v>
      </c>
      <c r="GE317" s="4">
        <v>144288.85929318296</v>
      </c>
      <c r="GG317" s="93">
        <v>14.44148977765996</v>
      </c>
      <c r="GH317" s="4">
        <v>0</v>
      </c>
      <c r="GI317" s="4">
        <v>219966</v>
      </c>
      <c r="GJ317" s="4">
        <v>0</v>
      </c>
      <c r="GK317" s="4">
        <v>12571</v>
      </c>
      <c r="GL317" s="4">
        <v>0</v>
      </c>
      <c r="GM317" s="4">
        <v>0</v>
      </c>
      <c r="GN317" s="4">
        <v>0</v>
      </c>
      <c r="GO317" s="4">
        <v>12571</v>
      </c>
      <c r="GP317" s="4">
        <v>0</v>
      </c>
      <c r="GQ317" s="4">
        <v>0</v>
      </c>
      <c r="GR317" s="4">
        <v>0</v>
      </c>
      <c r="GS317" s="93">
        <v>19.244169897848877</v>
      </c>
      <c r="GT317" s="4">
        <v>0</v>
      </c>
      <c r="GU317" s="4">
        <v>289736</v>
      </c>
      <c r="GV317" s="4">
        <v>0</v>
      </c>
      <c r="GW317" s="4">
        <v>16722</v>
      </c>
      <c r="GX317" s="4">
        <v>0</v>
      </c>
      <c r="GY317" s="4">
        <v>0</v>
      </c>
      <c r="GZ317" s="4">
        <v>0</v>
      </c>
      <c r="HA317" s="160">
        <v>16722</v>
      </c>
      <c r="HB317" s="160">
        <v>0</v>
      </c>
      <c r="HC317" s="160">
        <v>61897.671240268668</v>
      </c>
      <c r="HD317" s="4">
        <v>-45</v>
      </c>
      <c r="HE317" s="93">
        <v>15</v>
      </c>
      <c r="HF317" s="4">
        <v>0</v>
      </c>
      <c r="HG317" s="4">
        <v>0</v>
      </c>
      <c r="HH317" s="4">
        <v>296837</v>
      </c>
      <c r="HI317" s="4">
        <v>-4</v>
      </c>
      <c r="HJ317" s="4">
        <v>13671</v>
      </c>
      <c r="HK317" s="4">
        <v>0</v>
      </c>
      <c r="HL317" s="4">
        <v>0</v>
      </c>
      <c r="HM317" s="4">
        <v>0</v>
      </c>
      <c r="HN317" s="4">
        <v>13671</v>
      </c>
      <c r="HO317" s="4">
        <v>0</v>
      </c>
      <c r="HP317" s="4">
        <v>6233</v>
      </c>
      <c r="HQ317" s="4">
        <v>-111.74271891632998</v>
      </c>
      <c r="HR317" s="93">
        <v>12.15</v>
      </c>
      <c r="HS317" s="4">
        <v>0</v>
      </c>
      <c r="HT317" s="4">
        <v>0</v>
      </c>
      <c r="HU317" s="4">
        <v>221799</v>
      </c>
      <c r="HV317" s="4">
        <v>0</v>
      </c>
      <c r="HW317" s="4">
        <v>0</v>
      </c>
      <c r="HX317" s="176">
        <v>0</v>
      </c>
      <c r="HY317" s="4">
        <v>10843</v>
      </c>
      <c r="HZ317" s="176">
        <v>0</v>
      </c>
      <c r="IA317" s="4">
        <v>0</v>
      </c>
      <c r="IB317" s="176">
        <v>0</v>
      </c>
      <c r="IC317" s="4">
        <v>10843</v>
      </c>
      <c r="ID317" s="176">
        <v>0</v>
      </c>
      <c r="IE317" s="4">
        <v>-73.63870413595933</v>
      </c>
      <c r="IF317" s="4">
        <v>-0.39720500609996634</v>
      </c>
      <c r="IG317" s="5">
        <v>14.32</v>
      </c>
      <c r="IH317" s="3">
        <v>0</v>
      </c>
      <c r="II317" s="3">
        <v>0</v>
      </c>
      <c r="IJ317" s="3">
        <v>236882</v>
      </c>
      <c r="IK317" s="3">
        <v>0</v>
      </c>
      <c r="IL317" s="3">
        <v>0</v>
      </c>
      <c r="IM317" s="3">
        <v>0</v>
      </c>
      <c r="IN317" s="3">
        <v>11895</v>
      </c>
      <c r="IO317" s="3">
        <v>0</v>
      </c>
      <c r="IP317" s="3">
        <v>14727</v>
      </c>
      <c r="IQ317" s="3"/>
      <c r="IR317" s="3">
        <v>12788</v>
      </c>
      <c r="IS317" s="3"/>
      <c r="IT317" s="3">
        <v>12377.271362235875</v>
      </c>
      <c r="IU317" s="3"/>
      <c r="IV317" s="93">
        <v>16.29</v>
      </c>
      <c r="IW317" s="4">
        <v>0</v>
      </c>
      <c r="IX317" s="4">
        <v>0</v>
      </c>
      <c r="IY317" s="4">
        <v>300752</v>
      </c>
      <c r="IZ317" s="4">
        <v>0</v>
      </c>
      <c r="JA317" s="4">
        <v>0</v>
      </c>
      <c r="JB317" s="4">
        <v>0</v>
      </c>
      <c r="JC317" s="4">
        <v>15280</v>
      </c>
      <c r="JD317" s="4">
        <v>0</v>
      </c>
      <c r="JE317" s="4">
        <v>0</v>
      </c>
      <c r="JG317" s="4">
        <v>15280</v>
      </c>
      <c r="JI317" s="4">
        <v>54507.172004317239</v>
      </c>
      <c r="JK317" s="93">
        <v>15.950000000000001</v>
      </c>
      <c r="JL317" s="4">
        <v>0</v>
      </c>
      <c r="JM317" s="4">
        <v>0</v>
      </c>
      <c r="JN317" s="4">
        <v>291005</v>
      </c>
      <c r="JO317" s="4">
        <v>0</v>
      </c>
      <c r="JP317" s="4">
        <v>0</v>
      </c>
      <c r="JQ317" s="4">
        <v>0</v>
      </c>
      <c r="JR317" s="4">
        <v>14051</v>
      </c>
      <c r="JS317" s="4">
        <v>0</v>
      </c>
      <c r="JT317" s="4">
        <v>20512</v>
      </c>
      <c r="JV317" s="4">
        <v>14051</v>
      </c>
      <c r="JW317" s="4">
        <v>0</v>
      </c>
      <c r="JX317" s="4">
        <v>9844.4546795600327</v>
      </c>
      <c r="JY317" s="4">
        <v>-12.520962261831301</v>
      </c>
      <c r="JZ317" s="93">
        <v>16.59</v>
      </c>
      <c r="KA317" s="4">
        <v>0</v>
      </c>
      <c r="KB317" s="4">
        <v>0</v>
      </c>
      <c r="KC317" s="4">
        <v>296710</v>
      </c>
      <c r="KD317" s="4">
        <v>0</v>
      </c>
      <c r="KE317" s="4">
        <v>0</v>
      </c>
      <c r="KF317" s="4">
        <v>0</v>
      </c>
      <c r="KG317" s="4">
        <v>13671</v>
      </c>
      <c r="KH317" s="4">
        <v>0</v>
      </c>
      <c r="KI317" s="4">
        <v>40774</v>
      </c>
      <c r="KJ317" s="4">
        <v>0</v>
      </c>
      <c r="KK317" s="4">
        <v>13671</v>
      </c>
      <c r="KM317" s="4">
        <v>14190.835238756064</v>
      </c>
      <c r="KN317" s="4">
        <v>-68.390684642761698</v>
      </c>
      <c r="KO317" s="4">
        <v>14.680000000000001</v>
      </c>
      <c r="KP317" s="4">
        <v>0</v>
      </c>
      <c r="KQ317" s="4">
        <v>0</v>
      </c>
      <c r="KR317" s="4">
        <v>293784</v>
      </c>
      <c r="KS317" s="4">
        <v>0</v>
      </c>
      <c r="KT317" s="4">
        <v>0</v>
      </c>
      <c r="KU317" s="4">
        <v>0</v>
      </c>
      <c r="KV317" s="4">
        <v>14883</v>
      </c>
      <c r="KW317" s="4">
        <v>0</v>
      </c>
      <c r="KX317" s="4">
        <v>23605</v>
      </c>
      <c r="KY317" s="4">
        <v>0</v>
      </c>
      <c r="KZ317" s="4">
        <v>14883</v>
      </c>
      <c r="LA317" s="4">
        <v>0</v>
      </c>
      <c r="LB317" s="4">
        <v>3354.6093153572383</v>
      </c>
      <c r="LC317" s="4">
        <v>0</v>
      </c>
      <c r="LD317" s="4">
        <v>11</v>
      </c>
      <c r="LE317" s="4">
        <v>0</v>
      </c>
      <c r="LF317" s="4">
        <v>0</v>
      </c>
      <c r="LG317" s="4">
        <v>217861</v>
      </c>
      <c r="LH317" s="4">
        <v>0</v>
      </c>
      <c r="LI317" s="4">
        <v>0</v>
      </c>
      <c r="LJ317" s="4">
        <v>0</v>
      </c>
      <c r="LK317" s="4">
        <v>13068</v>
      </c>
      <c r="LL317" s="4">
        <v>0</v>
      </c>
      <c r="LM317" s="4">
        <v>0</v>
      </c>
      <c r="LO317" s="4">
        <v>13068</v>
      </c>
      <c r="LQ317" s="4">
        <v>2282</v>
      </c>
      <c r="MI317" s="115">
        <f t="shared" si="4"/>
        <v>-308</v>
      </c>
      <c r="MJ317" s="3"/>
      <c r="MK317" s="3"/>
      <c r="ML317" s="176"/>
      <c r="MM317" s="176"/>
      <c r="MN317" s="176"/>
      <c r="MO317" s="176"/>
      <c r="MP317" s="176"/>
      <c r="MQ317" s="176"/>
      <c r="MR317" s="176"/>
      <c r="MS317" s="176"/>
      <c r="MT317" s="176"/>
    </row>
    <row r="318" spans="1:358" s="4" customFormat="1">
      <c r="A318" s="1">
        <v>309</v>
      </c>
      <c r="B318" t="s">
        <v>349</v>
      </c>
      <c r="C318" s="93"/>
      <c r="E318" s="4">
        <v>0</v>
      </c>
      <c r="F318" s="4">
        <v>0</v>
      </c>
      <c r="I318" s="93"/>
      <c r="J318" s="4">
        <v>0</v>
      </c>
      <c r="K318" s="4">
        <v>0</v>
      </c>
      <c r="L318" s="4">
        <v>0</v>
      </c>
      <c r="O318" s="93">
        <v>0.9</v>
      </c>
      <c r="P318" s="4">
        <v>0</v>
      </c>
      <c r="Q318" s="4">
        <v>5009</v>
      </c>
      <c r="R318" s="4">
        <v>0</v>
      </c>
      <c r="S318" s="4">
        <v>0</v>
      </c>
      <c r="U318" s="4">
        <v>0</v>
      </c>
      <c r="V318" s="4">
        <v>0</v>
      </c>
      <c r="W318" s="93"/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F318" s="4">
        <v>1</v>
      </c>
      <c r="AG318" s="4">
        <v>0</v>
      </c>
      <c r="AH318" s="4">
        <v>0</v>
      </c>
      <c r="AJ318" s="4">
        <v>5659</v>
      </c>
      <c r="AL318" s="4">
        <v>0</v>
      </c>
      <c r="AN318" s="4">
        <v>0</v>
      </c>
      <c r="AO318" s="93"/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W318" s="93"/>
      <c r="AZ318" s="4">
        <v>0</v>
      </c>
      <c r="BB318" s="4">
        <v>0</v>
      </c>
      <c r="BC318" s="4">
        <v>0</v>
      </c>
      <c r="BD318" s="4">
        <v>0</v>
      </c>
      <c r="BE318" s="4">
        <v>1.48</v>
      </c>
      <c r="BF318" s="4">
        <v>0</v>
      </c>
      <c r="BG318" s="4">
        <v>11286</v>
      </c>
      <c r="BH318" s="4">
        <v>0</v>
      </c>
      <c r="BI318" s="4">
        <v>2</v>
      </c>
      <c r="BJ318" s="4">
        <v>0</v>
      </c>
      <c r="BK318" s="4">
        <v>17009</v>
      </c>
      <c r="BL318" s="4">
        <v>0</v>
      </c>
      <c r="BM318" s="4">
        <v>0</v>
      </c>
      <c r="BN318" s="4">
        <v>0</v>
      </c>
      <c r="BO318" s="4">
        <v>3821.7295390589998</v>
      </c>
      <c r="BP318" s="4">
        <v>2.4891345831238141</v>
      </c>
      <c r="BQ318" s="93">
        <v>2</v>
      </c>
      <c r="BR318" s="4">
        <v>0</v>
      </c>
      <c r="BS318" s="4">
        <v>17170.76159132686</v>
      </c>
      <c r="BT318" s="4">
        <v>0</v>
      </c>
      <c r="BU318" s="4">
        <v>1490.337780718344</v>
      </c>
      <c r="BW318" s="4">
        <v>0</v>
      </c>
      <c r="BY318" s="4">
        <v>1490.337780718344</v>
      </c>
      <c r="CA318" s="4">
        <v>8109.9615913268599</v>
      </c>
      <c r="CC318" s="93">
        <v>1</v>
      </c>
      <c r="CD318" s="4">
        <v>0</v>
      </c>
      <c r="CE318" s="4">
        <v>7603</v>
      </c>
      <c r="CF318" s="4">
        <v>0</v>
      </c>
      <c r="CG318" s="4">
        <v>776</v>
      </c>
      <c r="CH318" s="4">
        <v>0</v>
      </c>
      <c r="CI318" s="4">
        <v>0</v>
      </c>
      <c r="CJ318" s="4">
        <v>0</v>
      </c>
      <c r="CK318" s="4">
        <v>776</v>
      </c>
      <c r="CL318" s="4">
        <v>0</v>
      </c>
      <c r="CM318" s="4">
        <v>2386</v>
      </c>
      <c r="CN318" s="4">
        <v>0</v>
      </c>
      <c r="CO318" s="93">
        <v>1</v>
      </c>
      <c r="CP318" s="4">
        <v>0</v>
      </c>
      <c r="CQ318" s="4">
        <v>9502.4653266357855</v>
      </c>
      <c r="CS318" s="4">
        <v>808.95697091529064</v>
      </c>
      <c r="CU318" s="4">
        <v>0</v>
      </c>
      <c r="CW318" s="4">
        <v>808.95697091529064</v>
      </c>
      <c r="CY318" s="4">
        <v>1964.4653266357855</v>
      </c>
      <c r="DA318" s="93">
        <v>2</v>
      </c>
      <c r="DB318" s="4">
        <v>0</v>
      </c>
      <c r="DC318" s="4">
        <v>18198</v>
      </c>
      <c r="DD318" s="4">
        <v>0</v>
      </c>
      <c r="DE318" s="4">
        <v>1666</v>
      </c>
      <c r="DF318" s="4">
        <v>0</v>
      </c>
      <c r="DG318" s="4">
        <v>0</v>
      </c>
      <c r="DH318" s="4">
        <v>0</v>
      </c>
      <c r="DI318" s="4">
        <v>1666</v>
      </c>
      <c r="DJ318" s="4">
        <v>0</v>
      </c>
      <c r="DK318" s="4">
        <v>9835</v>
      </c>
      <c r="DL318" s="4">
        <v>0</v>
      </c>
      <c r="DM318" s="93">
        <v>0.68770764119601324</v>
      </c>
      <c r="DN318" s="4">
        <v>0</v>
      </c>
      <c r="DO318" s="4">
        <v>6803</v>
      </c>
      <c r="DQ318" s="4">
        <v>614</v>
      </c>
      <c r="DS318" s="4">
        <v>0</v>
      </c>
      <c r="DU318" s="4">
        <v>614</v>
      </c>
      <c r="DW318" s="4">
        <v>5977.1069346728427</v>
      </c>
      <c r="DY318" s="93">
        <v>1</v>
      </c>
      <c r="DZ318" s="4">
        <v>0</v>
      </c>
      <c r="EA318" s="4">
        <v>9499</v>
      </c>
      <c r="EC318" s="4">
        <v>893</v>
      </c>
      <c r="EE318" s="4">
        <v>0</v>
      </c>
      <c r="EG318" s="4">
        <v>893</v>
      </c>
      <c r="EI318" s="4">
        <v>6174.2138693456855</v>
      </c>
      <c r="EK318" s="93">
        <v>0</v>
      </c>
      <c r="EM318" s="4">
        <v>0</v>
      </c>
      <c r="EN318" s="4">
        <v>0</v>
      </c>
      <c r="EO318" s="4">
        <v>0</v>
      </c>
      <c r="EP318" s="4">
        <v>0</v>
      </c>
      <c r="EQ318" s="4">
        <v>0</v>
      </c>
      <c r="ER318" s="4">
        <v>0</v>
      </c>
      <c r="ES318" s="4">
        <v>0</v>
      </c>
      <c r="ET318" s="4">
        <v>0</v>
      </c>
      <c r="EU318" s="4">
        <v>1617.6</v>
      </c>
      <c r="EV318" s="4">
        <v>0</v>
      </c>
      <c r="EW318" s="93">
        <v>0.5</v>
      </c>
      <c r="EX318" s="4">
        <v>0</v>
      </c>
      <c r="EY318" s="4">
        <v>4772</v>
      </c>
      <c r="EZ318" s="4">
        <v>0</v>
      </c>
      <c r="FA318" s="4">
        <v>447</v>
      </c>
      <c r="FB318" s="4">
        <v>0</v>
      </c>
      <c r="FC318" s="4">
        <v>0</v>
      </c>
      <c r="FD318" s="4">
        <v>0</v>
      </c>
      <c r="FE318" s="4">
        <v>447</v>
      </c>
      <c r="FF318" s="4">
        <v>0</v>
      </c>
      <c r="FG318" s="4">
        <v>5850.4</v>
      </c>
      <c r="FH318" s="4">
        <v>0</v>
      </c>
      <c r="FI318" s="93">
        <v>1.4982698961937717</v>
      </c>
      <c r="FJ318" s="4">
        <v>0</v>
      </c>
      <c r="FK318" s="4">
        <v>15083</v>
      </c>
      <c r="FL318" s="4">
        <v>0</v>
      </c>
      <c r="FM318" s="4">
        <v>1325</v>
      </c>
      <c r="FN318" s="4">
        <v>0</v>
      </c>
      <c r="FO318" s="4">
        <v>0</v>
      </c>
      <c r="FQ318" s="4">
        <v>1325</v>
      </c>
      <c r="FS318" s="4">
        <v>11009.972714058651</v>
      </c>
      <c r="FU318" s="93">
        <v>1.4474576271186441</v>
      </c>
      <c r="FV318" s="4">
        <v>0</v>
      </c>
      <c r="FW318" s="4">
        <v>11263</v>
      </c>
      <c r="FX318" s="4">
        <v>0</v>
      </c>
      <c r="FY318" s="4">
        <v>1282</v>
      </c>
      <c r="FZ318" s="4">
        <v>0</v>
      </c>
      <c r="GA318" s="4">
        <v>0</v>
      </c>
      <c r="GB318" s="4">
        <v>0</v>
      </c>
      <c r="GC318" s="4">
        <v>1282</v>
      </c>
      <c r="GE318" s="4">
        <v>3671.1619614972005</v>
      </c>
      <c r="GG318" s="93">
        <v>2</v>
      </c>
      <c r="GH318" s="4">
        <v>0</v>
      </c>
      <c r="GI318" s="4">
        <v>15856</v>
      </c>
      <c r="GJ318" s="4">
        <v>0</v>
      </c>
      <c r="GK318" s="4">
        <v>1772</v>
      </c>
      <c r="GL318" s="4">
        <v>0</v>
      </c>
      <c r="GM318" s="4">
        <v>0</v>
      </c>
      <c r="GN318" s="4">
        <v>0</v>
      </c>
      <c r="GO318" s="4">
        <v>1772</v>
      </c>
      <c r="GP318" s="4">
        <v>0</v>
      </c>
      <c r="GQ318" s="4">
        <v>4418.8540493091368</v>
      </c>
      <c r="GR318" s="4">
        <v>-3.8626345446991763</v>
      </c>
      <c r="GS318" s="93">
        <v>5</v>
      </c>
      <c r="GT318" s="4">
        <v>0</v>
      </c>
      <c r="GU318" s="4">
        <v>53364</v>
      </c>
      <c r="GV318" s="4">
        <v>0</v>
      </c>
      <c r="GW318" s="4">
        <v>4440</v>
      </c>
      <c r="GX318" s="4">
        <v>0</v>
      </c>
      <c r="GY318" s="4">
        <v>0</v>
      </c>
      <c r="GZ318" s="4">
        <v>0</v>
      </c>
      <c r="HA318" s="160">
        <v>4440</v>
      </c>
      <c r="HB318" s="160">
        <v>0</v>
      </c>
      <c r="HC318" s="160">
        <v>33272.013141290146</v>
      </c>
      <c r="HD318" s="4">
        <v>-24</v>
      </c>
      <c r="HE318" s="93">
        <v>6</v>
      </c>
      <c r="HF318" s="4">
        <v>0</v>
      </c>
      <c r="HG318" s="4">
        <v>0</v>
      </c>
      <c r="HH318" s="4">
        <v>67012</v>
      </c>
      <c r="HI318" s="4">
        <v>0</v>
      </c>
      <c r="HJ318" s="4">
        <v>5250</v>
      </c>
      <c r="HK318" s="4">
        <v>0</v>
      </c>
      <c r="HL318" s="4">
        <v>0</v>
      </c>
      <c r="HM318" s="4">
        <v>0</v>
      </c>
      <c r="HN318" s="4">
        <v>5250</v>
      </c>
      <c r="HO318" s="4">
        <v>0</v>
      </c>
      <c r="HP318" s="4">
        <v>11980</v>
      </c>
      <c r="HQ318" s="4">
        <v>-208.13660983595219</v>
      </c>
      <c r="HR318" s="93">
        <v>2.19</v>
      </c>
      <c r="HS318" s="4">
        <v>0</v>
      </c>
      <c r="HT318" s="4">
        <v>0</v>
      </c>
      <c r="HU318" s="4">
        <v>25960</v>
      </c>
      <c r="HV318" s="4">
        <v>0</v>
      </c>
      <c r="HW318" s="4">
        <v>0</v>
      </c>
      <c r="HX318" s="176">
        <v>0</v>
      </c>
      <c r="HY318" s="4">
        <v>1949</v>
      </c>
      <c r="HZ318" s="176">
        <v>0</v>
      </c>
      <c r="IA318" s="4">
        <v>0</v>
      </c>
      <c r="IB318" s="176">
        <v>0</v>
      </c>
      <c r="IC318" s="4">
        <v>1949</v>
      </c>
      <c r="ID318" s="176">
        <v>0</v>
      </c>
      <c r="IE318" s="4">
        <v>-137.16249595687461</v>
      </c>
      <c r="IF318" s="4">
        <v>-0.7398504724179702</v>
      </c>
      <c r="IG318" s="5">
        <v>2.13</v>
      </c>
      <c r="IH318" s="3">
        <v>0</v>
      </c>
      <c r="II318" s="3">
        <v>0</v>
      </c>
      <c r="IJ318" s="3">
        <v>27131</v>
      </c>
      <c r="IK318" s="3">
        <v>0</v>
      </c>
      <c r="IL318" s="3">
        <v>0</v>
      </c>
      <c r="IM318" s="3">
        <v>0</v>
      </c>
      <c r="IN318" s="3">
        <v>1902</v>
      </c>
      <c r="IO318" s="3">
        <v>0</v>
      </c>
      <c r="IP318" s="3">
        <v>0</v>
      </c>
      <c r="IQ318" s="3"/>
      <c r="IR318" s="3">
        <v>1902</v>
      </c>
      <c r="IS318" s="3"/>
      <c r="IT318" s="3">
        <v>960.09868039476498</v>
      </c>
      <c r="IU318" s="3"/>
      <c r="IV318" s="93">
        <v>2.79</v>
      </c>
      <c r="IW318" s="4">
        <v>0</v>
      </c>
      <c r="IX318" s="4">
        <v>0</v>
      </c>
      <c r="IY318" s="4">
        <v>31576</v>
      </c>
      <c r="IZ318" s="4">
        <v>0</v>
      </c>
      <c r="JA318" s="4">
        <v>0</v>
      </c>
      <c r="JB318" s="4">
        <v>0</v>
      </c>
      <c r="JC318" s="4">
        <v>1791</v>
      </c>
      <c r="JD318" s="4">
        <v>0</v>
      </c>
      <c r="JE318" s="4">
        <v>15373</v>
      </c>
      <c r="JG318" s="4">
        <v>1791</v>
      </c>
      <c r="JI318" s="4">
        <v>3805.2451663239226</v>
      </c>
      <c r="JK318" s="93">
        <v>4.32</v>
      </c>
      <c r="JL318" s="4">
        <v>0</v>
      </c>
      <c r="JM318" s="4">
        <v>0</v>
      </c>
      <c r="JN318" s="4">
        <v>60592</v>
      </c>
      <c r="JO318" s="4">
        <v>0</v>
      </c>
      <c r="JP318" s="4">
        <v>0</v>
      </c>
      <c r="JQ318" s="4">
        <v>0</v>
      </c>
      <c r="JR318" s="4">
        <v>4052</v>
      </c>
      <c r="JS318" s="4">
        <v>0</v>
      </c>
      <c r="JT318" s="4">
        <v>0</v>
      </c>
      <c r="JV318" s="4">
        <v>4052</v>
      </c>
      <c r="JW318" s="4">
        <v>0</v>
      </c>
      <c r="JX318" s="4">
        <v>29701.119790991768</v>
      </c>
      <c r="JY318" s="4">
        <v>-0.87138996796056745</v>
      </c>
      <c r="JZ318" s="93">
        <v>4</v>
      </c>
      <c r="KA318" s="4">
        <v>0</v>
      </c>
      <c r="KB318" s="4">
        <v>0</v>
      </c>
      <c r="KC318" s="4">
        <v>55500</v>
      </c>
      <c r="KD318" s="4">
        <v>0</v>
      </c>
      <c r="KE318" s="4">
        <v>0</v>
      </c>
      <c r="KF318" s="4">
        <v>0</v>
      </c>
      <c r="KG318" s="4">
        <v>3752</v>
      </c>
      <c r="KH318" s="4">
        <v>0</v>
      </c>
      <c r="KI318" s="4">
        <v>0</v>
      </c>
      <c r="KJ318" s="4">
        <v>0</v>
      </c>
      <c r="KK318" s="4">
        <v>3752</v>
      </c>
      <c r="KM318" s="4">
        <v>18000.167365527959</v>
      </c>
      <c r="KN318" s="4">
        <v>-4.7596147367621597</v>
      </c>
      <c r="KO318" s="4">
        <v>6.67</v>
      </c>
      <c r="KP318" s="4">
        <v>0</v>
      </c>
      <c r="KQ318" s="4">
        <v>0</v>
      </c>
      <c r="KR318" s="4">
        <v>91570</v>
      </c>
      <c r="KS318" s="4">
        <v>0</v>
      </c>
      <c r="KT318" s="4">
        <v>0</v>
      </c>
      <c r="KU318" s="4">
        <v>0</v>
      </c>
      <c r="KV318" s="4">
        <v>7257</v>
      </c>
      <c r="KW318" s="4">
        <v>0</v>
      </c>
      <c r="KX318" s="4">
        <v>0</v>
      </c>
      <c r="KY318" s="4">
        <v>0</v>
      </c>
      <c r="KZ318" s="4">
        <v>7257</v>
      </c>
      <c r="LA318" s="4">
        <v>0</v>
      </c>
      <c r="LB318" s="4">
        <v>47207.384385263242</v>
      </c>
      <c r="LC318" s="4">
        <v>0</v>
      </c>
      <c r="LD318" s="4">
        <v>3</v>
      </c>
      <c r="LE318" s="4">
        <v>0</v>
      </c>
      <c r="LF318" s="4">
        <v>0</v>
      </c>
      <c r="LG318" s="4">
        <v>49525</v>
      </c>
      <c r="LH318" s="4">
        <v>0</v>
      </c>
      <c r="LI318" s="4">
        <v>0</v>
      </c>
      <c r="LJ318" s="4">
        <v>0</v>
      </c>
      <c r="LK318" s="4">
        <v>3564</v>
      </c>
      <c r="LL318" s="4">
        <v>0</v>
      </c>
      <c r="LM318" s="4">
        <v>0</v>
      </c>
      <c r="LO318" s="4">
        <v>3564</v>
      </c>
      <c r="LQ318" s="4">
        <v>21642</v>
      </c>
      <c r="MI318" s="115">
        <f t="shared" si="4"/>
        <v>-309</v>
      </c>
      <c r="MJ318" s="3"/>
      <c r="MK318" s="3"/>
      <c r="ML318" s="176"/>
      <c r="MM318" s="176"/>
      <c r="MN318" s="176"/>
      <c r="MO318" s="176"/>
      <c r="MP318" s="176"/>
      <c r="MQ318" s="176"/>
      <c r="MR318" s="176"/>
      <c r="MS318" s="176"/>
      <c r="MT318" s="176"/>
    </row>
    <row r="319" spans="1:358" s="4" customFormat="1">
      <c r="A319" s="1">
        <v>310</v>
      </c>
      <c r="B319" t="s">
        <v>350</v>
      </c>
      <c r="C319" s="93"/>
      <c r="E319" s="4">
        <v>0</v>
      </c>
      <c r="F319" s="4">
        <v>0</v>
      </c>
      <c r="I319" s="93"/>
      <c r="J319" s="4">
        <v>0</v>
      </c>
      <c r="K319" s="4">
        <v>0</v>
      </c>
      <c r="L319" s="4">
        <v>0</v>
      </c>
      <c r="O319" s="93"/>
      <c r="Q319" s="4">
        <v>0</v>
      </c>
      <c r="R319" s="4">
        <v>0</v>
      </c>
      <c r="S319" s="4">
        <v>0</v>
      </c>
      <c r="U319" s="4">
        <v>0</v>
      </c>
      <c r="V319" s="4">
        <v>0</v>
      </c>
      <c r="W319" s="93">
        <v>1</v>
      </c>
      <c r="X319" s="4">
        <v>0</v>
      </c>
      <c r="Y319" s="4">
        <v>5940</v>
      </c>
      <c r="Z319" s="4">
        <v>0</v>
      </c>
      <c r="AA319" s="4">
        <v>0</v>
      </c>
      <c r="AB319" s="4">
        <v>0</v>
      </c>
      <c r="AC319" s="4">
        <v>5940</v>
      </c>
      <c r="AD319" s="4">
        <v>0</v>
      </c>
      <c r="AE319" s="4">
        <v>0</v>
      </c>
      <c r="AF319" s="4">
        <v>1</v>
      </c>
      <c r="AG319" s="4">
        <v>0</v>
      </c>
      <c r="AH319" s="4">
        <v>5990</v>
      </c>
      <c r="AJ319" s="4">
        <v>0</v>
      </c>
      <c r="AL319" s="4">
        <v>3614</v>
      </c>
      <c r="AN319" s="4">
        <v>0</v>
      </c>
      <c r="AO319" s="93">
        <v>3.24</v>
      </c>
      <c r="AP319" s="4">
        <v>0</v>
      </c>
      <c r="AQ319" s="4">
        <v>21085</v>
      </c>
      <c r="AR319" s="4">
        <v>0</v>
      </c>
      <c r="AS319" s="4">
        <v>0</v>
      </c>
      <c r="AT319" s="4">
        <v>0</v>
      </c>
      <c r="AU319" s="4">
        <v>17501</v>
      </c>
      <c r="AW319" s="93">
        <v>2.9</v>
      </c>
      <c r="AY319" s="4">
        <v>20349</v>
      </c>
      <c r="AZ319" s="4">
        <v>0</v>
      </c>
      <c r="BA319" s="4">
        <v>0</v>
      </c>
      <c r="BB319" s="4">
        <v>0</v>
      </c>
      <c r="BC319" s="4">
        <v>8081</v>
      </c>
      <c r="BD319" s="4">
        <v>11</v>
      </c>
      <c r="BE319" s="4">
        <v>2.4</v>
      </c>
      <c r="BF319" s="4">
        <v>0</v>
      </c>
      <c r="BG319" s="4">
        <v>16346</v>
      </c>
      <c r="BH319" s="4">
        <v>0</v>
      </c>
      <c r="BI319" s="4">
        <v>9.81</v>
      </c>
      <c r="BJ319" s="4">
        <v>0</v>
      </c>
      <c r="BK319" s="4">
        <v>48072</v>
      </c>
      <c r="BL319" s="4">
        <v>0</v>
      </c>
      <c r="BM319" s="4">
        <v>21177</v>
      </c>
      <c r="BN319" s="4">
        <v>0</v>
      </c>
      <c r="BO319" s="4">
        <v>9704.0474569962862</v>
      </c>
      <c r="BP319" s="4">
        <v>6.3203530952741858</v>
      </c>
      <c r="BQ319" s="93">
        <v>13</v>
      </c>
      <c r="BR319" s="4">
        <v>0</v>
      </c>
      <c r="BS319" s="4">
        <v>91004.336541120516</v>
      </c>
      <c r="BT319" s="4">
        <v>0</v>
      </c>
      <c r="BU319" s="4">
        <v>9630.2569548144456</v>
      </c>
      <c r="BW319" s="4">
        <v>0</v>
      </c>
      <c r="BY319" s="4">
        <v>9630.2569548144456</v>
      </c>
      <c r="CA319" s="4">
        <v>61967.936541120514</v>
      </c>
      <c r="CC319" s="93">
        <v>11.764309764309765</v>
      </c>
      <c r="CD319" s="4">
        <v>0</v>
      </c>
      <c r="CE319" s="4">
        <v>78147.861952861946</v>
      </c>
      <c r="CF319" s="4">
        <v>0</v>
      </c>
      <c r="CG319" s="4">
        <v>8353.1043771043769</v>
      </c>
      <c r="CH319" s="4">
        <v>0</v>
      </c>
      <c r="CI319" s="4">
        <v>7807</v>
      </c>
      <c r="CJ319" s="4">
        <v>0</v>
      </c>
      <c r="CK319" s="4">
        <v>8353.1043771043769</v>
      </c>
      <c r="CL319" s="4">
        <v>0</v>
      </c>
      <c r="CM319" s="4">
        <v>38449</v>
      </c>
      <c r="CN319" s="4">
        <v>0</v>
      </c>
      <c r="CO319" s="93">
        <v>16.334494773519165</v>
      </c>
      <c r="CP319" s="4">
        <v>0</v>
      </c>
      <c r="CQ319" s="4">
        <v>122283.07665505225</v>
      </c>
      <c r="CS319" s="4">
        <v>12436.275261324041</v>
      </c>
      <c r="CU319" s="4">
        <v>9708</v>
      </c>
      <c r="CW319" s="4">
        <v>12436.275261324041</v>
      </c>
      <c r="CY319" s="4">
        <v>61308.214702190307</v>
      </c>
      <c r="DA319" s="93">
        <v>20.649717514124294</v>
      </c>
      <c r="DB319" s="4">
        <v>0</v>
      </c>
      <c r="DC319" s="4">
        <v>145624</v>
      </c>
      <c r="DD319" s="4">
        <v>0</v>
      </c>
      <c r="DE319" s="4">
        <v>15733</v>
      </c>
      <c r="DF319" s="4">
        <v>0</v>
      </c>
      <c r="DG319" s="4">
        <v>17613</v>
      </c>
      <c r="DH319" s="4">
        <v>0</v>
      </c>
      <c r="DI319" s="4">
        <v>15733</v>
      </c>
      <c r="DJ319" s="4">
        <v>0</v>
      </c>
      <c r="DK319" s="4">
        <v>49822</v>
      </c>
      <c r="DL319" s="4">
        <v>0</v>
      </c>
      <c r="DM319" s="93">
        <v>23.624400429543016</v>
      </c>
      <c r="DN319" s="4">
        <v>0</v>
      </c>
      <c r="DO319" s="4">
        <v>181476</v>
      </c>
      <c r="DQ319" s="4">
        <v>20204</v>
      </c>
      <c r="DS319" s="4">
        <v>9669</v>
      </c>
      <c r="DU319" s="4">
        <v>20204</v>
      </c>
      <c r="DW319" s="4">
        <v>67510.639887844765</v>
      </c>
      <c r="DY319" s="93">
        <v>21.939903100312655</v>
      </c>
      <c r="DZ319" s="4">
        <v>0</v>
      </c>
      <c r="EA319" s="4">
        <v>179834</v>
      </c>
      <c r="EC319" s="4">
        <v>18699</v>
      </c>
      <c r="EE319" s="4">
        <v>10006</v>
      </c>
      <c r="EG319" s="4">
        <v>18699</v>
      </c>
      <c r="EI319" s="4">
        <v>30847.569337979097</v>
      </c>
      <c r="EK319" s="93">
        <v>17</v>
      </c>
      <c r="EL319" s="4">
        <v>0</v>
      </c>
      <c r="EM319" s="4">
        <v>154065</v>
      </c>
      <c r="EN319" s="4">
        <v>0</v>
      </c>
      <c r="EO319" s="4">
        <v>15181</v>
      </c>
      <c r="EP319" s="4">
        <v>0</v>
      </c>
      <c r="EQ319" s="4">
        <v>0</v>
      </c>
      <c r="ER319" s="4">
        <v>0</v>
      </c>
      <c r="ES319" s="4">
        <v>15181</v>
      </c>
      <c r="ET319" s="4">
        <v>0</v>
      </c>
      <c r="EU319" s="4">
        <v>14340.8</v>
      </c>
      <c r="EV319" s="4">
        <v>0</v>
      </c>
      <c r="EW319" s="93">
        <v>15.555944055944057</v>
      </c>
      <c r="EX319" s="4">
        <v>0</v>
      </c>
      <c r="EY319" s="4">
        <v>132838</v>
      </c>
      <c r="EZ319" s="4">
        <v>0</v>
      </c>
      <c r="FA319" s="4">
        <v>12998</v>
      </c>
      <c r="FB319" s="4">
        <v>0</v>
      </c>
      <c r="FC319" s="4">
        <v>10539</v>
      </c>
      <c r="FD319" s="4">
        <v>0</v>
      </c>
      <c r="FE319" s="4">
        <v>12998</v>
      </c>
      <c r="FF319" s="4">
        <v>0</v>
      </c>
      <c r="FG319" s="4">
        <v>0</v>
      </c>
      <c r="FH319" s="4">
        <v>0</v>
      </c>
      <c r="FI319" s="93">
        <v>19.761904761904763</v>
      </c>
      <c r="FJ319" s="4">
        <v>0</v>
      </c>
      <c r="FK319" s="4">
        <v>168997</v>
      </c>
      <c r="FL319" s="4">
        <v>0</v>
      </c>
      <c r="FM319" s="4">
        <v>16749</v>
      </c>
      <c r="FN319" s="4">
        <v>0</v>
      </c>
      <c r="FO319" s="4">
        <v>10335</v>
      </c>
      <c r="FQ319" s="4">
        <v>16749</v>
      </c>
      <c r="FS319" s="4">
        <v>34606.189444336473</v>
      </c>
      <c r="FU319" s="93">
        <v>38.237869451254944</v>
      </c>
      <c r="FV319" s="4">
        <v>0</v>
      </c>
      <c r="FW319" s="4">
        <v>396806</v>
      </c>
      <c r="FX319" s="4">
        <v>0</v>
      </c>
      <c r="FY319" s="4">
        <v>33201</v>
      </c>
      <c r="FZ319" s="4">
        <v>0</v>
      </c>
      <c r="GA319" s="4">
        <v>11567</v>
      </c>
      <c r="GB319" s="4">
        <v>0</v>
      </c>
      <c r="GC319" s="4">
        <v>33201</v>
      </c>
      <c r="GE319" s="4">
        <v>230593.41553488298</v>
      </c>
      <c r="GG319" s="93">
        <v>47.639140424381672</v>
      </c>
      <c r="GH319" s="4">
        <v>0</v>
      </c>
      <c r="GI319" s="4">
        <v>506742</v>
      </c>
      <c r="GJ319" s="4">
        <v>0</v>
      </c>
      <c r="GK319" s="4">
        <v>39782</v>
      </c>
      <c r="GL319" s="4">
        <v>0</v>
      </c>
      <c r="GM319" s="4">
        <v>36613</v>
      </c>
      <c r="GN319" s="4">
        <v>0</v>
      </c>
      <c r="GO319" s="4">
        <v>39782</v>
      </c>
      <c r="GP319" s="4">
        <v>0</v>
      </c>
      <c r="GQ319" s="4">
        <v>105767.72017523389</v>
      </c>
      <c r="GR319" s="4">
        <v>-92.45429812889779</v>
      </c>
      <c r="GS319" s="93">
        <v>48.098556495769039</v>
      </c>
      <c r="GT319" s="4">
        <v>0</v>
      </c>
      <c r="GU319" s="4">
        <v>498520</v>
      </c>
      <c r="GV319" s="4">
        <v>0</v>
      </c>
      <c r="GW319" s="4">
        <v>40164</v>
      </c>
      <c r="GX319" s="4">
        <v>0</v>
      </c>
      <c r="GY319" s="4">
        <v>37338</v>
      </c>
      <c r="GZ319" s="4">
        <v>0</v>
      </c>
      <c r="HA319" s="160">
        <v>40164</v>
      </c>
      <c r="HB319" s="160">
        <v>0</v>
      </c>
      <c r="HC319" s="160">
        <v>-92.45429812889779</v>
      </c>
      <c r="HD319" s="4">
        <v>0</v>
      </c>
      <c r="HE319" s="93">
        <v>61</v>
      </c>
      <c r="HF319" s="4">
        <v>0</v>
      </c>
      <c r="HG319" s="4">
        <v>0</v>
      </c>
      <c r="HH319" s="4">
        <v>732021</v>
      </c>
      <c r="HI319" s="4">
        <v>0</v>
      </c>
      <c r="HJ319" s="4">
        <v>51329</v>
      </c>
      <c r="HK319" s="4">
        <v>0</v>
      </c>
      <c r="HL319" s="4">
        <v>40809</v>
      </c>
      <c r="HM319" s="4">
        <v>0</v>
      </c>
      <c r="HN319" s="4">
        <v>51329</v>
      </c>
      <c r="HO319" s="4">
        <v>0</v>
      </c>
      <c r="HP319" s="4">
        <v>204960</v>
      </c>
      <c r="HQ319" s="4">
        <v>-3560.9691187943099</v>
      </c>
      <c r="HR319" s="93">
        <v>68.61</v>
      </c>
      <c r="HS319" s="4">
        <v>0</v>
      </c>
      <c r="HT319" s="4">
        <v>0</v>
      </c>
      <c r="HU319" s="4">
        <v>794851</v>
      </c>
      <c r="HV319" s="4">
        <v>0</v>
      </c>
      <c r="HW319" s="4">
        <v>0</v>
      </c>
      <c r="HX319" s="176">
        <v>0</v>
      </c>
      <c r="HY319" s="4">
        <v>55491</v>
      </c>
      <c r="HZ319" s="176">
        <v>0</v>
      </c>
      <c r="IA319" s="4">
        <v>88573</v>
      </c>
      <c r="IB319" s="176">
        <v>0</v>
      </c>
      <c r="IC319" s="4">
        <v>55491</v>
      </c>
      <c r="ID319" s="176">
        <v>0</v>
      </c>
      <c r="IE319" s="4">
        <v>39058.425209379078</v>
      </c>
      <c r="IF319" s="4">
        <v>210.67999777538353</v>
      </c>
      <c r="IG319" s="5">
        <v>86.03</v>
      </c>
      <c r="IH319" s="3">
        <v>0</v>
      </c>
      <c r="II319" s="3">
        <v>0</v>
      </c>
      <c r="IJ319" s="3">
        <v>1096735</v>
      </c>
      <c r="IK319" s="3">
        <v>0</v>
      </c>
      <c r="IL319" s="3">
        <v>0</v>
      </c>
      <c r="IM319" s="3">
        <v>0</v>
      </c>
      <c r="IN319" s="3">
        <v>73393</v>
      </c>
      <c r="IO319" s="3">
        <v>0</v>
      </c>
      <c r="IP319" s="3">
        <v>54029</v>
      </c>
      <c r="IQ319" s="3"/>
      <c r="IR319" s="3">
        <v>76822</v>
      </c>
      <c r="IS319" s="3"/>
      <c r="IT319" s="3">
        <v>247842.92940097835</v>
      </c>
      <c r="IU319" s="3"/>
      <c r="IV319" s="93">
        <v>92.16</v>
      </c>
      <c r="IW319" s="4">
        <v>0</v>
      </c>
      <c r="IX319" s="4">
        <v>0</v>
      </c>
      <c r="IY319" s="4">
        <v>1169273</v>
      </c>
      <c r="IZ319" s="4">
        <v>0</v>
      </c>
      <c r="JA319" s="4">
        <v>0</v>
      </c>
      <c r="JB319" s="4">
        <v>0</v>
      </c>
      <c r="JC319" s="4">
        <v>84041</v>
      </c>
      <c r="JD319" s="4">
        <v>0</v>
      </c>
      <c r="JE319" s="4">
        <v>32320</v>
      </c>
      <c r="JG319" s="4">
        <v>84041</v>
      </c>
      <c r="JI319" s="4">
        <v>89961.988907846506</v>
      </c>
      <c r="JK319" s="93">
        <v>102.69</v>
      </c>
      <c r="JL319" s="4">
        <v>0</v>
      </c>
      <c r="JM319" s="4">
        <v>0</v>
      </c>
      <c r="JN319" s="4">
        <v>1501899</v>
      </c>
      <c r="JO319" s="4">
        <v>0</v>
      </c>
      <c r="JP319" s="4">
        <v>0</v>
      </c>
      <c r="JQ319" s="4">
        <v>0</v>
      </c>
      <c r="JR319" s="4">
        <v>90564</v>
      </c>
      <c r="JS319" s="4">
        <v>0</v>
      </c>
      <c r="JT319" s="4">
        <v>81322</v>
      </c>
      <c r="JV319" s="4">
        <v>90564</v>
      </c>
      <c r="JW319" s="4">
        <v>0</v>
      </c>
      <c r="JX319" s="4">
        <v>343806.47680516558</v>
      </c>
      <c r="JY319" s="4">
        <v>-14.220221708936151</v>
      </c>
      <c r="JZ319" s="93">
        <v>113.56999999999996</v>
      </c>
      <c r="KA319" s="4">
        <v>0</v>
      </c>
      <c r="KB319" s="4">
        <v>0</v>
      </c>
      <c r="KC319" s="4">
        <v>1931768</v>
      </c>
      <c r="KD319" s="4">
        <v>0</v>
      </c>
      <c r="KE319" s="4">
        <v>0</v>
      </c>
      <c r="KF319" s="4">
        <v>0</v>
      </c>
      <c r="KG319" s="4">
        <v>103720</v>
      </c>
      <c r="KH319" s="4">
        <v>0</v>
      </c>
      <c r="KI319" s="4">
        <v>44680</v>
      </c>
      <c r="KJ319" s="4">
        <v>0</v>
      </c>
      <c r="KK319" s="4">
        <v>103720</v>
      </c>
      <c r="KM319" s="4">
        <v>639082.07481679798</v>
      </c>
      <c r="KN319" s="4">
        <v>-77.672201074310578</v>
      </c>
      <c r="KO319" s="4">
        <v>108.63999999999999</v>
      </c>
      <c r="KP319" s="4">
        <v>0</v>
      </c>
      <c r="KQ319" s="4">
        <v>0</v>
      </c>
      <c r="KR319" s="4">
        <v>1860777</v>
      </c>
      <c r="KS319" s="4">
        <v>0</v>
      </c>
      <c r="KT319" s="4">
        <v>0</v>
      </c>
      <c r="KU319" s="4">
        <v>0</v>
      </c>
      <c r="KV319" s="4">
        <v>113726</v>
      </c>
      <c r="KW319" s="4">
        <v>0</v>
      </c>
      <c r="KX319" s="4">
        <v>69753</v>
      </c>
      <c r="KY319" s="4">
        <v>0</v>
      </c>
      <c r="KZ319" s="4">
        <v>113726</v>
      </c>
      <c r="LA319" s="4">
        <v>0</v>
      </c>
      <c r="LB319" s="4">
        <v>385572.11179892567</v>
      </c>
      <c r="LC319" s="4">
        <v>0</v>
      </c>
      <c r="LD319" s="4">
        <v>122</v>
      </c>
      <c r="LE319" s="4">
        <v>0</v>
      </c>
      <c r="LF319" s="4">
        <v>0</v>
      </c>
      <c r="LG319" s="4">
        <v>2313150</v>
      </c>
      <c r="LH319" s="4">
        <v>0</v>
      </c>
      <c r="LI319" s="4">
        <v>0</v>
      </c>
      <c r="LJ319" s="4">
        <v>0</v>
      </c>
      <c r="LK319" s="4">
        <v>144630</v>
      </c>
      <c r="LL319" s="4">
        <v>0</v>
      </c>
      <c r="LM319" s="4">
        <v>0</v>
      </c>
      <c r="LO319" s="4">
        <v>144630</v>
      </c>
      <c r="LQ319" s="4">
        <v>624320.6</v>
      </c>
      <c r="MI319" s="115">
        <f t="shared" si="4"/>
        <v>-310</v>
      </c>
      <c r="MJ319" s="3"/>
      <c r="MK319" s="3"/>
      <c r="ML319" s="176"/>
      <c r="MM319" s="176"/>
      <c r="MN319" s="176"/>
      <c r="MO319" s="176"/>
      <c r="MP319" s="176"/>
      <c r="MQ319" s="176"/>
      <c r="MR319" s="176"/>
      <c r="MS319" s="176"/>
      <c r="MT319" s="176"/>
    </row>
    <row r="320" spans="1:358" s="4" customFormat="1">
      <c r="A320" s="1">
        <v>311</v>
      </c>
      <c r="B320" t="s">
        <v>351</v>
      </c>
      <c r="C320" s="93"/>
      <c r="E320" s="4">
        <v>0</v>
      </c>
      <c r="F320" s="4">
        <v>0</v>
      </c>
      <c r="I320" s="93"/>
      <c r="J320" s="4">
        <v>0</v>
      </c>
      <c r="K320" s="4">
        <v>0</v>
      </c>
      <c r="L320" s="4">
        <v>0</v>
      </c>
      <c r="O320" s="93"/>
      <c r="Q320" s="4">
        <v>0</v>
      </c>
      <c r="R320" s="4">
        <v>0</v>
      </c>
      <c r="S320" s="4">
        <v>0</v>
      </c>
      <c r="U320" s="4">
        <v>0</v>
      </c>
      <c r="V320" s="4">
        <v>0</v>
      </c>
      <c r="W320" s="93"/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L320" s="4">
        <v>0</v>
      </c>
      <c r="AO320" s="93"/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W320" s="93"/>
      <c r="AZ320" s="4">
        <v>0</v>
      </c>
      <c r="BB320" s="4">
        <v>0</v>
      </c>
      <c r="BC320" s="4">
        <v>0</v>
      </c>
      <c r="BD320" s="4">
        <v>0</v>
      </c>
      <c r="BH320" s="4">
        <v>0</v>
      </c>
      <c r="BL320" s="4">
        <v>0</v>
      </c>
      <c r="BN320" s="4">
        <v>0</v>
      </c>
      <c r="BO320" s="4">
        <v>0</v>
      </c>
      <c r="BP320" s="4">
        <v>0</v>
      </c>
      <c r="BQ320" s="93">
        <v>0</v>
      </c>
      <c r="BR320" s="4">
        <v>0</v>
      </c>
      <c r="BS320" s="4">
        <v>0</v>
      </c>
      <c r="BT320" s="4">
        <v>0</v>
      </c>
      <c r="BU320" s="4">
        <v>0</v>
      </c>
      <c r="BW320" s="4">
        <v>0</v>
      </c>
      <c r="BY320" s="4">
        <v>0</v>
      </c>
      <c r="CA320" s="4">
        <v>0</v>
      </c>
      <c r="CC320" s="93"/>
      <c r="CE320" s="4">
        <v>0</v>
      </c>
      <c r="CF320" s="4">
        <v>0</v>
      </c>
      <c r="CH320" s="4">
        <v>0</v>
      </c>
      <c r="CJ320" s="4">
        <v>0</v>
      </c>
      <c r="CK320" s="4">
        <v>0</v>
      </c>
      <c r="CL320" s="4">
        <v>0</v>
      </c>
      <c r="CM320" s="4">
        <v>0</v>
      </c>
      <c r="CN320" s="4">
        <v>0</v>
      </c>
      <c r="CO320" s="93"/>
      <c r="CS320" s="4">
        <v>0</v>
      </c>
      <c r="CW320" s="4">
        <v>0</v>
      </c>
      <c r="CY320" s="4">
        <v>0</v>
      </c>
      <c r="DA320" s="93"/>
      <c r="DD320" s="4">
        <v>0</v>
      </c>
      <c r="DF320" s="4">
        <v>0</v>
      </c>
      <c r="DH320" s="4">
        <v>0</v>
      </c>
      <c r="DI320" s="4">
        <v>0</v>
      </c>
      <c r="DJ320" s="4">
        <v>0</v>
      </c>
      <c r="DK320" s="4">
        <v>0</v>
      </c>
      <c r="DL320" s="4">
        <v>0</v>
      </c>
      <c r="DM320" s="93"/>
      <c r="DU320" s="4">
        <v>0</v>
      </c>
      <c r="DW320" s="4">
        <v>0</v>
      </c>
      <c r="DY320" s="93"/>
      <c r="EG320" s="4">
        <v>0</v>
      </c>
      <c r="EI320" s="4">
        <v>0</v>
      </c>
      <c r="EK320" s="93">
        <v>0</v>
      </c>
      <c r="EM320" s="4">
        <v>0</v>
      </c>
      <c r="EN320" s="4">
        <v>0</v>
      </c>
      <c r="EO320" s="4">
        <v>0</v>
      </c>
      <c r="EP320" s="4">
        <v>0</v>
      </c>
      <c r="EQ320" s="4">
        <v>0</v>
      </c>
      <c r="ER320" s="4">
        <v>0</v>
      </c>
      <c r="ES320" s="4">
        <v>0</v>
      </c>
      <c r="ET320" s="4">
        <v>0</v>
      </c>
      <c r="EU320" s="4">
        <v>0</v>
      </c>
      <c r="EV320" s="4">
        <v>0</v>
      </c>
      <c r="EW320" s="93">
        <v>0</v>
      </c>
      <c r="EX320" s="4">
        <v>0</v>
      </c>
      <c r="EY320" s="4">
        <v>0</v>
      </c>
      <c r="EZ320" s="4">
        <v>0</v>
      </c>
      <c r="FA320" s="4">
        <v>0</v>
      </c>
      <c r="FB320" s="4">
        <v>0</v>
      </c>
      <c r="FC320" s="4">
        <v>0</v>
      </c>
      <c r="FD320" s="4">
        <v>0</v>
      </c>
      <c r="FE320" s="4">
        <v>0</v>
      </c>
      <c r="FF320" s="4">
        <v>0</v>
      </c>
      <c r="FG320" s="4">
        <v>0</v>
      </c>
      <c r="FH320" s="4">
        <v>0</v>
      </c>
      <c r="FI320" s="93">
        <v>0</v>
      </c>
      <c r="FJ320" s="4">
        <v>0</v>
      </c>
      <c r="FK320" s="4">
        <v>0</v>
      </c>
      <c r="FL320" s="4">
        <v>0</v>
      </c>
      <c r="FM320" s="4">
        <v>0</v>
      </c>
      <c r="FN320" s="4">
        <v>0</v>
      </c>
      <c r="FO320" s="4">
        <v>0</v>
      </c>
      <c r="FQ320" s="4">
        <v>0</v>
      </c>
      <c r="FS320" s="4">
        <v>0</v>
      </c>
      <c r="FU320" s="93">
        <v>0</v>
      </c>
      <c r="FV320" s="4">
        <v>0</v>
      </c>
      <c r="FW320" s="4">
        <v>0</v>
      </c>
      <c r="FX320" s="4">
        <v>0</v>
      </c>
      <c r="FY320" s="4">
        <v>0</v>
      </c>
      <c r="FZ320" s="4">
        <v>0</v>
      </c>
      <c r="GA320" s="4">
        <v>0</v>
      </c>
      <c r="GB320" s="4">
        <v>0</v>
      </c>
      <c r="GC320" s="4">
        <v>0</v>
      </c>
      <c r="GE320" s="4">
        <v>0</v>
      </c>
      <c r="GG320" s="93">
        <v>0</v>
      </c>
      <c r="GH320" s="4">
        <v>0</v>
      </c>
      <c r="GI320" s="4">
        <v>0</v>
      </c>
      <c r="GJ320" s="4">
        <v>0</v>
      </c>
      <c r="GK320" s="4">
        <v>0</v>
      </c>
      <c r="GL320" s="4">
        <v>0</v>
      </c>
      <c r="GM320" s="4">
        <v>0</v>
      </c>
      <c r="GN320" s="4">
        <v>0</v>
      </c>
      <c r="GO320" s="4">
        <v>0</v>
      </c>
      <c r="GP320" s="4">
        <v>0</v>
      </c>
      <c r="GQ320" s="4">
        <v>0</v>
      </c>
      <c r="GR320" s="4">
        <v>0</v>
      </c>
      <c r="GS320" s="93">
        <v>0</v>
      </c>
      <c r="GT320" s="4">
        <v>0</v>
      </c>
      <c r="GU320" s="4">
        <v>0</v>
      </c>
      <c r="GV320" s="4">
        <v>0</v>
      </c>
      <c r="GW320" s="4">
        <v>0</v>
      </c>
      <c r="GX320" s="4">
        <v>0</v>
      </c>
      <c r="GY320" s="4">
        <v>0</v>
      </c>
      <c r="GZ320" s="4">
        <v>0</v>
      </c>
      <c r="HA320" s="160">
        <v>0</v>
      </c>
      <c r="HB320" s="160">
        <v>0</v>
      </c>
      <c r="HC320" s="160">
        <v>0</v>
      </c>
      <c r="HD320" s="4">
        <v>0</v>
      </c>
      <c r="HE320" s="93">
        <v>0</v>
      </c>
      <c r="HF320" s="4">
        <v>0</v>
      </c>
      <c r="HG320" s="4">
        <v>0</v>
      </c>
      <c r="HH320" s="4">
        <v>0</v>
      </c>
      <c r="HI320" s="4">
        <v>0</v>
      </c>
      <c r="HJ320" s="4">
        <v>0</v>
      </c>
      <c r="HK320" s="4">
        <v>0</v>
      </c>
      <c r="HL320" s="4">
        <v>0</v>
      </c>
      <c r="HM320" s="4">
        <v>0</v>
      </c>
      <c r="HN320" s="4">
        <v>0</v>
      </c>
      <c r="HO320" s="4">
        <v>0</v>
      </c>
      <c r="HP320" s="4">
        <v>0</v>
      </c>
      <c r="HQ320" s="4">
        <v>0</v>
      </c>
      <c r="HR320" s="93">
        <v>0</v>
      </c>
      <c r="HS320" s="4">
        <v>0</v>
      </c>
      <c r="HT320" s="4">
        <v>0</v>
      </c>
      <c r="HU320" s="4">
        <v>0</v>
      </c>
      <c r="HV320" s="4">
        <v>0</v>
      </c>
      <c r="HW320" s="4">
        <v>0</v>
      </c>
      <c r="HX320" s="176">
        <v>0</v>
      </c>
      <c r="HY320" s="4">
        <v>0</v>
      </c>
      <c r="HZ320" s="176">
        <v>0</v>
      </c>
      <c r="IA320" s="4">
        <v>0</v>
      </c>
      <c r="IB320" s="176">
        <v>0</v>
      </c>
      <c r="IC320" s="4">
        <v>0</v>
      </c>
      <c r="ID320" s="176">
        <v>0</v>
      </c>
      <c r="IE320" s="4">
        <v>0</v>
      </c>
      <c r="IF320" s="4">
        <v>0</v>
      </c>
      <c r="IG320" s="5">
        <v>0</v>
      </c>
      <c r="IH320" s="3">
        <v>0</v>
      </c>
      <c r="II320" s="3">
        <v>0</v>
      </c>
      <c r="IJ320" s="3">
        <v>0</v>
      </c>
      <c r="IK320" s="3">
        <v>0</v>
      </c>
      <c r="IL320" s="3">
        <v>0</v>
      </c>
      <c r="IM320" s="3">
        <v>0</v>
      </c>
      <c r="IN320" s="3">
        <v>0</v>
      </c>
      <c r="IO320" s="3">
        <v>0</v>
      </c>
      <c r="IP320" s="3">
        <v>0</v>
      </c>
      <c r="IQ320" s="3"/>
      <c r="IR320" s="3">
        <v>0</v>
      </c>
      <c r="IS320" s="3"/>
      <c r="IT320" s="3">
        <v>0</v>
      </c>
      <c r="IU320" s="3"/>
      <c r="IV320" s="93">
        <v>0</v>
      </c>
      <c r="IW320" s="4">
        <v>0</v>
      </c>
      <c r="IX320" s="4">
        <v>0</v>
      </c>
      <c r="IY320" s="4">
        <v>0</v>
      </c>
      <c r="IZ320" s="4">
        <v>0</v>
      </c>
      <c r="JA320" s="4">
        <v>0</v>
      </c>
      <c r="JB320" s="4">
        <v>0</v>
      </c>
      <c r="JC320" s="4">
        <v>0</v>
      </c>
      <c r="JD320" s="4">
        <v>0</v>
      </c>
      <c r="JE320" s="4">
        <v>0</v>
      </c>
      <c r="JG320" s="4">
        <v>0</v>
      </c>
      <c r="JI320" s="4">
        <v>0</v>
      </c>
      <c r="JK320" s="93">
        <v>0</v>
      </c>
      <c r="JL320" s="4">
        <v>0</v>
      </c>
      <c r="JM320" s="4">
        <v>0</v>
      </c>
      <c r="JN320" s="4">
        <v>0</v>
      </c>
      <c r="JO320" s="4">
        <v>0</v>
      </c>
      <c r="JP320" s="4">
        <v>0</v>
      </c>
      <c r="JQ320" s="4">
        <v>0</v>
      </c>
      <c r="JR320" s="4">
        <v>0</v>
      </c>
      <c r="JS320" s="4">
        <v>0</v>
      </c>
      <c r="JT320" s="4">
        <v>0</v>
      </c>
      <c r="JV320" s="4">
        <v>0</v>
      </c>
      <c r="JW320" s="4">
        <v>0</v>
      </c>
      <c r="JX320" s="4">
        <v>0</v>
      </c>
      <c r="JY320" s="4">
        <v>0</v>
      </c>
      <c r="JZ320" s="93">
        <v>0</v>
      </c>
      <c r="KA320" s="4">
        <v>0</v>
      </c>
      <c r="KB320" s="4">
        <v>0</v>
      </c>
      <c r="KC320" s="4">
        <v>0</v>
      </c>
      <c r="KD320" s="4">
        <v>0</v>
      </c>
      <c r="KE320" s="4">
        <v>0</v>
      </c>
      <c r="KF320" s="4">
        <v>0</v>
      </c>
      <c r="KG320" s="4">
        <v>0</v>
      </c>
      <c r="KH320" s="4">
        <v>0</v>
      </c>
      <c r="KI320" s="4">
        <v>0</v>
      </c>
      <c r="KJ320" s="4">
        <v>0</v>
      </c>
      <c r="KK320" s="4">
        <v>0</v>
      </c>
      <c r="KM320" s="4">
        <v>0</v>
      </c>
      <c r="KN320" s="4">
        <v>0</v>
      </c>
      <c r="KO320" s="4">
        <v>0</v>
      </c>
      <c r="KP320" s="4">
        <v>0</v>
      </c>
      <c r="KQ320" s="4">
        <v>0</v>
      </c>
      <c r="KR320" s="4">
        <v>0</v>
      </c>
      <c r="KS320" s="4">
        <v>0</v>
      </c>
      <c r="KT320" s="4">
        <v>0</v>
      </c>
      <c r="KU320" s="4">
        <v>0</v>
      </c>
      <c r="KV320" s="4">
        <v>0</v>
      </c>
      <c r="KW320" s="4">
        <v>0</v>
      </c>
      <c r="KX320" s="4">
        <v>0</v>
      </c>
      <c r="KY320" s="4">
        <v>0</v>
      </c>
      <c r="KZ320" s="4">
        <v>0</v>
      </c>
      <c r="LA320" s="4">
        <v>0</v>
      </c>
      <c r="LB320" s="4">
        <v>0</v>
      </c>
      <c r="LC320" s="4">
        <v>0</v>
      </c>
      <c r="LD320" s="4">
        <v>0</v>
      </c>
      <c r="LE320" s="4">
        <v>0</v>
      </c>
      <c r="LF320" s="4">
        <v>0</v>
      </c>
      <c r="LG320" s="4">
        <v>0</v>
      </c>
      <c r="LH320" s="4">
        <v>0</v>
      </c>
      <c r="LI320" s="4">
        <v>0</v>
      </c>
      <c r="LJ320" s="4">
        <v>0</v>
      </c>
      <c r="LK320" s="4">
        <v>0</v>
      </c>
      <c r="LL320" s="4">
        <v>0</v>
      </c>
      <c r="LM320" s="4">
        <v>0</v>
      </c>
      <c r="LO320" s="4">
        <v>0</v>
      </c>
      <c r="LQ320" s="4">
        <v>0</v>
      </c>
      <c r="MI320" s="115">
        <f t="shared" si="4"/>
        <v>-311</v>
      </c>
      <c r="MJ320" s="3"/>
      <c r="MK320" s="3"/>
      <c r="ML320" s="176"/>
      <c r="MM320" s="176"/>
      <c r="MN320" s="176"/>
      <c r="MO320" s="176"/>
      <c r="MP320" s="176"/>
      <c r="MQ320" s="176"/>
      <c r="MR320" s="176"/>
      <c r="MS320" s="176"/>
      <c r="MT320" s="176"/>
    </row>
    <row r="321" spans="1:358" s="4" customFormat="1">
      <c r="A321" s="1">
        <v>312</v>
      </c>
      <c r="B321" t="s">
        <v>352</v>
      </c>
      <c r="C321" s="93"/>
      <c r="E321" s="4">
        <v>0</v>
      </c>
      <c r="F321" s="4">
        <v>0</v>
      </c>
      <c r="I321" s="93"/>
      <c r="J321" s="4">
        <v>0</v>
      </c>
      <c r="K321" s="4">
        <v>0</v>
      </c>
      <c r="L321" s="4">
        <v>0</v>
      </c>
      <c r="O321" s="93"/>
      <c r="Q321" s="4">
        <v>0</v>
      </c>
      <c r="R321" s="4">
        <v>0</v>
      </c>
      <c r="S321" s="4">
        <v>0</v>
      </c>
      <c r="U321" s="4">
        <v>0</v>
      </c>
      <c r="V321" s="4">
        <v>0</v>
      </c>
      <c r="W321" s="93"/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L321" s="4">
        <v>0</v>
      </c>
      <c r="AO321" s="93"/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W321" s="93"/>
      <c r="AZ321" s="4">
        <v>0</v>
      </c>
      <c r="BB321" s="4">
        <v>0</v>
      </c>
      <c r="BC321" s="4">
        <v>0</v>
      </c>
      <c r="BD321" s="4">
        <v>0</v>
      </c>
      <c r="BH321" s="4">
        <v>0</v>
      </c>
      <c r="BL321" s="4">
        <v>0</v>
      </c>
      <c r="BN321" s="4">
        <v>0</v>
      </c>
      <c r="BO321" s="4">
        <v>0</v>
      </c>
      <c r="BP321" s="4">
        <v>0</v>
      </c>
      <c r="BQ321" s="93">
        <v>0</v>
      </c>
      <c r="BR321" s="4">
        <v>0</v>
      </c>
      <c r="BS321" s="4">
        <v>0</v>
      </c>
      <c r="BT321" s="4">
        <v>0</v>
      </c>
      <c r="BU321" s="4">
        <v>0</v>
      </c>
      <c r="BW321" s="4">
        <v>0</v>
      </c>
      <c r="BY321" s="4">
        <v>0</v>
      </c>
      <c r="CA321" s="4">
        <v>0</v>
      </c>
      <c r="CC321" s="93"/>
      <c r="CE321" s="4">
        <v>0</v>
      </c>
      <c r="CF321" s="4">
        <v>0</v>
      </c>
      <c r="CH321" s="4">
        <v>0</v>
      </c>
      <c r="CJ321" s="4">
        <v>0</v>
      </c>
      <c r="CK321" s="4">
        <v>0</v>
      </c>
      <c r="CL321" s="4">
        <v>0</v>
      </c>
      <c r="CM321" s="4">
        <v>0</v>
      </c>
      <c r="CN321" s="4">
        <v>0</v>
      </c>
      <c r="CO321" s="93"/>
      <c r="CS321" s="4">
        <v>0</v>
      </c>
      <c r="CW321" s="4">
        <v>0</v>
      </c>
      <c r="CY321" s="4">
        <v>0</v>
      </c>
      <c r="DA321" s="93"/>
      <c r="DD321" s="4">
        <v>0</v>
      </c>
      <c r="DF321" s="4">
        <v>0</v>
      </c>
      <c r="DH321" s="4">
        <v>0</v>
      </c>
      <c r="DI321" s="4">
        <v>0</v>
      </c>
      <c r="DJ321" s="4">
        <v>0</v>
      </c>
      <c r="DK321" s="4">
        <v>0</v>
      </c>
      <c r="DL321" s="4">
        <v>0</v>
      </c>
      <c r="DM321" s="93"/>
      <c r="DU321" s="4">
        <v>0</v>
      </c>
      <c r="DW321" s="4">
        <v>0</v>
      </c>
      <c r="DY321" s="93"/>
      <c r="EG321" s="4">
        <v>0</v>
      </c>
      <c r="EI321" s="4">
        <v>0</v>
      </c>
      <c r="EK321" s="93">
        <v>0</v>
      </c>
      <c r="EM321" s="4">
        <v>0</v>
      </c>
      <c r="EN321" s="4">
        <v>0</v>
      </c>
      <c r="EO321" s="4">
        <v>0</v>
      </c>
      <c r="EP321" s="4">
        <v>0</v>
      </c>
      <c r="EQ321" s="4">
        <v>0</v>
      </c>
      <c r="ER321" s="4">
        <v>0</v>
      </c>
      <c r="ES321" s="4">
        <v>0</v>
      </c>
      <c r="ET321" s="4">
        <v>0</v>
      </c>
      <c r="EU321" s="4">
        <v>0</v>
      </c>
      <c r="EV321" s="4">
        <v>0</v>
      </c>
      <c r="EW321" s="93">
        <v>0</v>
      </c>
      <c r="EX321" s="4">
        <v>0</v>
      </c>
      <c r="EY321" s="4">
        <v>0</v>
      </c>
      <c r="EZ321" s="4">
        <v>0</v>
      </c>
      <c r="FA321" s="4">
        <v>0</v>
      </c>
      <c r="FB321" s="4">
        <v>0</v>
      </c>
      <c r="FC321" s="4">
        <v>0</v>
      </c>
      <c r="FD321" s="4">
        <v>0</v>
      </c>
      <c r="FE321" s="4">
        <v>0</v>
      </c>
      <c r="FF321" s="4">
        <v>0</v>
      </c>
      <c r="FG321" s="4">
        <v>0</v>
      </c>
      <c r="FH321" s="4">
        <v>0</v>
      </c>
      <c r="FI321" s="93">
        <v>0</v>
      </c>
      <c r="FJ321" s="4">
        <v>0</v>
      </c>
      <c r="FK321" s="4">
        <v>0</v>
      </c>
      <c r="FL321" s="4">
        <v>0</v>
      </c>
      <c r="FM321" s="4">
        <v>0</v>
      </c>
      <c r="FN321" s="4">
        <v>0</v>
      </c>
      <c r="FO321" s="4">
        <v>0</v>
      </c>
      <c r="FQ321" s="4">
        <v>0</v>
      </c>
      <c r="FS321" s="4">
        <v>0</v>
      </c>
      <c r="FU321" s="93">
        <v>0</v>
      </c>
      <c r="FV321" s="4">
        <v>0</v>
      </c>
      <c r="FW321" s="4">
        <v>0</v>
      </c>
      <c r="FX321" s="4">
        <v>0</v>
      </c>
      <c r="FY321" s="4">
        <v>0</v>
      </c>
      <c r="FZ321" s="4">
        <v>0</v>
      </c>
      <c r="GA321" s="4">
        <v>0</v>
      </c>
      <c r="GB321" s="4">
        <v>0</v>
      </c>
      <c r="GC321" s="4">
        <v>0</v>
      </c>
      <c r="GE321" s="4">
        <v>0</v>
      </c>
      <c r="GG321" s="93">
        <v>0</v>
      </c>
      <c r="GH321" s="4">
        <v>0</v>
      </c>
      <c r="GI321" s="4">
        <v>0</v>
      </c>
      <c r="GJ321" s="4">
        <v>0</v>
      </c>
      <c r="GK321" s="4">
        <v>0</v>
      </c>
      <c r="GL321" s="4">
        <v>0</v>
      </c>
      <c r="GM321" s="4">
        <v>0</v>
      </c>
      <c r="GN321" s="4">
        <v>0</v>
      </c>
      <c r="GO321" s="4">
        <v>0</v>
      </c>
      <c r="GP321" s="4">
        <v>0</v>
      </c>
      <c r="GQ321" s="4">
        <v>0</v>
      </c>
      <c r="GR321" s="4">
        <v>0</v>
      </c>
      <c r="GS321" s="93">
        <v>0</v>
      </c>
      <c r="GT321" s="4">
        <v>0</v>
      </c>
      <c r="GU321" s="4">
        <v>0</v>
      </c>
      <c r="GV321" s="4">
        <v>0</v>
      </c>
      <c r="GW321" s="4">
        <v>0</v>
      </c>
      <c r="GX321" s="4">
        <v>0</v>
      </c>
      <c r="GY321" s="4">
        <v>0</v>
      </c>
      <c r="GZ321" s="4">
        <v>0</v>
      </c>
      <c r="HA321" s="160">
        <v>0</v>
      </c>
      <c r="HB321" s="160">
        <v>0</v>
      </c>
      <c r="HC321" s="160">
        <v>0</v>
      </c>
      <c r="HD321" s="4">
        <v>0</v>
      </c>
      <c r="HE321" s="93">
        <v>0</v>
      </c>
      <c r="HF321" s="4">
        <v>0</v>
      </c>
      <c r="HG321" s="4">
        <v>0</v>
      </c>
      <c r="HH321" s="4">
        <v>0</v>
      </c>
      <c r="HI321" s="4">
        <v>0</v>
      </c>
      <c r="HJ321" s="4">
        <v>0</v>
      </c>
      <c r="HK321" s="4">
        <v>0</v>
      </c>
      <c r="HL321" s="4">
        <v>0</v>
      </c>
      <c r="HM321" s="4">
        <v>0</v>
      </c>
      <c r="HN321" s="4">
        <v>0</v>
      </c>
      <c r="HO321" s="4">
        <v>0</v>
      </c>
      <c r="HP321" s="4">
        <v>0</v>
      </c>
      <c r="HQ321" s="4">
        <v>0</v>
      </c>
      <c r="HR321" s="93">
        <v>0</v>
      </c>
      <c r="HS321" s="4">
        <v>0</v>
      </c>
      <c r="HT321" s="4">
        <v>0</v>
      </c>
      <c r="HU321" s="4">
        <v>0</v>
      </c>
      <c r="HV321" s="4">
        <v>0</v>
      </c>
      <c r="HW321" s="4">
        <v>0</v>
      </c>
      <c r="HX321" s="176">
        <v>0</v>
      </c>
      <c r="HY321" s="4">
        <v>0</v>
      </c>
      <c r="HZ321" s="176">
        <v>0</v>
      </c>
      <c r="IA321" s="4">
        <v>0</v>
      </c>
      <c r="IB321" s="176">
        <v>0</v>
      </c>
      <c r="IC321" s="4">
        <v>0</v>
      </c>
      <c r="ID321" s="176">
        <v>0</v>
      </c>
      <c r="IE321" s="4">
        <v>0</v>
      </c>
      <c r="IF321" s="4">
        <v>0</v>
      </c>
      <c r="IG321" s="5">
        <v>0</v>
      </c>
      <c r="IH321" s="3">
        <v>0</v>
      </c>
      <c r="II321" s="3">
        <v>0</v>
      </c>
      <c r="IJ321" s="3">
        <v>0</v>
      </c>
      <c r="IK321" s="3">
        <v>0</v>
      </c>
      <c r="IL321" s="3">
        <v>0</v>
      </c>
      <c r="IM321" s="3">
        <v>0</v>
      </c>
      <c r="IN321" s="3">
        <v>0</v>
      </c>
      <c r="IO321" s="3">
        <v>0</v>
      </c>
      <c r="IP321" s="3">
        <v>0</v>
      </c>
      <c r="IQ321" s="3"/>
      <c r="IR321" s="3">
        <v>0</v>
      </c>
      <c r="IS321" s="3"/>
      <c r="IT321" s="3">
        <v>0</v>
      </c>
      <c r="IU321" s="3"/>
      <c r="IV321" s="93">
        <v>0</v>
      </c>
      <c r="IW321" s="4">
        <v>0</v>
      </c>
      <c r="IX321" s="4">
        <v>0</v>
      </c>
      <c r="IY321" s="4">
        <v>0</v>
      </c>
      <c r="IZ321" s="4">
        <v>0</v>
      </c>
      <c r="JA321" s="4">
        <v>0</v>
      </c>
      <c r="JB321" s="4">
        <v>0</v>
      </c>
      <c r="JC321" s="4">
        <v>0</v>
      </c>
      <c r="JD321" s="4">
        <v>0</v>
      </c>
      <c r="JE321" s="4">
        <v>0</v>
      </c>
      <c r="JG321" s="4">
        <v>0</v>
      </c>
      <c r="JI321" s="4">
        <v>0</v>
      </c>
      <c r="JK321" s="93">
        <v>0</v>
      </c>
      <c r="JL321" s="4">
        <v>0</v>
      </c>
      <c r="JM321" s="4">
        <v>0</v>
      </c>
      <c r="JN321" s="4">
        <v>0</v>
      </c>
      <c r="JO321" s="4">
        <v>0</v>
      </c>
      <c r="JP321" s="4">
        <v>0</v>
      </c>
      <c r="JQ321" s="4">
        <v>0</v>
      </c>
      <c r="JR321" s="4">
        <v>0</v>
      </c>
      <c r="JS321" s="4">
        <v>0</v>
      </c>
      <c r="JT321" s="4">
        <v>0</v>
      </c>
      <c r="JV321" s="4">
        <v>0</v>
      </c>
      <c r="JW321" s="4">
        <v>0</v>
      </c>
      <c r="JX321" s="4">
        <v>0</v>
      </c>
      <c r="JY321" s="4">
        <v>0</v>
      </c>
      <c r="JZ321" s="93">
        <v>0</v>
      </c>
      <c r="KA321" s="4">
        <v>0</v>
      </c>
      <c r="KB321" s="4">
        <v>0</v>
      </c>
      <c r="KC321" s="4">
        <v>0</v>
      </c>
      <c r="KD321" s="4">
        <v>0</v>
      </c>
      <c r="KE321" s="4">
        <v>0</v>
      </c>
      <c r="KF321" s="4">
        <v>0</v>
      </c>
      <c r="KG321" s="4">
        <v>0</v>
      </c>
      <c r="KH321" s="4">
        <v>0</v>
      </c>
      <c r="KI321" s="4">
        <v>0</v>
      </c>
      <c r="KJ321" s="4">
        <v>0</v>
      </c>
      <c r="KK321" s="4">
        <v>0</v>
      </c>
      <c r="KM321" s="4">
        <v>0</v>
      </c>
      <c r="KN321" s="4">
        <v>0</v>
      </c>
      <c r="KO321" s="4">
        <v>0</v>
      </c>
      <c r="KP321" s="4">
        <v>0</v>
      </c>
      <c r="KQ321" s="4">
        <v>0</v>
      </c>
      <c r="KR321" s="4">
        <v>0</v>
      </c>
      <c r="KS321" s="4">
        <v>0</v>
      </c>
      <c r="KT321" s="4">
        <v>0</v>
      </c>
      <c r="KU321" s="4">
        <v>0</v>
      </c>
      <c r="KV321" s="4">
        <v>0</v>
      </c>
      <c r="KW321" s="4">
        <v>0</v>
      </c>
      <c r="KX321" s="4">
        <v>0</v>
      </c>
      <c r="KY321" s="4">
        <v>0</v>
      </c>
      <c r="KZ321" s="4">
        <v>0</v>
      </c>
      <c r="LA321" s="4">
        <v>0</v>
      </c>
      <c r="LB321" s="4">
        <v>0</v>
      </c>
      <c r="LC321" s="4">
        <v>0</v>
      </c>
      <c r="LD321" s="4">
        <v>2</v>
      </c>
      <c r="LE321" s="4">
        <v>0</v>
      </c>
      <c r="LF321" s="4">
        <v>0</v>
      </c>
      <c r="LG321" s="4">
        <v>40672</v>
      </c>
      <c r="LH321" s="4">
        <v>0</v>
      </c>
      <c r="LI321" s="4">
        <v>0</v>
      </c>
      <c r="LJ321" s="4">
        <v>0</v>
      </c>
      <c r="LK321" s="4">
        <v>2376</v>
      </c>
      <c r="LL321" s="4">
        <v>0</v>
      </c>
      <c r="LM321" s="4">
        <v>0</v>
      </c>
      <c r="LO321" s="4">
        <v>2376</v>
      </c>
      <c r="LQ321" s="4">
        <v>40672</v>
      </c>
      <c r="MI321" s="115">
        <f t="shared" si="4"/>
        <v>-312</v>
      </c>
      <c r="MJ321" s="3"/>
      <c r="MK321" s="3"/>
      <c r="ML321" s="176"/>
      <c r="MM321" s="176"/>
      <c r="MN321" s="176"/>
      <c r="MO321" s="176"/>
      <c r="MP321" s="176"/>
      <c r="MQ321" s="176"/>
      <c r="MR321" s="176"/>
      <c r="MS321" s="176"/>
      <c r="MT321" s="176"/>
    </row>
    <row r="322" spans="1:358" s="4" customFormat="1">
      <c r="A322" s="1">
        <v>313</v>
      </c>
      <c r="B322" t="s">
        <v>353</v>
      </c>
      <c r="C322" s="93"/>
      <c r="E322" s="4">
        <v>0</v>
      </c>
      <c r="F322" s="4">
        <v>0</v>
      </c>
      <c r="I322" s="93"/>
      <c r="J322" s="4">
        <v>0</v>
      </c>
      <c r="K322" s="4">
        <v>0</v>
      </c>
      <c r="L322" s="4">
        <v>0</v>
      </c>
      <c r="O322" s="93"/>
      <c r="Q322" s="4">
        <v>0</v>
      </c>
      <c r="R322" s="4">
        <v>0</v>
      </c>
      <c r="S322" s="4">
        <v>0</v>
      </c>
      <c r="U322" s="4">
        <v>0</v>
      </c>
      <c r="V322" s="4">
        <v>0</v>
      </c>
      <c r="W322" s="93"/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L322" s="4">
        <v>0</v>
      </c>
      <c r="AO322" s="93"/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W322" s="93"/>
      <c r="AZ322" s="4">
        <v>0</v>
      </c>
      <c r="BB322" s="4">
        <v>0</v>
      </c>
      <c r="BC322" s="4">
        <v>0</v>
      </c>
      <c r="BD322" s="4">
        <v>0</v>
      </c>
      <c r="BH322" s="4">
        <v>0</v>
      </c>
      <c r="BL322" s="4">
        <v>0</v>
      </c>
      <c r="BN322" s="4">
        <v>0</v>
      </c>
      <c r="BO322" s="4">
        <v>0</v>
      </c>
      <c r="BP322" s="4">
        <v>0</v>
      </c>
      <c r="BQ322" s="93">
        <v>0</v>
      </c>
      <c r="BR322" s="4">
        <v>0</v>
      </c>
      <c r="BS322" s="4">
        <v>0</v>
      </c>
      <c r="BT322" s="4">
        <v>0</v>
      </c>
      <c r="BU322" s="4">
        <v>0</v>
      </c>
      <c r="BW322" s="4">
        <v>0</v>
      </c>
      <c r="BY322" s="4">
        <v>0</v>
      </c>
      <c r="CA322" s="4">
        <v>0</v>
      </c>
      <c r="CC322" s="93"/>
      <c r="CE322" s="4">
        <v>0</v>
      </c>
      <c r="CF322" s="4">
        <v>0</v>
      </c>
      <c r="CH322" s="4">
        <v>0</v>
      </c>
      <c r="CJ322" s="4">
        <v>0</v>
      </c>
      <c r="CK322" s="4">
        <v>0</v>
      </c>
      <c r="CL322" s="4">
        <v>0</v>
      </c>
      <c r="CM322" s="4">
        <v>0</v>
      </c>
      <c r="CN322" s="4">
        <v>0</v>
      </c>
      <c r="CO322" s="93"/>
      <c r="CS322" s="4">
        <v>0</v>
      </c>
      <c r="CW322" s="4">
        <v>0</v>
      </c>
      <c r="CY322" s="4">
        <v>0</v>
      </c>
      <c r="DA322" s="93"/>
      <c r="DD322" s="4">
        <v>0</v>
      </c>
      <c r="DF322" s="4">
        <v>0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93"/>
      <c r="DU322" s="4">
        <v>0</v>
      </c>
      <c r="DW322" s="4">
        <v>0</v>
      </c>
      <c r="DY322" s="93"/>
      <c r="EG322" s="4">
        <v>0</v>
      </c>
      <c r="EI322" s="4">
        <v>0</v>
      </c>
      <c r="EK322" s="93">
        <v>0</v>
      </c>
      <c r="EM322" s="4">
        <v>0</v>
      </c>
      <c r="EN322" s="4">
        <v>0</v>
      </c>
      <c r="EO322" s="4">
        <v>0</v>
      </c>
      <c r="EP322" s="4">
        <v>0</v>
      </c>
      <c r="EQ322" s="4">
        <v>0</v>
      </c>
      <c r="ER322" s="4">
        <v>0</v>
      </c>
      <c r="ES322" s="4">
        <v>0</v>
      </c>
      <c r="ET322" s="4">
        <v>0</v>
      </c>
      <c r="EU322" s="4">
        <v>0</v>
      </c>
      <c r="EV322" s="4">
        <v>0</v>
      </c>
      <c r="EW322" s="93">
        <v>0</v>
      </c>
      <c r="EX322" s="4">
        <v>0</v>
      </c>
      <c r="EY322" s="4">
        <v>0</v>
      </c>
      <c r="EZ322" s="4">
        <v>0</v>
      </c>
      <c r="FA322" s="4">
        <v>0</v>
      </c>
      <c r="FB322" s="4">
        <v>0</v>
      </c>
      <c r="FC322" s="4">
        <v>0</v>
      </c>
      <c r="FD322" s="4">
        <v>0</v>
      </c>
      <c r="FE322" s="4">
        <v>0</v>
      </c>
      <c r="FF322" s="4">
        <v>0</v>
      </c>
      <c r="FG322" s="4">
        <v>0</v>
      </c>
      <c r="FH322" s="4">
        <v>0</v>
      </c>
      <c r="FI322" s="93">
        <v>0</v>
      </c>
      <c r="FJ322" s="4">
        <v>0</v>
      </c>
      <c r="FK322" s="4">
        <v>0</v>
      </c>
      <c r="FL322" s="4">
        <v>0</v>
      </c>
      <c r="FM322" s="4">
        <v>0</v>
      </c>
      <c r="FN322" s="4">
        <v>0</v>
      </c>
      <c r="FO322" s="4">
        <v>0</v>
      </c>
      <c r="FQ322" s="4">
        <v>0</v>
      </c>
      <c r="FS322" s="4">
        <v>0</v>
      </c>
      <c r="FU322" s="93">
        <v>0</v>
      </c>
      <c r="FV322" s="4">
        <v>0</v>
      </c>
      <c r="FW322" s="4">
        <v>0</v>
      </c>
      <c r="FX322" s="4">
        <v>0</v>
      </c>
      <c r="FY322" s="4">
        <v>0</v>
      </c>
      <c r="FZ322" s="4">
        <v>0</v>
      </c>
      <c r="GA322" s="4">
        <v>0</v>
      </c>
      <c r="GB322" s="4">
        <v>0</v>
      </c>
      <c r="GC322" s="4">
        <v>0</v>
      </c>
      <c r="GE322" s="4">
        <v>0</v>
      </c>
      <c r="GG322" s="93">
        <v>0</v>
      </c>
      <c r="GH322" s="4">
        <v>0</v>
      </c>
      <c r="GI322" s="4">
        <v>0</v>
      </c>
      <c r="GJ322" s="4">
        <v>0</v>
      </c>
      <c r="GK322" s="4">
        <v>0</v>
      </c>
      <c r="GL322" s="4">
        <v>0</v>
      </c>
      <c r="GM322" s="4">
        <v>0</v>
      </c>
      <c r="GN322" s="4">
        <v>0</v>
      </c>
      <c r="GO322" s="4">
        <v>0</v>
      </c>
      <c r="GP322" s="4">
        <v>0</v>
      </c>
      <c r="GQ322" s="4">
        <v>0</v>
      </c>
      <c r="GR322" s="4">
        <v>0</v>
      </c>
      <c r="GS322" s="93">
        <v>0</v>
      </c>
      <c r="GT322" s="4">
        <v>0</v>
      </c>
      <c r="GU322" s="4">
        <v>0</v>
      </c>
      <c r="GV322" s="4">
        <v>0</v>
      </c>
      <c r="GW322" s="4">
        <v>0</v>
      </c>
      <c r="GX322" s="4">
        <v>0</v>
      </c>
      <c r="GY322" s="4">
        <v>0</v>
      </c>
      <c r="GZ322" s="4">
        <v>0</v>
      </c>
      <c r="HA322" s="160">
        <v>0</v>
      </c>
      <c r="HB322" s="160">
        <v>0</v>
      </c>
      <c r="HC322" s="160">
        <v>0</v>
      </c>
      <c r="HD322" s="4">
        <v>0</v>
      </c>
      <c r="HE322" s="93">
        <v>0</v>
      </c>
      <c r="HF322" s="4">
        <v>0</v>
      </c>
      <c r="HG322" s="4">
        <v>0</v>
      </c>
      <c r="HH322" s="4">
        <v>0</v>
      </c>
      <c r="HI322" s="4">
        <v>0</v>
      </c>
      <c r="HJ322" s="4">
        <v>0</v>
      </c>
      <c r="HK322" s="4">
        <v>0</v>
      </c>
      <c r="HL322" s="4">
        <v>0</v>
      </c>
      <c r="HM322" s="4">
        <v>0</v>
      </c>
      <c r="HN322" s="4">
        <v>0</v>
      </c>
      <c r="HO322" s="4">
        <v>0</v>
      </c>
      <c r="HP322" s="4">
        <v>0</v>
      </c>
      <c r="HQ322" s="4">
        <v>0</v>
      </c>
      <c r="HR322" s="93">
        <v>0</v>
      </c>
      <c r="HS322" s="4">
        <v>0</v>
      </c>
      <c r="HT322" s="4">
        <v>0</v>
      </c>
      <c r="HU322" s="4">
        <v>0</v>
      </c>
      <c r="HV322" s="4">
        <v>0</v>
      </c>
      <c r="HW322" s="4">
        <v>0</v>
      </c>
      <c r="HX322" s="176">
        <v>0</v>
      </c>
      <c r="HY322" s="4">
        <v>0</v>
      </c>
      <c r="HZ322" s="176">
        <v>0</v>
      </c>
      <c r="IA322" s="4">
        <v>0</v>
      </c>
      <c r="IB322" s="176">
        <v>0</v>
      </c>
      <c r="IC322" s="4">
        <v>0</v>
      </c>
      <c r="ID322" s="176">
        <v>0</v>
      </c>
      <c r="IE322" s="4">
        <v>0</v>
      </c>
      <c r="IF322" s="4">
        <v>0</v>
      </c>
      <c r="IG322" s="5">
        <v>0</v>
      </c>
      <c r="IH322" s="3">
        <v>0</v>
      </c>
      <c r="II322" s="3">
        <v>0</v>
      </c>
      <c r="IJ322" s="3">
        <v>0</v>
      </c>
      <c r="IK322" s="3">
        <v>0</v>
      </c>
      <c r="IL322" s="3">
        <v>0</v>
      </c>
      <c r="IM322" s="3">
        <v>0</v>
      </c>
      <c r="IN322" s="3">
        <v>0</v>
      </c>
      <c r="IO322" s="3">
        <v>0</v>
      </c>
      <c r="IP322" s="3">
        <v>0</v>
      </c>
      <c r="IQ322" s="3"/>
      <c r="IR322" s="3">
        <v>0</v>
      </c>
      <c r="IS322" s="3"/>
      <c r="IT322" s="3">
        <v>0</v>
      </c>
      <c r="IU322" s="3"/>
      <c r="IV322" s="93">
        <v>0</v>
      </c>
      <c r="IW322" s="4">
        <v>0</v>
      </c>
      <c r="IX322" s="4">
        <v>0</v>
      </c>
      <c r="IY322" s="4">
        <v>0</v>
      </c>
      <c r="IZ322" s="4">
        <v>0</v>
      </c>
      <c r="JA322" s="4">
        <v>0</v>
      </c>
      <c r="JB322" s="4">
        <v>0</v>
      </c>
      <c r="JC322" s="4">
        <v>0</v>
      </c>
      <c r="JD322" s="4">
        <v>0</v>
      </c>
      <c r="JE322" s="4">
        <v>0</v>
      </c>
      <c r="JG322" s="4">
        <v>0</v>
      </c>
      <c r="JI322" s="4">
        <v>0</v>
      </c>
      <c r="JK322" s="93">
        <v>0</v>
      </c>
      <c r="JL322" s="4">
        <v>0</v>
      </c>
      <c r="JM322" s="4">
        <v>0</v>
      </c>
      <c r="JN322" s="4">
        <v>0</v>
      </c>
      <c r="JO322" s="4">
        <v>0</v>
      </c>
      <c r="JP322" s="4">
        <v>0</v>
      </c>
      <c r="JQ322" s="4">
        <v>0</v>
      </c>
      <c r="JR322" s="4">
        <v>0</v>
      </c>
      <c r="JS322" s="4">
        <v>0</v>
      </c>
      <c r="JT322" s="4">
        <v>0</v>
      </c>
      <c r="JV322" s="4">
        <v>0</v>
      </c>
      <c r="JW322" s="4">
        <v>0</v>
      </c>
      <c r="JX322" s="4">
        <v>0</v>
      </c>
      <c r="JY322" s="4">
        <v>0</v>
      </c>
      <c r="JZ322" s="93">
        <v>0</v>
      </c>
      <c r="KA322" s="4">
        <v>0</v>
      </c>
      <c r="KB322" s="4">
        <v>0</v>
      </c>
      <c r="KC322" s="4">
        <v>0</v>
      </c>
      <c r="KD322" s="4">
        <v>0</v>
      </c>
      <c r="KE322" s="4">
        <v>0</v>
      </c>
      <c r="KF322" s="4">
        <v>0</v>
      </c>
      <c r="KG322" s="4">
        <v>0</v>
      </c>
      <c r="KH322" s="4">
        <v>0</v>
      </c>
      <c r="KI322" s="4">
        <v>0</v>
      </c>
      <c r="KJ322" s="4">
        <v>0</v>
      </c>
      <c r="KK322" s="4">
        <v>0</v>
      </c>
      <c r="KM322" s="4">
        <v>0</v>
      </c>
      <c r="KN322" s="4">
        <v>0</v>
      </c>
      <c r="KO322" s="4">
        <v>0</v>
      </c>
      <c r="KP322" s="4">
        <v>0</v>
      </c>
      <c r="KQ322" s="4">
        <v>0</v>
      </c>
      <c r="KR322" s="4">
        <v>0</v>
      </c>
      <c r="KS322" s="4">
        <v>0</v>
      </c>
      <c r="KT322" s="4">
        <v>0</v>
      </c>
      <c r="KU322" s="4">
        <v>0</v>
      </c>
      <c r="KV322" s="4">
        <v>0</v>
      </c>
      <c r="KW322" s="4">
        <v>0</v>
      </c>
      <c r="KX322" s="4">
        <v>0</v>
      </c>
      <c r="KY322" s="4">
        <v>0</v>
      </c>
      <c r="KZ322" s="4">
        <v>0</v>
      </c>
      <c r="LA322" s="4">
        <v>0</v>
      </c>
      <c r="LB322" s="4">
        <v>0</v>
      </c>
      <c r="LC322" s="4">
        <v>0</v>
      </c>
      <c r="LD322" s="4">
        <v>0</v>
      </c>
      <c r="LE322" s="4">
        <v>0</v>
      </c>
      <c r="LF322" s="4">
        <v>0</v>
      </c>
      <c r="LG322" s="4">
        <v>0</v>
      </c>
      <c r="LH322" s="4">
        <v>0</v>
      </c>
      <c r="LI322" s="4">
        <v>0</v>
      </c>
      <c r="LJ322" s="4">
        <v>0</v>
      </c>
      <c r="LK322" s="4">
        <v>0</v>
      </c>
      <c r="LL322" s="4">
        <v>0</v>
      </c>
      <c r="LM322" s="4">
        <v>0</v>
      </c>
      <c r="LO322" s="4">
        <v>0</v>
      </c>
      <c r="LQ322" s="4">
        <v>0</v>
      </c>
      <c r="MI322" s="115">
        <f t="shared" si="4"/>
        <v>-313</v>
      </c>
      <c r="MJ322" s="3"/>
      <c r="MK322" s="3"/>
      <c r="ML322" s="176"/>
      <c r="MM322" s="176"/>
      <c r="MN322" s="176"/>
      <c r="MO322" s="176"/>
      <c r="MP322" s="176"/>
      <c r="MQ322" s="176"/>
      <c r="MR322" s="176"/>
      <c r="MS322" s="176"/>
      <c r="MT322" s="176"/>
    </row>
    <row r="323" spans="1:358" s="4" customFormat="1">
      <c r="A323" s="1">
        <v>314</v>
      </c>
      <c r="B323" t="s">
        <v>354</v>
      </c>
      <c r="C323" s="93"/>
      <c r="E323" s="4">
        <v>0</v>
      </c>
      <c r="F323" s="4">
        <v>0</v>
      </c>
      <c r="I323" s="93"/>
      <c r="J323" s="4">
        <v>0</v>
      </c>
      <c r="K323" s="4">
        <v>0</v>
      </c>
      <c r="L323" s="4">
        <v>0</v>
      </c>
      <c r="O323" s="93">
        <v>1</v>
      </c>
      <c r="P323" s="4">
        <v>0</v>
      </c>
      <c r="Q323" s="4">
        <v>8099</v>
      </c>
      <c r="R323" s="4">
        <v>0</v>
      </c>
      <c r="S323" s="4">
        <v>0</v>
      </c>
      <c r="U323" s="4">
        <v>0</v>
      </c>
      <c r="V323" s="4">
        <v>3240</v>
      </c>
      <c r="W323" s="93">
        <v>1</v>
      </c>
      <c r="X323" s="4">
        <v>0</v>
      </c>
      <c r="Y323" s="4">
        <v>8519</v>
      </c>
      <c r="Z323" s="4">
        <v>0</v>
      </c>
      <c r="AA323" s="4">
        <v>0</v>
      </c>
      <c r="AB323" s="4">
        <v>0</v>
      </c>
      <c r="AC323" s="4">
        <v>420</v>
      </c>
      <c r="AD323" s="4">
        <v>0</v>
      </c>
      <c r="AE323" s="4">
        <v>3408</v>
      </c>
      <c r="AF323" s="4">
        <v>2</v>
      </c>
      <c r="AG323" s="4">
        <v>0</v>
      </c>
      <c r="AH323" s="4">
        <v>17488</v>
      </c>
      <c r="AJ323" s="4">
        <v>0</v>
      </c>
      <c r="AL323" s="4">
        <v>9221</v>
      </c>
      <c r="AN323" s="4">
        <v>0</v>
      </c>
      <c r="AO323" s="93">
        <v>3</v>
      </c>
      <c r="AP323" s="4">
        <v>0</v>
      </c>
      <c r="AQ323" s="4">
        <v>28789</v>
      </c>
      <c r="AR323" s="4">
        <v>0</v>
      </c>
      <c r="AS323" s="4">
        <v>0</v>
      </c>
      <c r="AT323" s="4">
        <v>0</v>
      </c>
      <c r="AU323" s="4">
        <v>16850</v>
      </c>
      <c r="AW323" s="93">
        <v>2.88</v>
      </c>
      <c r="AY323" s="4">
        <v>33786</v>
      </c>
      <c r="AZ323" s="4">
        <v>0</v>
      </c>
      <c r="BA323" s="4">
        <v>0</v>
      </c>
      <c r="BB323" s="4">
        <v>0</v>
      </c>
      <c r="BC323" s="4">
        <v>13678</v>
      </c>
      <c r="BD323" s="4">
        <v>20</v>
      </c>
      <c r="BE323" s="4">
        <v>4</v>
      </c>
      <c r="BF323" s="4">
        <v>0</v>
      </c>
      <c r="BG323" s="4">
        <v>45360</v>
      </c>
      <c r="BH323" s="4">
        <v>0</v>
      </c>
      <c r="BI323" s="4">
        <v>1</v>
      </c>
      <c r="BJ323" s="4">
        <v>0</v>
      </c>
      <c r="BK323" s="4">
        <v>11523</v>
      </c>
      <c r="BL323" s="4">
        <v>0</v>
      </c>
      <c r="BM323" s="4">
        <v>0</v>
      </c>
      <c r="BN323" s="4">
        <v>0</v>
      </c>
      <c r="BO323" s="4">
        <v>2735.4610482698477</v>
      </c>
      <c r="BP323" s="4">
        <v>1.7816359390290017</v>
      </c>
      <c r="BQ323" s="93">
        <v>2</v>
      </c>
      <c r="BR323" s="4">
        <v>0</v>
      </c>
      <c r="BS323" s="4">
        <v>22578.169325614723</v>
      </c>
      <c r="BT323" s="4">
        <v>0</v>
      </c>
      <c r="BU323" s="4">
        <v>1496</v>
      </c>
      <c r="BW323" s="4">
        <v>0</v>
      </c>
      <c r="BY323" s="4">
        <v>1496</v>
      </c>
      <c r="CA323" s="4">
        <v>15684.769325614723</v>
      </c>
      <c r="CC323" s="93">
        <v>2.685810810810811</v>
      </c>
      <c r="CD323" s="4">
        <v>0</v>
      </c>
      <c r="CE323" s="4">
        <v>29439.760135135133</v>
      </c>
      <c r="CF323" s="4">
        <v>388.23641658900306</v>
      </c>
      <c r="CG323" s="4">
        <v>2084.1891891891892</v>
      </c>
      <c r="CH323" s="4">
        <v>27.065983224603769</v>
      </c>
      <c r="CI323" s="4">
        <v>0</v>
      </c>
      <c r="CJ323" s="4">
        <v>0</v>
      </c>
      <c r="CK323" s="4">
        <v>2084.1891891891892</v>
      </c>
      <c r="CL323" s="4">
        <v>27.065983224603769</v>
      </c>
      <c r="CM323" s="4">
        <v>13494.59080952041</v>
      </c>
      <c r="CN323" s="4">
        <v>0</v>
      </c>
      <c r="CO323" s="93">
        <v>3.1850101118393801</v>
      </c>
      <c r="CP323" s="4">
        <v>0</v>
      </c>
      <c r="CQ323" s="4">
        <v>39233.628194511264</v>
      </c>
      <c r="CS323" s="4">
        <v>2482.2949140562214</v>
      </c>
      <c r="CU323" s="4">
        <v>975.87108013937291</v>
      </c>
      <c r="CW323" s="4">
        <v>2509.3608972808252</v>
      </c>
      <c r="CY323" s="4">
        <v>18721.104475965134</v>
      </c>
      <c r="DA323" s="93">
        <v>4.0271186440677962</v>
      </c>
      <c r="DB323" s="4">
        <v>0</v>
      </c>
      <c r="DC323" s="4">
        <v>59277</v>
      </c>
      <c r="DD323" s="4">
        <v>0</v>
      </c>
      <c r="DE323" s="4">
        <v>3419</v>
      </c>
      <c r="DF323" s="4">
        <v>0</v>
      </c>
      <c r="DG323" s="4">
        <v>0</v>
      </c>
      <c r="DH323" s="4">
        <v>0</v>
      </c>
      <c r="DI323" s="4">
        <v>3419</v>
      </c>
      <c r="DJ323" s="4">
        <v>0</v>
      </c>
      <c r="DK323" s="4">
        <v>28509</v>
      </c>
      <c r="DL323" s="4">
        <v>0</v>
      </c>
      <c r="DM323" s="93">
        <v>6.7610921501706489</v>
      </c>
      <c r="DN323" s="4">
        <v>0</v>
      </c>
      <c r="DO323" s="4">
        <v>117807</v>
      </c>
      <c r="DQ323" s="4">
        <v>5955</v>
      </c>
      <c r="DS323" s="4">
        <v>0</v>
      </c>
      <c r="DU323" s="4">
        <v>5955</v>
      </c>
      <c r="DW323" s="4">
        <v>74395.923023725889</v>
      </c>
      <c r="DY323" s="93">
        <v>7</v>
      </c>
      <c r="DZ323" s="4">
        <v>0</v>
      </c>
      <c r="EA323" s="4">
        <v>106779</v>
      </c>
      <c r="EC323" s="4">
        <v>6251</v>
      </c>
      <c r="EE323" s="4">
        <v>0</v>
      </c>
      <c r="EG323" s="4">
        <v>6251</v>
      </c>
      <c r="EI323" s="4">
        <v>42980.05415555989</v>
      </c>
      <c r="EK323" s="93">
        <v>6</v>
      </c>
      <c r="EL323" s="4">
        <v>0</v>
      </c>
      <c r="EM323" s="4">
        <v>76213</v>
      </c>
      <c r="EN323" s="4">
        <v>0</v>
      </c>
      <c r="EO323" s="4">
        <v>5358</v>
      </c>
      <c r="EP323" s="4">
        <v>0</v>
      </c>
      <c r="EQ323" s="4">
        <v>0</v>
      </c>
      <c r="ER323" s="4">
        <v>0</v>
      </c>
      <c r="ES323" s="4">
        <v>5358</v>
      </c>
      <c r="ET323" s="4">
        <v>0</v>
      </c>
      <c r="EU323" s="4">
        <v>23412</v>
      </c>
      <c r="EV323" s="4">
        <v>0</v>
      </c>
      <c r="EW323" s="93">
        <v>8</v>
      </c>
      <c r="EX323" s="4">
        <v>0</v>
      </c>
      <c r="EY323" s="4">
        <v>94426</v>
      </c>
      <c r="EZ323" s="4">
        <v>21632</v>
      </c>
      <c r="FA323" s="4">
        <v>7139</v>
      </c>
      <c r="FB323" s="4">
        <v>1786</v>
      </c>
      <c r="FC323" s="4">
        <v>0</v>
      </c>
      <c r="FD323" s="4">
        <v>0</v>
      </c>
      <c r="FE323" s="4">
        <v>7139</v>
      </c>
      <c r="FF323" s="4">
        <v>1786</v>
      </c>
      <c r="FG323" s="4">
        <v>18213</v>
      </c>
      <c r="FH323" s="4">
        <v>0</v>
      </c>
      <c r="FI323" s="93">
        <v>10</v>
      </c>
      <c r="FJ323" s="4">
        <v>0</v>
      </c>
      <c r="FK323" s="4">
        <v>153087</v>
      </c>
      <c r="FL323" s="4">
        <v>0</v>
      </c>
      <c r="FM323" s="4">
        <v>8884</v>
      </c>
      <c r="FN323" s="4">
        <v>0</v>
      </c>
      <c r="FO323" s="4">
        <v>0</v>
      </c>
      <c r="FQ323" s="4">
        <v>8884</v>
      </c>
      <c r="FS323" s="4">
        <v>81202.616254363602</v>
      </c>
      <c r="FU323" s="93">
        <v>10.971164261883096</v>
      </c>
      <c r="FV323" s="4">
        <v>0</v>
      </c>
      <c r="FW323" s="4">
        <v>165372</v>
      </c>
      <c r="FX323" s="4">
        <v>0</v>
      </c>
      <c r="FY323" s="4">
        <v>9712</v>
      </c>
      <c r="FZ323" s="4">
        <v>0</v>
      </c>
      <c r="GA323" s="4">
        <v>0</v>
      </c>
      <c r="GB323" s="4">
        <v>0</v>
      </c>
      <c r="GC323" s="4">
        <v>9712</v>
      </c>
      <c r="GE323" s="4">
        <v>23976.097605200768</v>
      </c>
      <c r="GG323" s="93">
        <v>11.474522292993631</v>
      </c>
      <c r="GH323" s="4">
        <v>0</v>
      </c>
      <c r="GI323" s="4">
        <v>184283</v>
      </c>
      <c r="GJ323" s="4">
        <v>0</v>
      </c>
      <c r="GK323" s="4">
        <v>10114</v>
      </c>
      <c r="GL323" s="4">
        <v>0</v>
      </c>
      <c r="GM323" s="4">
        <v>0</v>
      </c>
      <c r="GN323" s="4">
        <v>0</v>
      </c>
      <c r="GO323" s="4">
        <v>10114</v>
      </c>
      <c r="GP323" s="4">
        <v>0</v>
      </c>
      <c r="GQ323" s="4">
        <v>18193.979735790352</v>
      </c>
      <c r="GR323" s="4">
        <v>-15.903827971869759</v>
      </c>
      <c r="GS323" s="93">
        <v>11.923611111111111</v>
      </c>
      <c r="GT323" s="4">
        <v>0</v>
      </c>
      <c r="GU323" s="4">
        <v>221660</v>
      </c>
      <c r="GV323" s="4">
        <v>0</v>
      </c>
      <c r="GW323" s="4">
        <v>10516</v>
      </c>
      <c r="GX323" s="4">
        <v>0</v>
      </c>
      <c r="GY323" s="4">
        <v>0</v>
      </c>
      <c r="GZ323" s="4">
        <v>0</v>
      </c>
      <c r="HA323" s="160">
        <v>10516</v>
      </c>
      <c r="HB323" s="160">
        <v>0</v>
      </c>
      <c r="HC323" s="160">
        <v>33143.753015191702</v>
      </c>
      <c r="HD323" s="4">
        <v>-24</v>
      </c>
      <c r="HE323" s="93">
        <v>13</v>
      </c>
      <c r="HF323" s="4">
        <v>0</v>
      </c>
      <c r="HG323" s="4">
        <v>0</v>
      </c>
      <c r="HH323" s="4">
        <v>243732</v>
      </c>
      <c r="HI323" s="4">
        <v>0</v>
      </c>
      <c r="HJ323" s="4">
        <v>11603</v>
      </c>
      <c r="HK323" s="4">
        <v>0</v>
      </c>
      <c r="HL323" s="4">
        <v>0</v>
      </c>
      <c r="HM323" s="4">
        <v>0</v>
      </c>
      <c r="HN323" s="4">
        <v>11603</v>
      </c>
      <c r="HO323" s="4">
        <v>0</v>
      </c>
      <c r="HP323" s="4">
        <v>19374</v>
      </c>
      <c r="HQ323" s="4">
        <v>-336.60545518018625</v>
      </c>
      <c r="HR323" s="93">
        <v>11.96</v>
      </c>
      <c r="HS323" s="4">
        <v>0</v>
      </c>
      <c r="HT323" s="4">
        <v>0</v>
      </c>
      <c r="HU323" s="4">
        <v>247945</v>
      </c>
      <c r="HV323" s="4">
        <v>0</v>
      </c>
      <c r="HW323" s="4">
        <v>0</v>
      </c>
      <c r="HX323" s="176">
        <v>0</v>
      </c>
      <c r="HY323" s="4">
        <v>10656</v>
      </c>
      <c r="HZ323" s="176">
        <v>0</v>
      </c>
      <c r="IA323" s="4">
        <v>0</v>
      </c>
      <c r="IB323" s="176">
        <v>0</v>
      </c>
      <c r="IC323" s="4">
        <v>10656</v>
      </c>
      <c r="ID323" s="176">
        <v>0</v>
      </c>
      <c r="IE323" s="4">
        <v>2554.5527598444469</v>
      </c>
      <c r="IF323" s="4">
        <v>13.779182516347191</v>
      </c>
      <c r="IG323" s="5">
        <v>5</v>
      </c>
      <c r="IH323" s="3">
        <v>0</v>
      </c>
      <c r="II323" s="3">
        <v>0</v>
      </c>
      <c r="IJ323" s="3">
        <v>115470</v>
      </c>
      <c r="IK323" s="3">
        <v>0</v>
      </c>
      <c r="IL323" s="3">
        <v>0</v>
      </c>
      <c r="IM323" s="3">
        <v>0</v>
      </c>
      <c r="IN323" s="3">
        <v>4465</v>
      </c>
      <c r="IO323" s="3">
        <v>0</v>
      </c>
      <c r="IP323" s="3">
        <v>0</v>
      </c>
      <c r="IQ323" s="3"/>
      <c r="IR323" s="3">
        <v>4465</v>
      </c>
      <c r="IS323" s="3"/>
      <c r="IT323" s="3">
        <v>11.304644489692373</v>
      </c>
      <c r="IU323" s="3"/>
      <c r="IV323" s="93">
        <v>6.41</v>
      </c>
      <c r="IW323" s="4">
        <v>0</v>
      </c>
      <c r="IX323" s="4">
        <v>0</v>
      </c>
      <c r="IY323" s="4">
        <v>140528</v>
      </c>
      <c r="IZ323" s="4">
        <v>0</v>
      </c>
      <c r="JA323" s="4">
        <v>0</v>
      </c>
      <c r="JB323" s="4">
        <v>0</v>
      </c>
      <c r="JC323" s="4">
        <v>6012</v>
      </c>
      <c r="JD323" s="4">
        <v>0</v>
      </c>
      <c r="JE323" s="4">
        <v>0</v>
      </c>
      <c r="JG323" s="4">
        <v>6012</v>
      </c>
      <c r="JI323" s="4">
        <v>20803.275504326866</v>
      </c>
      <c r="JK323" s="93">
        <v>9.9600000000000009</v>
      </c>
      <c r="JL323" s="4">
        <v>0</v>
      </c>
      <c r="JM323" s="4">
        <v>0</v>
      </c>
      <c r="JN323" s="4">
        <v>221864</v>
      </c>
      <c r="JO323" s="4">
        <v>0</v>
      </c>
      <c r="JP323" s="4">
        <v>0</v>
      </c>
      <c r="JQ323" s="4">
        <v>0</v>
      </c>
      <c r="JR323" s="4">
        <v>9331</v>
      </c>
      <c r="JS323" s="4">
        <v>0</v>
      </c>
      <c r="JT323" s="4">
        <v>0</v>
      </c>
      <c r="JV323" s="4">
        <v>9331</v>
      </c>
      <c r="JW323" s="4">
        <v>0</v>
      </c>
      <c r="JX323" s="4">
        <v>85198.256855494212</v>
      </c>
      <c r="JY323" s="4">
        <v>-4.9123261681088479</v>
      </c>
      <c r="JZ323" s="93">
        <v>12.52</v>
      </c>
      <c r="KA323" s="4">
        <v>0</v>
      </c>
      <c r="KB323" s="4">
        <v>0</v>
      </c>
      <c r="KC323" s="4">
        <v>317548</v>
      </c>
      <c r="KD323" s="4">
        <v>0</v>
      </c>
      <c r="KE323" s="4">
        <v>0</v>
      </c>
      <c r="KF323" s="4">
        <v>0</v>
      </c>
      <c r="KG323" s="4">
        <v>11744</v>
      </c>
      <c r="KH323" s="4">
        <v>0</v>
      </c>
      <c r="KI323" s="4">
        <v>0</v>
      </c>
      <c r="KJ323" s="4">
        <v>0</v>
      </c>
      <c r="KK323" s="4">
        <v>11744</v>
      </c>
      <c r="KM323" s="4">
        <v>147814.83218119224</v>
      </c>
      <c r="KN323" s="4">
        <v>-26.83159191760933</v>
      </c>
      <c r="KO323" s="4">
        <v>13.419999999999998</v>
      </c>
      <c r="KP323" s="4">
        <v>0</v>
      </c>
      <c r="KQ323" s="4">
        <v>0</v>
      </c>
      <c r="KR323" s="4">
        <v>370117</v>
      </c>
      <c r="KS323" s="4">
        <v>0</v>
      </c>
      <c r="KT323" s="4">
        <v>0</v>
      </c>
      <c r="KU323" s="4">
        <v>0</v>
      </c>
      <c r="KV323" s="4">
        <v>14583</v>
      </c>
      <c r="KW323" s="4">
        <v>0</v>
      </c>
      <c r="KX323" s="4">
        <v>0</v>
      </c>
      <c r="KY323" s="4">
        <v>0</v>
      </c>
      <c r="KZ323" s="4">
        <v>14583</v>
      </c>
      <c r="LA323" s="4">
        <v>0</v>
      </c>
      <c r="LB323" s="4">
        <v>141185.59240808239</v>
      </c>
      <c r="LC323" s="4">
        <v>0</v>
      </c>
      <c r="LD323" s="4">
        <v>8</v>
      </c>
      <c r="LE323" s="4">
        <v>0</v>
      </c>
      <c r="LF323" s="4">
        <v>0</v>
      </c>
      <c r="LG323" s="4">
        <v>203496</v>
      </c>
      <c r="LH323" s="4">
        <v>0</v>
      </c>
      <c r="LI323" s="4">
        <v>0</v>
      </c>
      <c r="LJ323" s="4">
        <v>0</v>
      </c>
      <c r="LK323" s="4">
        <v>9504</v>
      </c>
      <c r="LL323" s="4">
        <v>0</v>
      </c>
      <c r="LM323" s="4">
        <v>0</v>
      </c>
      <c r="LO323" s="4">
        <v>9504</v>
      </c>
      <c r="LQ323" s="4">
        <v>69815</v>
      </c>
      <c r="MI323" s="115">
        <f t="shared" si="4"/>
        <v>-314</v>
      </c>
      <c r="MJ323" s="3"/>
      <c r="MK323" s="3"/>
      <c r="ML323" s="176"/>
      <c r="MM323" s="176"/>
      <c r="MN323" s="176"/>
      <c r="MO323" s="176"/>
      <c r="MP323" s="176"/>
      <c r="MQ323" s="176"/>
      <c r="MR323" s="176"/>
      <c r="MS323" s="176"/>
      <c r="MT323" s="176"/>
    </row>
    <row r="324" spans="1:358" s="4" customFormat="1">
      <c r="A324" s="1">
        <v>315</v>
      </c>
      <c r="B324" t="s">
        <v>355</v>
      </c>
      <c r="C324" s="93"/>
      <c r="E324" s="4">
        <v>0</v>
      </c>
      <c r="F324" s="4">
        <v>0</v>
      </c>
      <c r="I324" s="93"/>
      <c r="J324" s="4">
        <v>0</v>
      </c>
      <c r="K324" s="4">
        <v>0</v>
      </c>
      <c r="L324" s="4">
        <v>0</v>
      </c>
      <c r="O324" s="93"/>
      <c r="Q324" s="4">
        <v>0</v>
      </c>
      <c r="R324" s="4">
        <v>0</v>
      </c>
      <c r="S324" s="4">
        <v>0</v>
      </c>
      <c r="U324" s="4">
        <v>0</v>
      </c>
      <c r="V324" s="4">
        <v>0</v>
      </c>
      <c r="W324" s="93"/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L324" s="4">
        <v>0</v>
      </c>
      <c r="AO324" s="93"/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W324" s="93"/>
      <c r="AZ324" s="4">
        <v>0</v>
      </c>
      <c r="BB324" s="4">
        <v>0</v>
      </c>
      <c r="BC324" s="4">
        <v>0</v>
      </c>
      <c r="BD324" s="4">
        <v>0</v>
      </c>
      <c r="BH324" s="4">
        <v>0</v>
      </c>
      <c r="BL324" s="4">
        <v>0</v>
      </c>
      <c r="BN324" s="4">
        <v>0</v>
      </c>
      <c r="BO324" s="4">
        <v>0</v>
      </c>
      <c r="BP324" s="4">
        <v>0</v>
      </c>
      <c r="BQ324" s="93">
        <v>0</v>
      </c>
      <c r="BR324" s="4">
        <v>0</v>
      </c>
      <c r="BS324" s="4">
        <v>0</v>
      </c>
      <c r="BT324" s="4">
        <v>0</v>
      </c>
      <c r="BU324" s="4">
        <v>0</v>
      </c>
      <c r="BW324" s="4">
        <v>0</v>
      </c>
      <c r="BY324" s="4">
        <v>0</v>
      </c>
      <c r="CA324" s="4">
        <v>0</v>
      </c>
      <c r="CC324" s="93">
        <v>4.9144087669197374</v>
      </c>
      <c r="CD324" s="4">
        <v>0</v>
      </c>
      <c r="CE324" s="4">
        <v>42737.514917229695</v>
      </c>
      <c r="CF324" s="4">
        <v>0</v>
      </c>
      <c r="CG324" s="4">
        <v>3037.581203129716</v>
      </c>
      <c r="CH324" s="4">
        <v>0</v>
      </c>
      <c r="CI324" s="4">
        <v>11694</v>
      </c>
      <c r="CJ324" s="4">
        <v>0</v>
      </c>
      <c r="CK324" s="4">
        <v>3037.581203129716</v>
      </c>
      <c r="CL324" s="4">
        <v>0</v>
      </c>
      <c r="CM324" s="4">
        <v>42737.514917229695</v>
      </c>
      <c r="CN324" s="4">
        <v>0</v>
      </c>
      <c r="CO324" s="93">
        <v>6</v>
      </c>
      <c r="CP324" s="4">
        <v>0</v>
      </c>
      <c r="CQ324" s="4">
        <v>41272</v>
      </c>
      <c r="CS324" s="4">
        <v>3244</v>
      </c>
      <c r="CU324" s="4">
        <v>22226</v>
      </c>
      <c r="CW324" s="4">
        <v>3244</v>
      </c>
      <c r="CY324" s="4">
        <v>25643</v>
      </c>
      <c r="DA324" s="93">
        <v>4</v>
      </c>
      <c r="DB324" s="4">
        <v>0</v>
      </c>
      <c r="DC324" s="4">
        <v>43452</v>
      </c>
      <c r="DD324" s="4">
        <v>0</v>
      </c>
      <c r="DE324" s="4">
        <v>3396</v>
      </c>
      <c r="DF324" s="4">
        <v>0</v>
      </c>
      <c r="DG324" s="4">
        <v>0</v>
      </c>
      <c r="DH324" s="4">
        <v>0</v>
      </c>
      <c r="DI324" s="4">
        <v>3396</v>
      </c>
      <c r="DJ324" s="4">
        <v>0</v>
      </c>
      <c r="DK324" s="4">
        <v>19275</v>
      </c>
      <c r="DL324" s="4">
        <v>0</v>
      </c>
      <c r="DM324" s="93">
        <v>6</v>
      </c>
      <c r="DN324" s="4">
        <v>0</v>
      </c>
      <c r="DO324" s="4">
        <v>69684</v>
      </c>
      <c r="DQ324" s="4">
        <v>5358</v>
      </c>
      <c r="DS324" s="4">
        <v>0</v>
      </c>
      <c r="DU324" s="4">
        <v>5358</v>
      </c>
      <c r="DW324" s="4">
        <v>27540</v>
      </c>
      <c r="DY324" s="93">
        <v>8.0492845414027681</v>
      </c>
      <c r="DZ324" s="4">
        <v>0</v>
      </c>
      <c r="EA324" s="4">
        <v>84173</v>
      </c>
      <c r="EC324" s="4">
        <v>6137</v>
      </c>
      <c r="EE324" s="4">
        <v>15712</v>
      </c>
      <c r="EG324" s="4">
        <v>6137</v>
      </c>
      <c r="EI324" s="4">
        <v>31100.2</v>
      </c>
      <c r="EK324" s="93">
        <v>5.8542372881355931</v>
      </c>
      <c r="EL324" s="4">
        <v>0</v>
      </c>
      <c r="EM324" s="4">
        <v>79936</v>
      </c>
      <c r="EN324" s="4">
        <v>0</v>
      </c>
      <c r="EO324" s="4">
        <v>5228</v>
      </c>
      <c r="EP324" s="4">
        <v>0</v>
      </c>
      <c r="EQ324" s="4">
        <v>0</v>
      </c>
      <c r="ER324" s="4">
        <v>0</v>
      </c>
      <c r="ES324" s="4">
        <v>5228</v>
      </c>
      <c r="ET324" s="4">
        <v>0</v>
      </c>
      <c r="EU324" s="4">
        <v>19186.199999999997</v>
      </c>
      <c r="EV324" s="4">
        <v>0</v>
      </c>
      <c r="EW324" s="93">
        <v>7.6012945745557259</v>
      </c>
      <c r="EX324" s="4">
        <v>0</v>
      </c>
      <c r="EY324" s="4">
        <v>84972</v>
      </c>
      <c r="EZ324" s="4">
        <v>0</v>
      </c>
      <c r="FA324" s="4">
        <v>5895</v>
      </c>
      <c r="FB324" s="4">
        <v>0</v>
      </c>
      <c r="FC324" s="4">
        <v>13025</v>
      </c>
      <c r="FD324" s="4">
        <v>0</v>
      </c>
      <c r="FE324" s="4">
        <v>5895</v>
      </c>
      <c r="FF324" s="4">
        <v>0</v>
      </c>
      <c r="FG324" s="4">
        <v>10831.6</v>
      </c>
      <c r="FH324" s="4">
        <v>0</v>
      </c>
      <c r="FI324" s="93">
        <v>3</v>
      </c>
      <c r="FJ324" s="4">
        <v>0</v>
      </c>
      <c r="FK324" s="4">
        <v>39840</v>
      </c>
      <c r="FL324" s="4">
        <v>0</v>
      </c>
      <c r="FM324" s="4">
        <v>2663</v>
      </c>
      <c r="FN324" s="4">
        <v>0</v>
      </c>
      <c r="FO324" s="4">
        <v>0</v>
      </c>
      <c r="FQ324" s="4">
        <v>2663</v>
      </c>
      <c r="FS324" s="4">
        <v>1204.9335576321141</v>
      </c>
      <c r="FU324" s="93">
        <v>1</v>
      </c>
      <c r="FV324" s="4">
        <v>0</v>
      </c>
      <c r="FW324" s="4">
        <v>12769</v>
      </c>
      <c r="FX324" s="4">
        <v>0</v>
      </c>
      <c r="FY324" s="4">
        <v>883</v>
      </c>
      <c r="FZ324" s="4">
        <v>0</v>
      </c>
      <c r="GA324" s="4">
        <v>0</v>
      </c>
      <c r="GB324" s="4">
        <v>0</v>
      </c>
      <c r="GC324" s="4">
        <v>883</v>
      </c>
      <c r="GE324" s="4">
        <v>1225.748964934025</v>
      </c>
      <c r="GG324" s="93">
        <v>0</v>
      </c>
      <c r="GH324" s="4">
        <v>0</v>
      </c>
      <c r="GI324" s="4">
        <v>0</v>
      </c>
      <c r="GJ324" s="4">
        <v>0</v>
      </c>
      <c r="GK324" s="4">
        <v>0</v>
      </c>
      <c r="GL324" s="4">
        <v>0</v>
      </c>
      <c r="GM324" s="4">
        <v>0</v>
      </c>
      <c r="GN324" s="4">
        <v>0</v>
      </c>
      <c r="GO324" s="4">
        <v>0</v>
      </c>
      <c r="GP324" s="4">
        <v>0</v>
      </c>
      <c r="GQ324" s="4">
        <v>0</v>
      </c>
      <c r="GR324" s="4">
        <v>0</v>
      </c>
      <c r="GS324" s="93">
        <v>1</v>
      </c>
      <c r="GT324" s="4">
        <v>0</v>
      </c>
      <c r="GU324" s="4">
        <v>15611</v>
      </c>
      <c r="GV324" s="4">
        <v>0</v>
      </c>
      <c r="GW324" s="4">
        <v>884</v>
      </c>
      <c r="GX324" s="4">
        <v>0</v>
      </c>
      <c r="GY324" s="4">
        <v>0</v>
      </c>
      <c r="GZ324" s="4">
        <v>0</v>
      </c>
      <c r="HA324" s="160">
        <v>884</v>
      </c>
      <c r="HB324" s="160">
        <v>0</v>
      </c>
      <c r="HC324" s="160">
        <v>13849.570671231679</v>
      </c>
      <c r="HD324" s="4">
        <v>-10</v>
      </c>
      <c r="HE324" s="93">
        <v>0</v>
      </c>
      <c r="HF324" s="4">
        <v>0</v>
      </c>
      <c r="HG324" s="4">
        <v>0</v>
      </c>
      <c r="HH324" s="4">
        <v>0</v>
      </c>
      <c r="HI324" s="4">
        <v>0</v>
      </c>
      <c r="HJ324" s="4">
        <v>0</v>
      </c>
      <c r="HK324" s="4">
        <v>0</v>
      </c>
      <c r="HL324" s="4">
        <v>0</v>
      </c>
      <c r="HM324" s="4">
        <v>0</v>
      </c>
      <c r="HN324" s="4">
        <v>0</v>
      </c>
      <c r="HO324" s="4">
        <v>0</v>
      </c>
      <c r="HP324" s="4">
        <v>0</v>
      </c>
      <c r="HQ324" s="4">
        <v>0</v>
      </c>
      <c r="HR324" s="93">
        <v>0</v>
      </c>
      <c r="HS324" s="4">
        <v>0</v>
      </c>
      <c r="HT324" s="4">
        <v>0</v>
      </c>
      <c r="HU324" s="4">
        <v>0</v>
      </c>
      <c r="HV324" s="4">
        <v>0</v>
      </c>
      <c r="HW324" s="4">
        <v>0</v>
      </c>
      <c r="HX324" s="176">
        <v>0</v>
      </c>
      <c r="HY324" s="4">
        <v>0</v>
      </c>
      <c r="HZ324" s="176">
        <v>0</v>
      </c>
      <c r="IA324" s="4">
        <v>0</v>
      </c>
      <c r="IB324" s="176">
        <v>0</v>
      </c>
      <c r="IC324" s="4">
        <v>0</v>
      </c>
      <c r="ID324" s="176">
        <v>0</v>
      </c>
      <c r="IE324" s="4">
        <v>0</v>
      </c>
      <c r="IF324" s="4">
        <v>0</v>
      </c>
      <c r="IG324" s="5">
        <v>0</v>
      </c>
      <c r="IH324" s="3">
        <v>0</v>
      </c>
      <c r="II324" s="3">
        <v>0</v>
      </c>
      <c r="IJ324" s="3">
        <v>0</v>
      </c>
      <c r="IK324" s="3">
        <v>0</v>
      </c>
      <c r="IL324" s="3">
        <v>0</v>
      </c>
      <c r="IM324" s="3">
        <v>0</v>
      </c>
      <c r="IN324" s="3">
        <v>0</v>
      </c>
      <c r="IO324" s="3">
        <v>0</v>
      </c>
      <c r="IP324" s="3">
        <v>0</v>
      </c>
      <c r="IQ324" s="3"/>
      <c r="IR324" s="3">
        <v>0</v>
      </c>
      <c r="IS324" s="3"/>
      <c r="IT324" s="3">
        <v>0</v>
      </c>
      <c r="IU324" s="3"/>
      <c r="IV324" s="93">
        <v>0</v>
      </c>
      <c r="IW324" s="4">
        <v>0</v>
      </c>
      <c r="IX324" s="4">
        <v>0</v>
      </c>
      <c r="IY324" s="4">
        <v>0</v>
      </c>
      <c r="IZ324" s="4">
        <v>0</v>
      </c>
      <c r="JA324" s="4">
        <v>0</v>
      </c>
      <c r="JB324" s="4">
        <v>0</v>
      </c>
      <c r="JC324" s="4">
        <v>0</v>
      </c>
      <c r="JD324" s="4">
        <v>0</v>
      </c>
      <c r="JE324" s="4">
        <v>0</v>
      </c>
      <c r="JG324" s="4">
        <v>0</v>
      </c>
      <c r="JI324" s="4">
        <v>0</v>
      </c>
      <c r="JK324" s="93">
        <v>0</v>
      </c>
      <c r="JL324" s="4">
        <v>0</v>
      </c>
      <c r="JM324" s="4">
        <v>0</v>
      </c>
      <c r="JN324" s="4">
        <v>0</v>
      </c>
      <c r="JO324" s="4">
        <v>0</v>
      </c>
      <c r="JP324" s="4">
        <v>0</v>
      </c>
      <c r="JQ324" s="4">
        <v>0</v>
      </c>
      <c r="JR324" s="4">
        <v>0</v>
      </c>
      <c r="JS324" s="4">
        <v>0</v>
      </c>
      <c r="JT324" s="4">
        <v>0</v>
      </c>
      <c r="JV324" s="4">
        <v>0</v>
      </c>
      <c r="JW324" s="4">
        <v>0</v>
      </c>
      <c r="JX324" s="4">
        <v>0</v>
      </c>
      <c r="JY324" s="4">
        <v>0</v>
      </c>
      <c r="JZ324" s="93">
        <v>0.91</v>
      </c>
      <c r="KA324" s="4">
        <v>0</v>
      </c>
      <c r="KB324" s="4">
        <v>0</v>
      </c>
      <c r="KC324" s="4">
        <v>17569</v>
      </c>
      <c r="KD324" s="4">
        <v>0</v>
      </c>
      <c r="KE324" s="4">
        <v>0</v>
      </c>
      <c r="KF324" s="4">
        <v>0</v>
      </c>
      <c r="KG324" s="4">
        <v>854</v>
      </c>
      <c r="KH324" s="4">
        <v>0</v>
      </c>
      <c r="KI324" s="4">
        <v>0</v>
      </c>
      <c r="KJ324" s="4">
        <v>0</v>
      </c>
      <c r="KK324" s="4">
        <v>854</v>
      </c>
      <c r="KM324" s="4">
        <v>17569</v>
      </c>
      <c r="KN324" s="4">
        <v>0</v>
      </c>
      <c r="KO324" s="4">
        <v>1.1000000000000001</v>
      </c>
      <c r="KP324" s="4">
        <v>0</v>
      </c>
      <c r="KQ324" s="4">
        <v>0</v>
      </c>
      <c r="KR324" s="4">
        <v>19060</v>
      </c>
      <c r="KS324" s="4">
        <v>0</v>
      </c>
      <c r="KT324" s="4">
        <v>0</v>
      </c>
      <c r="KU324" s="4">
        <v>0</v>
      </c>
      <c r="KV324" s="4">
        <v>1197</v>
      </c>
      <c r="KW324" s="4">
        <v>0</v>
      </c>
      <c r="KX324" s="4">
        <v>0</v>
      </c>
      <c r="KY324" s="4">
        <v>0</v>
      </c>
      <c r="KZ324" s="4">
        <v>1197</v>
      </c>
      <c r="LA324" s="4">
        <v>0</v>
      </c>
      <c r="LB324" s="4">
        <v>12032.4</v>
      </c>
      <c r="LC324" s="4">
        <v>0</v>
      </c>
      <c r="LD324" s="4">
        <v>1</v>
      </c>
      <c r="LE324" s="4">
        <v>0</v>
      </c>
      <c r="LF324" s="4">
        <v>0</v>
      </c>
      <c r="LG324" s="4">
        <v>17237</v>
      </c>
      <c r="LH324" s="4">
        <v>0</v>
      </c>
      <c r="LI324" s="4">
        <v>0</v>
      </c>
      <c r="LJ324" s="4">
        <v>0</v>
      </c>
      <c r="LK324" s="4">
        <v>1188</v>
      </c>
      <c r="LL324" s="4">
        <v>0</v>
      </c>
      <c r="LM324" s="4">
        <v>0</v>
      </c>
      <c r="LO324" s="4">
        <v>1188</v>
      </c>
      <c r="LQ324" s="4">
        <v>7922.2000000000007</v>
      </c>
      <c r="MI324" s="115">
        <f t="shared" si="4"/>
        <v>-315</v>
      </c>
      <c r="MJ324" s="3"/>
      <c r="MK324" s="3"/>
      <c r="ML324" s="176"/>
      <c r="MM324" s="176"/>
      <c r="MN324" s="176"/>
      <c r="MO324" s="176"/>
      <c r="MP324" s="176"/>
      <c r="MQ324" s="176"/>
      <c r="MR324" s="176"/>
      <c r="MS324" s="176"/>
      <c r="MT324" s="176"/>
    </row>
    <row r="325" spans="1:358" s="4" customFormat="1">
      <c r="A325" s="1">
        <v>316</v>
      </c>
      <c r="B325" t="s">
        <v>356</v>
      </c>
      <c r="C325" s="93"/>
      <c r="E325" s="4">
        <v>0</v>
      </c>
      <c r="F325" s="4">
        <v>0</v>
      </c>
      <c r="I325" s="93"/>
      <c r="J325" s="4">
        <v>0</v>
      </c>
      <c r="K325" s="4">
        <v>0</v>
      </c>
      <c r="L325" s="4">
        <v>0</v>
      </c>
      <c r="O325" s="93"/>
      <c r="Q325" s="4">
        <v>0</v>
      </c>
      <c r="R325" s="4">
        <v>0</v>
      </c>
      <c r="S325" s="4">
        <v>0</v>
      </c>
      <c r="U325" s="4">
        <v>0</v>
      </c>
      <c r="V325" s="4">
        <v>0</v>
      </c>
      <c r="W325" s="93">
        <v>4.51</v>
      </c>
      <c r="X325" s="4">
        <v>0</v>
      </c>
      <c r="Y325" s="4">
        <v>20558</v>
      </c>
      <c r="Z325" s="4">
        <v>0</v>
      </c>
      <c r="AA325" s="4">
        <v>5857</v>
      </c>
      <c r="AB325" s="4">
        <v>0</v>
      </c>
      <c r="AC325" s="4">
        <v>20558</v>
      </c>
      <c r="AD325" s="4">
        <v>0</v>
      </c>
      <c r="AE325" s="4">
        <v>0</v>
      </c>
      <c r="AF325" s="4">
        <v>9.77</v>
      </c>
      <c r="AG325" s="4">
        <v>0</v>
      </c>
      <c r="AH325" s="4">
        <v>54351</v>
      </c>
      <c r="AJ325" s="4">
        <v>0</v>
      </c>
      <c r="AL325" s="4">
        <v>46128</v>
      </c>
      <c r="AN325" s="4">
        <v>0</v>
      </c>
      <c r="AO325" s="93">
        <v>15.29</v>
      </c>
      <c r="AP325" s="4">
        <v>0</v>
      </c>
      <c r="AQ325" s="4">
        <v>99705</v>
      </c>
      <c r="AR325" s="4">
        <v>0</v>
      </c>
      <c r="AS325" s="4">
        <v>0</v>
      </c>
      <c r="AT325" s="4">
        <v>0</v>
      </c>
      <c r="AU325" s="4">
        <v>73853</v>
      </c>
      <c r="AW325" s="93">
        <v>17.48</v>
      </c>
      <c r="AY325" s="4">
        <v>119808</v>
      </c>
      <c r="AZ325" s="4">
        <v>0</v>
      </c>
      <c r="BA325" s="4">
        <v>0</v>
      </c>
      <c r="BB325" s="4">
        <v>0</v>
      </c>
      <c r="BC325" s="4">
        <v>54155</v>
      </c>
      <c r="BD325" s="4">
        <v>79</v>
      </c>
      <c r="BE325" s="4">
        <v>17.440000000000001</v>
      </c>
      <c r="BF325" s="4">
        <v>0</v>
      </c>
      <c r="BG325" s="4">
        <v>130870</v>
      </c>
      <c r="BH325" s="4">
        <v>0</v>
      </c>
      <c r="BI325" s="4">
        <v>22.77</v>
      </c>
      <c r="BJ325" s="4">
        <v>0</v>
      </c>
      <c r="BK325" s="4">
        <v>168360</v>
      </c>
      <c r="BL325" s="4">
        <v>0</v>
      </c>
      <c r="BM325" s="4">
        <v>3780</v>
      </c>
      <c r="BN325" s="4">
        <v>0</v>
      </c>
      <c r="BO325" s="4">
        <v>15956.774549440997</v>
      </c>
      <c r="BP325" s="4">
        <v>10.392823186513851</v>
      </c>
      <c r="BQ325" s="93">
        <v>33.194630872483224</v>
      </c>
      <c r="BR325" s="4">
        <v>0</v>
      </c>
      <c r="BS325" s="4">
        <v>257087.34309404553</v>
      </c>
      <c r="BT325" s="4">
        <v>0</v>
      </c>
      <c r="BU325" s="4">
        <v>24820.220650639621</v>
      </c>
      <c r="BW325" s="4">
        <v>0</v>
      </c>
      <c r="BY325" s="4">
        <v>24820.220650639621</v>
      </c>
      <c r="CA325" s="4">
        <v>115646.14309404553</v>
      </c>
      <c r="CC325" s="93">
        <v>21.065789473684209</v>
      </c>
      <c r="CD325" s="4">
        <v>0</v>
      </c>
      <c r="CE325" s="4">
        <v>176486.6710526316</v>
      </c>
      <c r="CF325" s="4">
        <v>0</v>
      </c>
      <c r="CG325" s="4">
        <v>16347.052631578945</v>
      </c>
      <c r="CH325" s="4">
        <v>0</v>
      </c>
      <c r="CI325" s="4">
        <v>0</v>
      </c>
      <c r="CJ325" s="4">
        <v>0</v>
      </c>
      <c r="CK325" s="4">
        <v>16347.052631578945</v>
      </c>
      <c r="CL325" s="4">
        <v>0</v>
      </c>
      <c r="CM325" s="4">
        <v>68232</v>
      </c>
      <c r="CN325" s="4">
        <v>0</v>
      </c>
      <c r="CO325" s="93">
        <v>24</v>
      </c>
      <c r="CP325" s="4">
        <v>0</v>
      </c>
      <c r="CQ325" s="4">
        <v>209005.21963035536</v>
      </c>
      <c r="CS325" s="4">
        <v>19448.172415490808</v>
      </c>
      <c r="CU325" s="4">
        <v>0</v>
      </c>
      <c r="CW325" s="4">
        <v>19448.172415490808</v>
      </c>
      <c r="CY325" s="4">
        <v>68009.548577723763</v>
      </c>
      <c r="DA325" s="93">
        <v>20.054054054054053</v>
      </c>
      <c r="DB325" s="4">
        <v>0</v>
      </c>
      <c r="DC325" s="4">
        <v>180485</v>
      </c>
      <c r="DD325" s="4">
        <v>0</v>
      </c>
      <c r="DE325" s="4">
        <v>17025</v>
      </c>
      <c r="DF325" s="4">
        <v>0</v>
      </c>
      <c r="DG325" s="4">
        <v>0</v>
      </c>
      <c r="DH325" s="4">
        <v>0</v>
      </c>
      <c r="DI325" s="4">
        <v>17025</v>
      </c>
      <c r="DJ325" s="4">
        <v>0</v>
      </c>
      <c r="DK325" s="4">
        <v>19511</v>
      </c>
      <c r="DL325" s="4">
        <v>0</v>
      </c>
      <c r="DM325" s="93">
        <v>20</v>
      </c>
      <c r="DN325" s="4">
        <v>0</v>
      </c>
      <c r="DO325" s="4">
        <v>192080</v>
      </c>
      <c r="DQ325" s="4">
        <v>17860</v>
      </c>
      <c r="DS325" s="4">
        <v>0</v>
      </c>
      <c r="DU325" s="4">
        <v>17860</v>
      </c>
      <c r="DW325" s="4">
        <v>24602.419431089504</v>
      </c>
      <c r="DY325" s="93">
        <v>18.756705760061465</v>
      </c>
      <c r="DZ325" s="4">
        <v>0</v>
      </c>
      <c r="EA325" s="4">
        <v>187754</v>
      </c>
      <c r="EC325" s="4">
        <v>16750</v>
      </c>
      <c r="EE325" s="4">
        <v>0</v>
      </c>
      <c r="EG325" s="4">
        <v>16750</v>
      </c>
      <c r="EI325" s="4">
        <v>6957</v>
      </c>
      <c r="EK325" s="93">
        <v>20.137532524583516</v>
      </c>
      <c r="EL325" s="4">
        <v>0</v>
      </c>
      <c r="EM325" s="4">
        <v>204626</v>
      </c>
      <c r="EN325" s="4">
        <v>0</v>
      </c>
      <c r="EO325" s="4">
        <v>17982</v>
      </c>
      <c r="EP325" s="4">
        <v>0</v>
      </c>
      <c r="EQ325" s="4">
        <v>0</v>
      </c>
      <c r="ER325" s="4">
        <v>0</v>
      </c>
      <c r="ES325" s="4">
        <v>17982</v>
      </c>
      <c r="ET325" s="4">
        <v>0</v>
      </c>
      <c r="EU325" s="4">
        <v>21510</v>
      </c>
      <c r="EV325" s="4">
        <v>0</v>
      </c>
      <c r="EW325" s="93">
        <v>21.19</v>
      </c>
      <c r="EX325" s="4">
        <v>0</v>
      </c>
      <c r="EY325" s="4">
        <v>225867</v>
      </c>
      <c r="EZ325" s="4">
        <v>0</v>
      </c>
      <c r="FA325" s="4">
        <v>18845</v>
      </c>
      <c r="FB325" s="4">
        <v>0</v>
      </c>
      <c r="FC325" s="4">
        <v>0</v>
      </c>
      <c r="FD325" s="4">
        <v>0</v>
      </c>
      <c r="FE325" s="4">
        <v>18845</v>
      </c>
      <c r="FF325" s="4">
        <v>0</v>
      </c>
      <c r="FG325" s="4">
        <v>25459</v>
      </c>
      <c r="FH325" s="4">
        <v>0</v>
      </c>
      <c r="FI325" s="93">
        <v>15</v>
      </c>
      <c r="FJ325" s="4">
        <v>0</v>
      </c>
      <c r="FK325" s="4">
        <v>159174</v>
      </c>
      <c r="FL325" s="4">
        <v>0</v>
      </c>
      <c r="FM325" s="4">
        <v>13395</v>
      </c>
      <c r="FN325" s="4">
        <v>0</v>
      </c>
      <c r="FO325" s="4">
        <v>0</v>
      </c>
      <c r="FQ325" s="4">
        <v>13395</v>
      </c>
      <c r="FS325" s="4">
        <v>9119.0692378937201</v>
      </c>
      <c r="FU325" s="93">
        <v>13</v>
      </c>
      <c r="FV325" s="4">
        <v>0</v>
      </c>
      <c r="FW325" s="4">
        <v>139485</v>
      </c>
      <c r="FX325" s="4">
        <v>0</v>
      </c>
      <c r="FY325" s="4">
        <v>11609</v>
      </c>
      <c r="FZ325" s="4">
        <v>0</v>
      </c>
      <c r="GA325" s="4">
        <v>0</v>
      </c>
      <c r="GB325" s="4">
        <v>0</v>
      </c>
      <c r="GC325" s="4">
        <v>11609</v>
      </c>
      <c r="GE325" s="4">
        <v>9276.6025219480744</v>
      </c>
      <c r="GG325" s="93">
        <v>14.305369127516778</v>
      </c>
      <c r="GH325" s="4">
        <v>0</v>
      </c>
      <c r="GI325" s="4">
        <v>146585</v>
      </c>
      <c r="GJ325" s="4">
        <v>0</v>
      </c>
      <c r="GK325" s="4">
        <v>12775</v>
      </c>
      <c r="GL325" s="4">
        <v>0</v>
      </c>
      <c r="GM325" s="4">
        <v>0</v>
      </c>
      <c r="GN325" s="4">
        <v>0</v>
      </c>
      <c r="GO325" s="4">
        <v>12775</v>
      </c>
      <c r="GP325" s="4">
        <v>0</v>
      </c>
      <c r="GQ325" s="4">
        <v>6830.7998585009509</v>
      </c>
      <c r="GR325" s="4">
        <v>-5.9709787213932941</v>
      </c>
      <c r="GS325" s="93">
        <v>15.483108108108109</v>
      </c>
      <c r="GT325" s="4">
        <v>0</v>
      </c>
      <c r="GU325" s="4">
        <v>175728</v>
      </c>
      <c r="GV325" s="4">
        <v>0</v>
      </c>
      <c r="GW325" s="4">
        <v>13768</v>
      </c>
      <c r="GX325" s="4">
        <v>0</v>
      </c>
      <c r="GY325" s="4">
        <v>0</v>
      </c>
      <c r="GZ325" s="4">
        <v>0</v>
      </c>
      <c r="HA325" s="160">
        <v>13768</v>
      </c>
      <c r="HB325" s="160">
        <v>0</v>
      </c>
      <c r="HC325" s="160">
        <v>25848.749287226001</v>
      </c>
      <c r="HD325" s="4">
        <v>-19</v>
      </c>
      <c r="HE325" s="93">
        <v>10</v>
      </c>
      <c r="HF325" s="4">
        <v>0</v>
      </c>
      <c r="HG325" s="4">
        <v>0</v>
      </c>
      <c r="HH325" s="4">
        <v>128617</v>
      </c>
      <c r="HI325" s="4">
        <v>0</v>
      </c>
      <c r="HJ325" s="4">
        <v>9242</v>
      </c>
      <c r="HK325" s="4">
        <v>0</v>
      </c>
      <c r="HL325" s="4">
        <v>0</v>
      </c>
      <c r="HM325" s="4">
        <v>0</v>
      </c>
      <c r="HN325" s="4">
        <v>9242</v>
      </c>
      <c r="HO325" s="4">
        <v>0</v>
      </c>
      <c r="HP325" s="4">
        <v>0</v>
      </c>
      <c r="HQ325" s="4">
        <v>0</v>
      </c>
      <c r="HR325" s="93">
        <v>16</v>
      </c>
      <c r="HS325" s="4">
        <v>0</v>
      </c>
      <c r="HT325" s="4">
        <v>0</v>
      </c>
      <c r="HU325" s="4">
        <v>181513</v>
      </c>
      <c r="HV325" s="4">
        <v>0</v>
      </c>
      <c r="HW325" s="4">
        <v>0</v>
      </c>
      <c r="HX325" s="176">
        <v>0</v>
      </c>
      <c r="HY325" s="4">
        <v>13395</v>
      </c>
      <c r="HZ325" s="176">
        <v>0</v>
      </c>
      <c r="IA325" s="4">
        <v>13712</v>
      </c>
      <c r="IB325" s="176">
        <v>0</v>
      </c>
      <c r="IC325" s="4">
        <v>13395</v>
      </c>
      <c r="ID325" s="176">
        <v>0</v>
      </c>
      <c r="IE325" s="4">
        <v>34858.583465221782</v>
      </c>
      <c r="IF325" s="4">
        <v>188.02617482750793</v>
      </c>
      <c r="IG325" s="5">
        <v>15.77</v>
      </c>
      <c r="IH325" s="3">
        <v>0</v>
      </c>
      <c r="II325" s="3">
        <v>0</v>
      </c>
      <c r="IJ325" s="3">
        <v>193410</v>
      </c>
      <c r="IK325" s="3">
        <v>0</v>
      </c>
      <c r="IL325" s="3">
        <v>0</v>
      </c>
      <c r="IM325" s="3">
        <v>0</v>
      </c>
      <c r="IN325" s="3">
        <v>14083</v>
      </c>
      <c r="IO325" s="3">
        <v>0</v>
      </c>
      <c r="IP325" s="3">
        <v>0</v>
      </c>
      <c r="IQ325" s="3"/>
      <c r="IR325" s="3">
        <v>14083</v>
      </c>
      <c r="IS325" s="3"/>
      <c r="IT325" s="3">
        <v>9914.7336493274433</v>
      </c>
      <c r="IU325" s="3"/>
      <c r="IV325" s="93">
        <v>22.490000000000002</v>
      </c>
      <c r="IW325" s="4">
        <v>0</v>
      </c>
      <c r="IX325" s="4">
        <v>0</v>
      </c>
      <c r="IY325" s="4">
        <v>247838</v>
      </c>
      <c r="IZ325" s="4">
        <v>0</v>
      </c>
      <c r="JA325" s="4">
        <v>0</v>
      </c>
      <c r="JB325" s="4">
        <v>0</v>
      </c>
      <c r="JC325" s="4">
        <v>20142</v>
      </c>
      <c r="JD325" s="4">
        <v>0</v>
      </c>
      <c r="JE325" s="4">
        <v>13652</v>
      </c>
      <c r="JG325" s="4">
        <v>20142</v>
      </c>
      <c r="JI325" s="4">
        <v>46373.350237533094</v>
      </c>
      <c r="JK325" s="93">
        <v>25.3</v>
      </c>
      <c r="JL325" s="4">
        <v>0</v>
      </c>
      <c r="JM325" s="4">
        <v>0</v>
      </c>
      <c r="JN325" s="4">
        <v>321071</v>
      </c>
      <c r="JO325" s="4">
        <v>0</v>
      </c>
      <c r="JP325" s="4">
        <v>0</v>
      </c>
      <c r="JQ325" s="4">
        <v>0</v>
      </c>
      <c r="JR325" s="4">
        <v>23712</v>
      </c>
      <c r="JS325" s="4">
        <v>0</v>
      </c>
      <c r="JT325" s="4">
        <v>0</v>
      </c>
      <c r="JV325" s="4">
        <v>23712</v>
      </c>
      <c r="JW325" s="4">
        <v>0</v>
      </c>
      <c r="JX325" s="4">
        <v>81622.133854690677</v>
      </c>
      <c r="JY325" s="4">
        <v>-10.669969218521146</v>
      </c>
      <c r="JZ325" s="93">
        <v>31.369999999999997</v>
      </c>
      <c r="KA325" s="4">
        <v>0</v>
      </c>
      <c r="KB325" s="4">
        <v>0</v>
      </c>
      <c r="KC325" s="4">
        <v>453537</v>
      </c>
      <c r="KD325" s="4">
        <v>0</v>
      </c>
      <c r="KE325" s="4">
        <v>0</v>
      </c>
      <c r="KF325" s="4">
        <v>0</v>
      </c>
      <c r="KG325" s="4">
        <v>29286</v>
      </c>
      <c r="KH325" s="4">
        <v>0</v>
      </c>
      <c r="KI325" s="4">
        <v>0</v>
      </c>
      <c r="KJ325" s="4">
        <v>0</v>
      </c>
      <c r="KK325" s="4">
        <v>29286</v>
      </c>
      <c r="KM325" s="4">
        <v>183637.16120831398</v>
      </c>
      <c r="KN325" s="4">
        <v>-58.280384902696824</v>
      </c>
      <c r="KO325" s="4">
        <v>36.21</v>
      </c>
      <c r="KP325" s="4">
        <v>0</v>
      </c>
      <c r="KQ325" s="4">
        <v>0</v>
      </c>
      <c r="KR325" s="4">
        <v>602383</v>
      </c>
      <c r="KS325" s="4">
        <v>0</v>
      </c>
      <c r="KT325" s="4">
        <v>0</v>
      </c>
      <c r="KU325" s="4">
        <v>0</v>
      </c>
      <c r="KV325" s="4">
        <v>39387</v>
      </c>
      <c r="KW325" s="4">
        <v>0</v>
      </c>
      <c r="KX325" s="4">
        <v>0</v>
      </c>
      <c r="KY325" s="4">
        <v>0</v>
      </c>
      <c r="KZ325" s="4">
        <v>39387</v>
      </c>
      <c r="LA325" s="4">
        <v>0</v>
      </c>
      <c r="LB325" s="4">
        <v>256388.79161509729</v>
      </c>
      <c r="LC325" s="4">
        <v>0</v>
      </c>
      <c r="LD325" s="4">
        <v>29</v>
      </c>
      <c r="LE325" s="4">
        <v>0</v>
      </c>
      <c r="LF325" s="4">
        <v>0</v>
      </c>
      <c r="LG325" s="4">
        <v>509070</v>
      </c>
      <c r="LH325" s="4">
        <v>0</v>
      </c>
      <c r="LI325" s="4">
        <v>0</v>
      </c>
      <c r="LJ325" s="4">
        <v>0</v>
      </c>
      <c r="LK325" s="4">
        <v>34452</v>
      </c>
      <c r="LL325" s="4">
        <v>0</v>
      </c>
      <c r="LM325" s="4">
        <v>0</v>
      </c>
      <c r="LO325" s="4">
        <v>34452</v>
      </c>
      <c r="LQ325" s="4">
        <v>142294</v>
      </c>
      <c r="MI325" s="115">
        <f t="shared" si="4"/>
        <v>-316</v>
      </c>
      <c r="MJ325" s="3"/>
      <c r="MK325" s="3"/>
      <c r="ML325" s="176"/>
      <c r="MM325" s="176"/>
      <c r="MN325" s="176"/>
      <c r="MO325" s="176"/>
      <c r="MP325" s="176"/>
      <c r="MQ325" s="176"/>
      <c r="MR325" s="176"/>
      <c r="MS325" s="176"/>
      <c r="MT325" s="176"/>
    </row>
    <row r="326" spans="1:358" s="4" customFormat="1">
      <c r="A326" s="1">
        <v>317</v>
      </c>
      <c r="B326" t="s">
        <v>357</v>
      </c>
      <c r="C326" s="93"/>
      <c r="E326" s="4">
        <v>0</v>
      </c>
      <c r="F326" s="4">
        <v>0</v>
      </c>
      <c r="I326" s="93"/>
      <c r="J326" s="4">
        <v>0</v>
      </c>
      <c r="K326" s="4">
        <v>0</v>
      </c>
      <c r="L326" s="4">
        <v>0</v>
      </c>
      <c r="O326" s="93"/>
      <c r="Q326" s="4">
        <v>0</v>
      </c>
      <c r="R326" s="4">
        <v>0</v>
      </c>
      <c r="S326" s="4">
        <v>0</v>
      </c>
      <c r="U326" s="4">
        <v>0</v>
      </c>
      <c r="V326" s="4">
        <v>0</v>
      </c>
      <c r="W326" s="93"/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L326" s="4">
        <v>0</v>
      </c>
      <c r="AO326" s="93"/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W326" s="93"/>
      <c r="AZ326" s="4">
        <v>0</v>
      </c>
      <c r="BB326" s="4">
        <v>0</v>
      </c>
      <c r="BC326" s="4">
        <v>0</v>
      </c>
      <c r="BD326" s="4">
        <v>0</v>
      </c>
      <c r="BH326" s="4">
        <v>0</v>
      </c>
      <c r="BL326" s="4">
        <v>0</v>
      </c>
      <c r="BN326" s="4">
        <v>0</v>
      </c>
      <c r="BO326" s="4">
        <v>0</v>
      </c>
      <c r="BP326" s="4">
        <v>0</v>
      </c>
      <c r="BQ326" s="93">
        <v>0</v>
      </c>
      <c r="BR326" s="4">
        <v>0</v>
      </c>
      <c r="BS326" s="4">
        <v>0</v>
      </c>
      <c r="BT326" s="4">
        <v>0</v>
      </c>
      <c r="BU326" s="4">
        <v>0</v>
      </c>
      <c r="BW326" s="4">
        <v>0</v>
      </c>
      <c r="BY326" s="4">
        <v>0</v>
      </c>
      <c r="CA326" s="4">
        <v>0</v>
      </c>
      <c r="CC326" s="93">
        <v>0.46938775510204084</v>
      </c>
      <c r="CD326" s="4">
        <v>0</v>
      </c>
      <c r="CE326" s="4">
        <v>4712.6530612244896</v>
      </c>
      <c r="CF326" s="4">
        <v>0</v>
      </c>
      <c r="CG326" s="4">
        <v>364.24489795918367</v>
      </c>
      <c r="CH326" s="4">
        <v>0</v>
      </c>
      <c r="CI326" s="4">
        <v>0</v>
      </c>
      <c r="CJ326" s="4">
        <v>0</v>
      </c>
      <c r="CK326" s="4">
        <v>364.24489795918367</v>
      </c>
      <c r="CL326" s="4">
        <v>0</v>
      </c>
      <c r="CM326" s="4">
        <v>4712.6530612244896</v>
      </c>
      <c r="CN326" s="4">
        <v>0</v>
      </c>
      <c r="CO326" s="93"/>
      <c r="CS326" s="4">
        <v>0</v>
      </c>
      <c r="CW326" s="4">
        <v>0</v>
      </c>
      <c r="CY326" s="4">
        <v>2828</v>
      </c>
      <c r="DA326" s="93"/>
      <c r="DD326" s="4">
        <v>0</v>
      </c>
      <c r="DF326" s="4">
        <v>0</v>
      </c>
      <c r="DH326" s="4">
        <v>0</v>
      </c>
      <c r="DI326" s="4">
        <v>0</v>
      </c>
      <c r="DJ326" s="4">
        <v>0</v>
      </c>
      <c r="DK326" s="4">
        <v>1885</v>
      </c>
      <c r="DL326" s="4">
        <v>0</v>
      </c>
      <c r="DM326" s="93"/>
      <c r="DU326" s="4">
        <v>0</v>
      </c>
      <c r="DW326" s="4">
        <v>0</v>
      </c>
      <c r="DY326" s="93">
        <v>1</v>
      </c>
      <c r="DZ326" s="4">
        <v>0</v>
      </c>
      <c r="EA326" s="4">
        <v>0</v>
      </c>
      <c r="EC326" s="4">
        <v>0</v>
      </c>
      <c r="EE326" s="4">
        <v>13642</v>
      </c>
      <c r="EG326" s="4">
        <v>0</v>
      </c>
      <c r="EI326" s="4">
        <v>0</v>
      </c>
      <c r="EK326" s="93">
        <v>2</v>
      </c>
      <c r="EL326" s="4">
        <v>0</v>
      </c>
      <c r="EM326" s="4">
        <v>22846</v>
      </c>
      <c r="EN326" s="4">
        <v>0</v>
      </c>
      <c r="EO326" s="4">
        <v>1786</v>
      </c>
      <c r="EP326" s="4">
        <v>0</v>
      </c>
      <c r="EQ326" s="4">
        <v>0</v>
      </c>
      <c r="ER326" s="4">
        <v>0</v>
      </c>
      <c r="ES326" s="4">
        <v>1786</v>
      </c>
      <c r="ET326" s="4">
        <v>0</v>
      </c>
      <c r="EU326" s="4">
        <v>22846</v>
      </c>
      <c r="EV326" s="4">
        <v>0</v>
      </c>
      <c r="EW326" s="93">
        <v>2</v>
      </c>
      <c r="EX326" s="4">
        <v>0</v>
      </c>
      <c r="EY326" s="4">
        <v>23750</v>
      </c>
      <c r="EZ326" s="4">
        <v>0</v>
      </c>
      <c r="FA326" s="4">
        <v>1786</v>
      </c>
      <c r="FB326" s="4">
        <v>0</v>
      </c>
      <c r="FC326" s="4">
        <v>0</v>
      </c>
      <c r="FD326" s="4">
        <v>0</v>
      </c>
      <c r="FE326" s="4">
        <v>1786</v>
      </c>
      <c r="FF326" s="4">
        <v>0</v>
      </c>
      <c r="FG326" s="4">
        <v>6615.5</v>
      </c>
      <c r="FH326" s="4">
        <v>0</v>
      </c>
      <c r="FI326" s="93">
        <v>2</v>
      </c>
      <c r="FJ326" s="4">
        <v>0</v>
      </c>
      <c r="FK326" s="4">
        <v>24590</v>
      </c>
      <c r="FL326" s="4">
        <v>0</v>
      </c>
      <c r="FM326" s="4">
        <v>1782</v>
      </c>
      <c r="FN326" s="4">
        <v>0</v>
      </c>
      <c r="FO326" s="4">
        <v>0</v>
      </c>
      <c r="FQ326" s="4">
        <v>1782</v>
      </c>
      <c r="FS326" s="4">
        <v>6486.4473287145775</v>
      </c>
      <c r="FU326" s="93">
        <v>1</v>
      </c>
      <c r="FV326" s="4">
        <v>0</v>
      </c>
      <c r="FW326" s="4">
        <v>13987</v>
      </c>
      <c r="FX326" s="4">
        <v>0</v>
      </c>
      <c r="FY326" s="4">
        <v>869</v>
      </c>
      <c r="FZ326" s="4">
        <v>0</v>
      </c>
      <c r="GA326" s="4">
        <v>0</v>
      </c>
      <c r="GB326" s="4">
        <v>0</v>
      </c>
      <c r="GC326" s="4">
        <v>869</v>
      </c>
      <c r="GE326" s="4">
        <v>5985.1403986750756</v>
      </c>
      <c r="GG326" s="93">
        <v>1</v>
      </c>
      <c r="GH326" s="4">
        <v>0</v>
      </c>
      <c r="GI326" s="4">
        <v>15800</v>
      </c>
      <c r="GJ326" s="4">
        <v>0</v>
      </c>
      <c r="GK326" s="4">
        <v>865</v>
      </c>
      <c r="GL326" s="4">
        <v>0</v>
      </c>
      <c r="GM326" s="4">
        <v>0</v>
      </c>
      <c r="GN326" s="4">
        <v>0</v>
      </c>
      <c r="GO326" s="4">
        <v>865</v>
      </c>
      <c r="GP326" s="4">
        <v>0</v>
      </c>
      <c r="GQ326" s="4">
        <v>1744.2591751355246</v>
      </c>
      <c r="GR326" s="4">
        <v>-1.524702031251536</v>
      </c>
      <c r="GS326" s="93">
        <v>1</v>
      </c>
      <c r="GT326" s="4">
        <v>0</v>
      </c>
      <c r="GU326" s="4">
        <v>16229</v>
      </c>
      <c r="GV326" s="4">
        <v>0</v>
      </c>
      <c r="GW326" s="4">
        <v>875</v>
      </c>
      <c r="GX326" s="4">
        <v>0</v>
      </c>
      <c r="GY326" s="4">
        <v>0</v>
      </c>
      <c r="GZ326" s="4">
        <v>0</v>
      </c>
      <c r="HA326" s="160">
        <v>875</v>
      </c>
      <c r="HB326" s="160">
        <v>0</v>
      </c>
      <c r="HC326" s="160">
        <v>379.07012328156571</v>
      </c>
      <c r="HD326" s="4">
        <v>0</v>
      </c>
      <c r="HE326" s="93">
        <v>0</v>
      </c>
      <c r="HF326" s="4">
        <v>0</v>
      </c>
      <c r="HG326" s="4">
        <v>0</v>
      </c>
      <c r="HH326" s="4">
        <v>0</v>
      </c>
      <c r="HI326" s="4">
        <v>0</v>
      </c>
      <c r="HJ326" s="4">
        <v>0</v>
      </c>
      <c r="HK326" s="4">
        <v>0</v>
      </c>
      <c r="HL326" s="4">
        <v>0</v>
      </c>
      <c r="HM326" s="4">
        <v>0</v>
      </c>
      <c r="HN326" s="4">
        <v>0</v>
      </c>
      <c r="HO326" s="4">
        <v>0</v>
      </c>
      <c r="HP326" s="4">
        <v>0</v>
      </c>
      <c r="HQ326" s="4">
        <v>0</v>
      </c>
      <c r="HR326" s="93">
        <v>0</v>
      </c>
      <c r="HS326" s="4">
        <v>0</v>
      </c>
      <c r="HT326" s="4">
        <v>0</v>
      </c>
      <c r="HU326" s="4">
        <v>0</v>
      </c>
      <c r="HV326" s="4">
        <v>0</v>
      </c>
      <c r="HW326" s="4">
        <v>0</v>
      </c>
      <c r="HX326" s="176">
        <v>0</v>
      </c>
      <c r="HY326" s="4">
        <v>0</v>
      </c>
      <c r="HZ326" s="176">
        <v>0</v>
      </c>
      <c r="IA326" s="4">
        <v>0</v>
      </c>
      <c r="IB326" s="176">
        <v>0</v>
      </c>
      <c r="IC326" s="4">
        <v>0</v>
      </c>
      <c r="ID326" s="176">
        <v>0</v>
      </c>
      <c r="IE326" s="4">
        <v>0</v>
      </c>
      <c r="IF326" s="4">
        <v>0</v>
      </c>
      <c r="IG326" s="5">
        <v>0</v>
      </c>
      <c r="IH326" s="3">
        <v>0</v>
      </c>
      <c r="II326" s="3">
        <v>0</v>
      </c>
      <c r="IJ326" s="3">
        <v>0</v>
      </c>
      <c r="IK326" s="3">
        <v>0</v>
      </c>
      <c r="IL326" s="3">
        <v>0</v>
      </c>
      <c r="IM326" s="3">
        <v>0</v>
      </c>
      <c r="IN326" s="3">
        <v>0</v>
      </c>
      <c r="IO326" s="3">
        <v>0</v>
      </c>
      <c r="IP326" s="3">
        <v>0</v>
      </c>
      <c r="IQ326" s="3"/>
      <c r="IR326" s="3">
        <v>0</v>
      </c>
      <c r="IS326" s="3"/>
      <c r="IT326" s="3">
        <v>0</v>
      </c>
      <c r="IU326" s="3"/>
      <c r="IV326" s="93">
        <v>0</v>
      </c>
      <c r="IW326" s="4">
        <v>0</v>
      </c>
      <c r="IX326" s="4">
        <v>0</v>
      </c>
      <c r="IY326" s="4">
        <v>0</v>
      </c>
      <c r="IZ326" s="4">
        <v>0</v>
      </c>
      <c r="JA326" s="4">
        <v>0</v>
      </c>
      <c r="JB326" s="4">
        <v>0</v>
      </c>
      <c r="JC326" s="4">
        <v>0</v>
      </c>
      <c r="JD326" s="4">
        <v>0</v>
      </c>
      <c r="JE326" s="4">
        <v>0</v>
      </c>
      <c r="JG326" s="4">
        <v>0</v>
      </c>
      <c r="JI326" s="4">
        <v>0</v>
      </c>
      <c r="JK326" s="93">
        <v>1</v>
      </c>
      <c r="JL326" s="4">
        <v>0</v>
      </c>
      <c r="JM326" s="4">
        <v>0</v>
      </c>
      <c r="JN326" s="4">
        <v>19398</v>
      </c>
      <c r="JO326" s="4">
        <v>0</v>
      </c>
      <c r="JP326" s="4">
        <v>0</v>
      </c>
      <c r="JQ326" s="4">
        <v>0</v>
      </c>
      <c r="JR326" s="4">
        <v>932</v>
      </c>
      <c r="JS326" s="4">
        <v>0</v>
      </c>
      <c r="JT326" s="4">
        <v>0</v>
      </c>
      <c r="JV326" s="4">
        <v>932</v>
      </c>
      <c r="JW326" s="4">
        <v>0</v>
      </c>
      <c r="JX326" s="4">
        <v>19398</v>
      </c>
      <c r="JY326" s="4">
        <v>0</v>
      </c>
      <c r="JZ326" s="93">
        <v>1</v>
      </c>
      <c r="KA326" s="4">
        <v>0</v>
      </c>
      <c r="KB326" s="4">
        <v>0</v>
      </c>
      <c r="KC326" s="4">
        <v>25931</v>
      </c>
      <c r="KD326" s="4">
        <v>0</v>
      </c>
      <c r="KE326" s="4">
        <v>0</v>
      </c>
      <c r="KF326" s="4">
        <v>0</v>
      </c>
      <c r="KG326" s="4">
        <v>938</v>
      </c>
      <c r="KH326" s="4">
        <v>0</v>
      </c>
      <c r="KI326" s="4">
        <v>0</v>
      </c>
      <c r="KJ326" s="4">
        <v>0</v>
      </c>
      <c r="KK326" s="4">
        <v>938</v>
      </c>
      <c r="KM326" s="4">
        <v>18171.8</v>
      </c>
      <c r="KN326" s="4">
        <v>0</v>
      </c>
      <c r="KO326" s="4">
        <v>0</v>
      </c>
      <c r="KP326" s="4">
        <v>0</v>
      </c>
      <c r="KQ326" s="4">
        <v>0</v>
      </c>
      <c r="KR326" s="4">
        <v>0</v>
      </c>
      <c r="KS326" s="4">
        <v>0</v>
      </c>
      <c r="KT326" s="4">
        <v>0</v>
      </c>
      <c r="KU326" s="4">
        <v>0</v>
      </c>
      <c r="KV326" s="4">
        <v>0</v>
      </c>
      <c r="KW326" s="4">
        <v>0</v>
      </c>
      <c r="KX326" s="4">
        <v>0</v>
      </c>
      <c r="KY326" s="4">
        <v>0</v>
      </c>
      <c r="KZ326" s="4">
        <v>0</v>
      </c>
      <c r="LA326" s="4">
        <v>0</v>
      </c>
      <c r="LB326" s="4">
        <v>11368.632</v>
      </c>
      <c r="LC326" s="4">
        <v>0</v>
      </c>
      <c r="LD326" s="4">
        <v>0</v>
      </c>
      <c r="LE326" s="4">
        <v>0</v>
      </c>
      <c r="LF326" s="4">
        <v>0</v>
      </c>
      <c r="LG326" s="4">
        <v>0</v>
      </c>
      <c r="LH326" s="4">
        <v>0</v>
      </c>
      <c r="LI326" s="4">
        <v>0</v>
      </c>
      <c r="LJ326" s="4">
        <v>0</v>
      </c>
      <c r="LK326" s="4">
        <v>0</v>
      </c>
      <c r="LL326" s="4">
        <v>0</v>
      </c>
      <c r="LM326" s="4">
        <v>0</v>
      </c>
      <c r="LO326" s="4">
        <v>0</v>
      </c>
      <c r="LQ326" s="4">
        <v>2613.2000000000003</v>
      </c>
      <c r="MI326" s="115">
        <f t="shared" si="4"/>
        <v>-317</v>
      </c>
      <c r="MJ326" s="3"/>
      <c r="MK326" s="3"/>
      <c r="ML326" s="176"/>
      <c r="MM326" s="176"/>
      <c r="MN326" s="176"/>
      <c r="MO326" s="176"/>
      <c r="MP326" s="176"/>
      <c r="MQ326" s="176"/>
      <c r="MR326" s="176"/>
      <c r="MS326" s="176"/>
      <c r="MT326" s="176"/>
    </row>
    <row r="327" spans="1:358" s="4" customFormat="1">
      <c r="A327" s="1">
        <v>318</v>
      </c>
      <c r="B327" t="s">
        <v>358</v>
      </c>
      <c r="C327" s="93"/>
      <c r="E327" s="4">
        <v>0</v>
      </c>
      <c r="F327" s="4">
        <v>0</v>
      </c>
      <c r="I327" s="93"/>
      <c r="J327" s="4">
        <v>0</v>
      </c>
      <c r="K327" s="4">
        <v>0</v>
      </c>
      <c r="L327" s="4">
        <v>0</v>
      </c>
      <c r="O327" s="93"/>
      <c r="Q327" s="4">
        <v>0</v>
      </c>
      <c r="R327" s="4">
        <v>0</v>
      </c>
      <c r="S327" s="4">
        <v>0</v>
      </c>
      <c r="U327" s="4">
        <v>0</v>
      </c>
      <c r="V327" s="4">
        <v>0</v>
      </c>
      <c r="W327" s="93"/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L327" s="4">
        <v>0</v>
      </c>
      <c r="AO327" s="93"/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W327" s="93"/>
      <c r="AZ327" s="4">
        <v>0</v>
      </c>
      <c r="BB327" s="4">
        <v>0</v>
      </c>
      <c r="BC327" s="4">
        <v>0</v>
      </c>
      <c r="BD327" s="4">
        <v>0</v>
      </c>
      <c r="BH327" s="4">
        <v>0</v>
      </c>
      <c r="BL327" s="4">
        <v>0</v>
      </c>
      <c r="BN327" s="4">
        <v>0</v>
      </c>
      <c r="BO327" s="4">
        <v>0</v>
      </c>
      <c r="BP327" s="4">
        <v>0</v>
      </c>
      <c r="BQ327" s="93">
        <v>0</v>
      </c>
      <c r="BR327" s="4">
        <v>0</v>
      </c>
      <c r="BS327" s="4">
        <v>0</v>
      </c>
      <c r="BT327" s="4">
        <v>0</v>
      </c>
      <c r="BU327" s="4">
        <v>0</v>
      </c>
      <c r="BW327" s="4">
        <v>0</v>
      </c>
      <c r="BY327" s="4">
        <v>0</v>
      </c>
      <c r="CA327" s="4">
        <v>0</v>
      </c>
      <c r="CC327" s="93"/>
      <c r="CE327" s="4">
        <v>0</v>
      </c>
      <c r="CF327" s="4">
        <v>0</v>
      </c>
      <c r="CH327" s="4">
        <v>0</v>
      </c>
      <c r="CJ327" s="4">
        <v>0</v>
      </c>
      <c r="CK327" s="4">
        <v>0</v>
      </c>
      <c r="CL327" s="4">
        <v>0</v>
      </c>
      <c r="CM327" s="4">
        <v>0</v>
      </c>
      <c r="CN327" s="4">
        <v>0</v>
      </c>
      <c r="CO327" s="93"/>
      <c r="CS327" s="4">
        <v>0</v>
      </c>
      <c r="CW327" s="4">
        <v>0</v>
      </c>
      <c r="CY327" s="4">
        <v>0</v>
      </c>
      <c r="DA327" s="93"/>
      <c r="DD327" s="4">
        <v>0</v>
      </c>
      <c r="DF327" s="4">
        <v>0</v>
      </c>
      <c r="DH327" s="4">
        <v>0</v>
      </c>
      <c r="DI327" s="4">
        <v>0</v>
      </c>
      <c r="DJ327" s="4">
        <v>0</v>
      </c>
      <c r="DK327" s="4">
        <v>0</v>
      </c>
      <c r="DL327" s="4">
        <v>0</v>
      </c>
      <c r="DM327" s="93"/>
      <c r="DU327" s="4">
        <v>0</v>
      </c>
      <c r="DW327" s="4">
        <v>0</v>
      </c>
      <c r="DY327" s="93"/>
      <c r="EG327" s="4">
        <v>0</v>
      </c>
      <c r="EI327" s="4">
        <v>0</v>
      </c>
      <c r="EK327" s="93">
        <v>0</v>
      </c>
      <c r="EM327" s="4">
        <v>0</v>
      </c>
      <c r="EN327" s="4">
        <v>0</v>
      </c>
      <c r="EO327" s="4">
        <v>0</v>
      </c>
      <c r="EP327" s="4">
        <v>0</v>
      </c>
      <c r="EQ327" s="4">
        <v>0</v>
      </c>
      <c r="ER327" s="4">
        <v>0</v>
      </c>
      <c r="ES327" s="4">
        <v>0</v>
      </c>
      <c r="ET327" s="4">
        <v>0</v>
      </c>
      <c r="EU327" s="4">
        <v>0</v>
      </c>
      <c r="EV327" s="4">
        <v>0</v>
      </c>
      <c r="EW327" s="93">
        <v>0</v>
      </c>
      <c r="EX327" s="4">
        <v>0</v>
      </c>
      <c r="EY327" s="4">
        <v>0</v>
      </c>
      <c r="EZ327" s="4">
        <v>0</v>
      </c>
      <c r="FA327" s="4">
        <v>0</v>
      </c>
      <c r="FB327" s="4">
        <v>0</v>
      </c>
      <c r="FC327" s="4">
        <v>0</v>
      </c>
      <c r="FD327" s="4">
        <v>0</v>
      </c>
      <c r="FE327" s="4">
        <v>0</v>
      </c>
      <c r="FF327" s="4">
        <v>0</v>
      </c>
      <c r="FG327" s="4">
        <v>0</v>
      </c>
      <c r="FH327" s="4">
        <v>0</v>
      </c>
      <c r="FI327" s="93">
        <v>0</v>
      </c>
      <c r="FJ327" s="4">
        <v>0</v>
      </c>
      <c r="FK327" s="4">
        <v>0</v>
      </c>
      <c r="FL327" s="4">
        <v>0</v>
      </c>
      <c r="FM327" s="4">
        <v>0</v>
      </c>
      <c r="FN327" s="4">
        <v>0</v>
      </c>
      <c r="FO327" s="4">
        <v>0</v>
      </c>
      <c r="FQ327" s="4">
        <v>0</v>
      </c>
      <c r="FS327" s="4">
        <v>0</v>
      </c>
      <c r="FU327" s="93">
        <v>0</v>
      </c>
      <c r="FV327" s="4">
        <v>0</v>
      </c>
      <c r="FW327" s="4">
        <v>0</v>
      </c>
      <c r="FX327" s="4">
        <v>0</v>
      </c>
      <c r="FY327" s="4">
        <v>0</v>
      </c>
      <c r="FZ327" s="4">
        <v>0</v>
      </c>
      <c r="GA327" s="4">
        <v>0</v>
      </c>
      <c r="GB327" s="4">
        <v>0</v>
      </c>
      <c r="GC327" s="4">
        <v>0</v>
      </c>
      <c r="GE327" s="4">
        <v>0</v>
      </c>
      <c r="GG327" s="93">
        <v>0</v>
      </c>
      <c r="GH327" s="4">
        <v>0</v>
      </c>
      <c r="GI327" s="4">
        <v>0</v>
      </c>
      <c r="GJ327" s="4">
        <v>0</v>
      </c>
      <c r="GK327" s="4">
        <v>0</v>
      </c>
      <c r="GL327" s="4">
        <v>0</v>
      </c>
      <c r="GM327" s="4">
        <v>0</v>
      </c>
      <c r="GN327" s="4">
        <v>0</v>
      </c>
      <c r="GO327" s="4">
        <v>0</v>
      </c>
      <c r="GP327" s="4">
        <v>0</v>
      </c>
      <c r="GQ327" s="4">
        <v>0</v>
      </c>
      <c r="GR327" s="4">
        <v>0</v>
      </c>
      <c r="GS327" s="93">
        <v>0</v>
      </c>
      <c r="GT327" s="4">
        <v>0</v>
      </c>
      <c r="GU327" s="4">
        <v>0</v>
      </c>
      <c r="GV327" s="4">
        <v>0</v>
      </c>
      <c r="GW327" s="4">
        <v>0</v>
      </c>
      <c r="GX327" s="4">
        <v>0</v>
      </c>
      <c r="GY327" s="4">
        <v>0</v>
      </c>
      <c r="GZ327" s="4">
        <v>0</v>
      </c>
      <c r="HA327" s="160">
        <v>0</v>
      </c>
      <c r="HB327" s="160">
        <v>0</v>
      </c>
      <c r="HC327" s="160">
        <v>0</v>
      </c>
      <c r="HD327" s="4">
        <v>0</v>
      </c>
      <c r="HE327" s="93">
        <v>0</v>
      </c>
      <c r="HF327" s="4">
        <v>0</v>
      </c>
      <c r="HG327" s="4">
        <v>0</v>
      </c>
      <c r="HH327" s="4">
        <v>0</v>
      </c>
      <c r="HI327" s="4">
        <v>0</v>
      </c>
      <c r="HJ327" s="4">
        <v>0</v>
      </c>
      <c r="HK327" s="4">
        <v>0</v>
      </c>
      <c r="HL327" s="4">
        <v>0</v>
      </c>
      <c r="HM327" s="4">
        <v>0</v>
      </c>
      <c r="HN327" s="4">
        <v>0</v>
      </c>
      <c r="HO327" s="4">
        <v>0</v>
      </c>
      <c r="HP327" s="4">
        <v>0</v>
      </c>
      <c r="HQ327" s="4">
        <v>0</v>
      </c>
      <c r="HR327" s="93">
        <v>0</v>
      </c>
      <c r="HS327" s="4">
        <v>0</v>
      </c>
      <c r="HT327" s="4">
        <v>0</v>
      </c>
      <c r="HU327" s="4">
        <v>0</v>
      </c>
      <c r="HV327" s="4">
        <v>0</v>
      </c>
      <c r="HW327" s="4">
        <v>0</v>
      </c>
      <c r="HX327" s="176">
        <v>0</v>
      </c>
      <c r="HY327" s="4">
        <v>0</v>
      </c>
      <c r="HZ327" s="176">
        <v>0</v>
      </c>
      <c r="IA327" s="4">
        <v>0</v>
      </c>
      <c r="IB327" s="176">
        <v>0</v>
      </c>
      <c r="IC327" s="4">
        <v>0</v>
      </c>
      <c r="ID327" s="176">
        <v>0</v>
      </c>
      <c r="IE327" s="4">
        <v>0</v>
      </c>
      <c r="IF327" s="4">
        <v>0</v>
      </c>
      <c r="IG327" s="5">
        <v>0</v>
      </c>
      <c r="IH327" s="3">
        <v>0</v>
      </c>
      <c r="II327" s="3">
        <v>0</v>
      </c>
      <c r="IJ327" s="3">
        <v>0</v>
      </c>
      <c r="IK327" s="3">
        <v>0</v>
      </c>
      <c r="IL327" s="3">
        <v>0</v>
      </c>
      <c r="IM327" s="3">
        <v>0</v>
      </c>
      <c r="IN327" s="3">
        <v>0</v>
      </c>
      <c r="IO327" s="3">
        <v>0</v>
      </c>
      <c r="IP327" s="3">
        <v>0</v>
      </c>
      <c r="IQ327" s="3"/>
      <c r="IR327" s="3">
        <v>0</v>
      </c>
      <c r="IS327" s="3"/>
      <c r="IT327" s="3">
        <v>0</v>
      </c>
      <c r="IU327" s="3"/>
      <c r="IV327" s="93">
        <v>0</v>
      </c>
      <c r="IW327" s="4">
        <v>0</v>
      </c>
      <c r="IX327" s="4">
        <v>0</v>
      </c>
      <c r="IY327" s="4">
        <v>0</v>
      </c>
      <c r="IZ327" s="4">
        <v>0</v>
      </c>
      <c r="JA327" s="4">
        <v>0</v>
      </c>
      <c r="JB327" s="4">
        <v>0</v>
      </c>
      <c r="JC327" s="4">
        <v>0</v>
      </c>
      <c r="JD327" s="4">
        <v>0</v>
      </c>
      <c r="JE327" s="4">
        <v>0</v>
      </c>
      <c r="JG327" s="4">
        <v>0</v>
      </c>
      <c r="JI327" s="4">
        <v>0</v>
      </c>
      <c r="JK327" s="93">
        <v>0</v>
      </c>
      <c r="JL327" s="4">
        <v>0</v>
      </c>
      <c r="JM327" s="4">
        <v>0</v>
      </c>
      <c r="JN327" s="4">
        <v>0</v>
      </c>
      <c r="JO327" s="4">
        <v>0</v>
      </c>
      <c r="JP327" s="4">
        <v>0</v>
      </c>
      <c r="JQ327" s="4">
        <v>0</v>
      </c>
      <c r="JR327" s="4">
        <v>0</v>
      </c>
      <c r="JS327" s="4">
        <v>0</v>
      </c>
      <c r="JT327" s="4">
        <v>0</v>
      </c>
      <c r="JV327" s="4">
        <v>0</v>
      </c>
      <c r="JW327" s="4">
        <v>0</v>
      </c>
      <c r="JX327" s="4">
        <v>0</v>
      </c>
      <c r="JY327" s="4">
        <v>0</v>
      </c>
      <c r="JZ327" s="93">
        <v>0</v>
      </c>
      <c r="KA327" s="4">
        <v>0</v>
      </c>
      <c r="KB327" s="4">
        <v>0</v>
      </c>
      <c r="KC327" s="4">
        <v>0</v>
      </c>
      <c r="KD327" s="4">
        <v>0</v>
      </c>
      <c r="KE327" s="4">
        <v>0</v>
      </c>
      <c r="KF327" s="4">
        <v>0</v>
      </c>
      <c r="KG327" s="4">
        <v>0</v>
      </c>
      <c r="KH327" s="4">
        <v>0</v>
      </c>
      <c r="KI327" s="4">
        <v>0</v>
      </c>
      <c r="KJ327" s="4">
        <v>0</v>
      </c>
      <c r="KK327" s="4">
        <v>0</v>
      </c>
      <c r="KM327" s="4">
        <v>0</v>
      </c>
      <c r="KN327" s="4">
        <v>0</v>
      </c>
      <c r="KO327" s="4">
        <v>0</v>
      </c>
      <c r="KP327" s="4">
        <v>0</v>
      </c>
      <c r="KQ327" s="4">
        <v>0</v>
      </c>
      <c r="KR327" s="4">
        <v>0</v>
      </c>
      <c r="KS327" s="4">
        <v>0</v>
      </c>
      <c r="KT327" s="4">
        <v>0</v>
      </c>
      <c r="KU327" s="4">
        <v>0</v>
      </c>
      <c r="KV327" s="4">
        <v>0</v>
      </c>
      <c r="KW327" s="4">
        <v>0</v>
      </c>
      <c r="KX327" s="4">
        <v>0</v>
      </c>
      <c r="KY327" s="4">
        <v>0</v>
      </c>
      <c r="KZ327" s="4">
        <v>0</v>
      </c>
      <c r="LA327" s="4">
        <v>0</v>
      </c>
      <c r="LB327" s="4">
        <v>0</v>
      </c>
      <c r="LC327" s="4">
        <v>0</v>
      </c>
      <c r="LD327" s="4">
        <v>0</v>
      </c>
      <c r="LE327" s="4">
        <v>0</v>
      </c>
      <c r="LF327" s="4">
        <v>0</v>
      </c>
      <c r="LG327" s="4">
        <v>0</v>
      </c>
      <c r="LH327" s="4">
        <v>0</v>
      </c>
      <c r="LI327" s="4">
        <v>0</v>
      </c>
      <c r="LJ327" s="4">
        <v>0</v>
      </c>
      <c r="LK327" s="4">
        <v>0</v>
      </c>
      <c r="LL327" s="4">
        <v>0</v>
      </c>
      <c r="LM327" s="4">
        <v>0</v>
      </c>
      <c r="LO327" s="4">
        <v>0</v>
      </c>
      <c r="LQ327" s="4">
        <v>0</v>
      </c>
      <c r="MI327" s="115">
        <f t="shared" si="4"/>
        <v>-318</v>
      </c>
      <c r="MJ327" s="3"/>
      <c r="MK327" s="3"/>
      <c r="ML327" s="176"/>
      <c r="MM327" s="176"/>
      <c r="MN327" s="176"/>
      <c r="MO327" s="176"/>
      <c r="MP327" s="176"/>
      <c r="MQ327" s="176"/>
      <c r="MR327" s="176"/>
      <c r="MS327" s="176"/>
      <c r="MT327" s="176"/>
    </row>
    <row r="328" spans="1:358" s="4" customFormat="1">
      <c r="A328" s="1">
        <v>319</v>
      </c>
      <c r="B328" t="s">
        <v>359</v>
      </c>
      <c r="C328" s="93"/>
      <c r="E328" s="4">
        <v>0</v>
      </c>
      <c r="F328" s="4">
        <v>0</v>
      </c>
      <c r="I328" s="93"/>
      <c r="J328" s="4">
        <v>0</v>
      </c>
      <c r="K328" s="4">
        <v>0</v>
      </c>
      <c r="L328" s="4">
        <v>0</v>
      </c>
      <c r="O328" s="93"/>
      <c r="Q328" s="4">
        <v>0</v>
      </c>
      <c r="R328" s="4">
        <v>0</v>
      </c>
      <c r="S328" s="4">
        <v>0</v>
      </c>
      <c r="U328" s="4">
        <v>0</v>
      </c>
      <c r="V328" s="4">
        <v>0</v>
      </c>
      <c r="W328" s="93"/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L328" s="4">
        <v>0</v>
      </c>
      <c r="AO328" s="93"/>
      <c r="AQ328" s="4">
        <v>0</v>
      </c>
      <c r="AR328" s="4">
        <v>0</v>
      </c>
      <c r="AS328" s="4">
        <v>0</v>
      </c>
      <c r="AT328" s="4">
        <v>0</v>
      </c>
      <c r="AU328" s="4">
        <v>0</v>
      </c>
      <c r="AW328" s="93"/>
      <c r="AZ328" s="4">
        <v>0</v>
      </c>
      <c r="BB328" s="4">
        <v>0</v>
      </c>
      <c r="BC328" s="4">
        <v>0</v>
      </c>
      <c r="BD328" s="4">
        <v>0</v>
      </c>
      <c r="BH328" s="4">
        <v>0</v>
      </c>
      <c r="BL328" s="4">
        <v>0</v>
      </c>
      <c r="BN328" s="4">
        <v>0</v>
      </c>
      <c r="BO328" s="4">
        <v>0</v>
      </c>
      <c r="BP328" s="4">
        <v>0</v>
      </c>
      <c r="BQ328" s="93">
        <v>0</v>
      </c>
      <c r="BR328" s="4">
        <v>0</v>
      </c>
      <c r="BS328" s="4">
        <v>0</v>
      </c>
      <c r="BT328" s="4">
        <v>0</v>
      </c>
      <c r="BU328" s="4">
        <v>0</v>
      </c>
      <c r="BW328" s="4">
        <v>0</v>
      </c>
      <c r="BY328" s="4">
        <v>0</v>
      </c>
      <c r="CA328" s="4">
        <v>0</v>
      </c>
      <c r="CC328" s="93"/>
      <c r="CE328" s="4">
        <v>0</v>
      </c>
      <c r="CF328" s="4">
        <v>0</v>
      </c>
      <c r="CH328" s="4">
        <v>0</v>
      </c>
      <c r="CJ328" s="4">
        <v>0</v>
      </c>
      <c r="CK328" s="4">
        <v>0</v>
      </c>
      <c r="CL328" s="4">
        <v>0</v>
      </c>
      <c r="CM328" s="4">
        <v>0</v>
      </c>
      <c r="CN328" s="4">
        <v>0</v>
      </c>
      <c r="CO328" s="93"/>
      <c r="CS328" s="4">
        <v>0</v>
      </c>
      <c r="CW328" s="4">
        <v>0</v>
      </c>
      <c r="CY328" s="4">
        <v>0</v>
      </c>
      <c r="DA328" s="93"/>
      <c r="DD328" s="4">
        <v>0</v>
      </c>
      <c r="DF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v>0</v>
      </c>
      <c r="DM328" s="93"/>
      <c r="DU328" s="4">
        <v>0</v>
      </c>
      <c r="DW328" s="4">
        <v>0</v>
      </c>
      <c r="DY328" s="93"/>
      <c r="EG328" s="4">
        <v>0</v>
      </c>
      <c r="EI328" s="4">
        <v>0</v>
      </c>
      <c r="EK328" s="93">
        <v>0</v>
      </c>
      <c r="EM328" s="4">
        <v>0</v>
      </c>
      <c r="EN328" s="4">
        <v>0</v>
      </c>
      <c r="EO328" s="4">
        <v>0</v>
      </c>
      <c r="EP328" s="4">
        <v>0</v>
      </c>
      <c r="EQ328" s="4">
        <v>0</v>
      </c>
      <c r="ER328" s="4">
        <v>0</v>
      </c>
      <c r="ES328" s="4">
        <v>0</v>
      </c>
      <c r="ET328" s="4">
        <v>0</v>
      </c>
      <c r="EU328" s="4">
        <v>0</v>
      </c>
      <c r="EV328" s="4">
        <v>0</v>
      </c>
      <c r="EW328" s="93">
        <v>0</v>
      </c>
      <c r="EX328" s="4">
        <v>0</v>
      </c>
      <c r="EY328" s="4">
        <v>0</v>
      </c>
      <c r="EZ328" s="4">
        <v>0</v>
      </c>
      <c r="FA328" s="4">
        <v>0</v>
      </c>
      <c r="FB328" s="4">
        <v>0</v>
      </c>
      <c r="FC328" s="4">
        <v>0</v>
      </c>
      <c r="FD328" s="4">
        <v>0</v>
      </c>
      <c r="FE328" s="4">
        <v>0</v>
      </c>
      <c r="FF328" s="4">
        <v>0</v>
      </c>
      <c r="FG328" s="4">
        <v>0</v>
      </c>
      <c r="FH328" s="4">
        <v>0</v>
      </c>
      <c r="FI328" s="93">
        <v>0</v>
      </c>
      <c r="FJ328" s="4">
        <v>0</v>
      </c>
      <c r="FK328" s="4">
        <v>0</v>
      </c>
      <c r="FL328" s="4">
        <v>0</v>
      </c>
      <c r="FM328" s="4">
        <v>0</v>
      </c>
      <c r="FN328" s="4">
        <v>0</v>
      </c>
      <c r="FO328" s="4">
        <v>0</v>
      </c>
      <c r="FQ328" s="4">
        <v>0</v>
      </c>
      <c r="FS328" s="4">
        <v>0</v>
      </c>
      <c r="FU328" s="93">
        <v>0</v>
      </c>
      <c r="FV328" s="4">
        <v>0</v>
      </c>
      <c r="FW328" s="4">
        <v>0</v>
      </c>
      <c r="FX328" s="4">
        <v>0</v>
      </c>
      <c r="FY328" s="4">
        <v>0</v>
      </c>
      <c r="FZ328" s="4">
        <v>0</v>
      </c>
      <c r="GA328" s="4">
        <v>0</v>
      </c>
      <c r="GB328" s="4">
        <v>0</v>
      </c>
      <c r="GC328" s="4">
        <v>0</v>
      </c>
      <c r="GE328" s="4">
        <v>0</v>
      </c>
      <c r="GG328" s="93">
        <v>0</v>
      </c>
      <c r="GH328" s="4">
        <v>0</v>
      </c>
      <c r="GI328" s="4">
        <v>0</v>
      </c>
      <c r="GJ328" s="4">
        <v>0</v>
      </c>
      <c r="GK328" s="4">
        <v>0</v>
      </c>
      <c r="GL328" s="4">
        <v>0</v>
      </c>
      <c r="GM328" s="4">
        <v>0</v>
      </c>
      <c r="GN328" s="4">
        <v>0</v>
      </c>
      <c r="GO328" s="4">
        <v>0</v>
      </c>
      <c r="GP328" s="4">
        <v>0</v>
      </c>
      <c r="GQ328" s="4">
        <v>0</v>
      </c>
      <c r="GR328" s="4">
        <v>0</v>
      </c>
      <c r="GS328" s="93">
        <v>0</v>
      </c>
      <c r="GT328" s="4">
        <v>0</v>
      </c>
      <c r="GU328" s="4">
        <v>0</v>
      </c>
      <c r="GV328" s="4">
        <v>0</v>
      </c>
      <c r="GW328" s="4">
        <v>0</v>
      </c>
      <c r="GX328" s="4">
        <v>0</v>
      </c>
      <c r="GY328" s="4">
        <v>0</v>
      </c>
      <c r="GZ328" s="4">
        <v>0</v>
      </c>
      <c r="HA328" s="160">
        <v>0</v>
      </c>
      <c r="HB328" s="160">
        <v>0</v>
      </c>
      <c r="HC328" s="160">
        <v>0</v>
      </c>
      <c r="HD328" s="4">
        <v>0</v>
      </c>
      <c r="HE328" s="93">
        <v>0</v>
      </c>
      <c r="HF328" s="4">
        <v>0</v>
      </c>
      <c r="HG328" s="4">
        <v>0</v>
      </c>
      <c r="HH328" s="4">
        <v>0</v>
      </c>
      <c r="HI328" s="4">
        <v>0</v>
      </c>
      <c r="HJ328" s="4">
        <v>0</v>
      </c>
      <c r="HK328" s="4">
        <v>0</v>
      </c>
      <c r="HL328" s="4">
        <v>0</v>
      </c>
      <c r="HM328" s="4">
        <v>0</v>
      </c>
      <c r="HN328" s="4">
        <v>0</v>
      </c>
      <c r="HO328" s="4">
        <v>0</v>
      </c>
      <c r="HP328" s="4">
        <v>0</v>
      </c>
      <c r="HQ328" s="4">
        <v>0</v>
      </c>
      <c r="HR328" s="93">
        <v>0</v>
      </c>
      <c r="HS328" s="4">
        <v>0</v>
      </c>
      <c r="HT328" s="4">
        <v>0</v>
      </c>
      <c r="HU328" s="4">
        <v>0</v>
      </c>
      <c r="HV328" s="4">
        <v>0</v>
      </c>
      <c r="HW328" s="4">
        <v>0</v>
      </c>
      <c r="HX328" s="176">
        <v>0</v>
      </c>
      <c r="HY328" s="4">
        <v>0</v>
      </c>
      <c r="HZ328" s="176">
        <v>0</v>
      </c>
      <c r="IA328" s="4">
        <v>0</v>
      </c>
      <c r="IB328" s="176">
        <v>0</v>
      </c>
      <c r="IC328" s="4">
        <v>0</v>
      </c>
      <c r="ID328" s="176">
        <v>0</v>
      </c>
      <c r="IE328" s="4">
        <v>0</v>
      </c>
      <c r="IF328" s="4">
        <v>0</v>
      </c>
      <c r="IG328" s="5">
        <v>0</v>
      </c>
      <c r="IH328" s="3">
        <v>0</v>
      </c>
      <c r="II328" s="3">
        <v>0</v>
      </c>
      <c r="IJ328" s="3">
        <v>0</v>
      </c>
      <c r="IK328" s="3">
        <v>0</v>
      </c>
      <c r="IL328" s="3">
        <v>0</v>
      </c>
      <c r="IM328" s="3">
        <v>0</v>
      </c>
      <c r="IN328" s="3">
        <v>0</v>
      </c>
      <c r="IO328" s="3">
        <v>0</v>
      </c>
      <c r="IP328" s="3">
        <v>0</v>
      </c>
      <c r="IQ328" s="3"/>
      <c r="IR328" s="3">
        <v>0</v>
      </c>
      <c r="IS328" s="3"/>
      <c r="IT328" s="3">
        <v>0</v>
      </c>
      <c r="IU328" s="3"/>
      <c r="IV328" s="93">
        <v>0</v>
      </c>
      <c r="IW328" s="4">
        <v>0</v>
      </c>
      <c r="IX328" s="4">
        <v>0</v>
      </c>
      <c r="IY328" s="4">
        <v>0</v>
      </c>
      <c r="IZ328" s="4">
        <v>0</v>
      </c>
      <c r="JA328" s="4">
        <v>0</v>
      </c>
      <c r="JB328" s="4">
        <v>0</v>
      </c>
      <c r="JC328" s="4">
        <v>0</v>
      </c>
      <c r="JD328" s="4">
        <v>0</v>
      </c>
      <c r="JE328" s="4">
        <v>0</v>
      </c>
      <c r="JG328" s="4">
        <v>0</v>
      </c>
      <c r="JI328" s="4">
        <v>0</v>
      </c>
      <c r="JK328" s="93">
        <v>0</v>
      </c>
      <c r="JL328" s="4">
        <v>0</v>
      </c>
      <c r="JM328" s="4">
        <v>0</v>
      </c>
      <c r="JN328" s="4">
        <v>0</v>
      </c>
      <c r="JO328" s="4">
        <v>0</v>
      </c>
      <c r="JP328" s="4">
        <v>0</v>
      </c>
      <c r="JQ328" s="4">
        <v>0</v>
      </c>
      <c r="JR328" s="4">
        <v>0</v>
      </c>
      <c r="JS328" s="4">
        <v>0</v>
      </c>
      <c r="JT328" s="4">
        <v>0</v>
      </c>
      <c r="JV328" s="4">
        <v>0</v>
      </c>
      <c r="JW328" s="4">
        <v>0</v>
      </c>
      <c r="JX328" s="4">
        <v>0</v>
      </c>
      <c r="JY328" s="4">
        <v>0</v>
      </c>
      <c r="JZ328" s="93">
        <v>0</v>
      </c>
      <c r="KA328" s="4">
        <v>0</v>
      </c>
      <c r="KB328" s="4">
        <v>0</v>
      </c>
      <c r="KC328" s="4">
        <v>0</v>
      </c>
      <c r="KD328" s="4">
        <v>0</v>
      </c>
      <c r="KE328" s="4">
        <v>0</v>
      </c>
      <c r="KF328" s="4">
        <v>0</v>
      </c>
      <c r="KG328" s="4">
        <v>0</v>
      </c>
      <c r="KH328" s="4">
        <v>0</v>
      </c>
      <c r="KI328" s="4">
        <v>0</v>
      </c>
      <c r="KJ328" s="4">
        <v>0</v>
      </c>
      <c r="KK328" s="4">
        <v>0</v>
      </c>
      <c r="KM328" s="4">
        <v>0</v>
      </c>
      <c r="KN328" s="4">
        <v>0</v>
      </c>
      <c r="KO328" s="4">
        <v>0</v>
      </c>
      <c r="KP328" s="4">
        <v>0</v>
      </c>
      <c r="KQ328" s="4">
        <v>0</v>
      </c>
      <c r="KR328" s="4">
        <v>0</v>
      </c>
      <c r="KS328" s="4">
        <v>0</v>
      </c>
      <c r="KT328" s="4">
        <v>0</v>
      </c>
      <c r="KU328" s="4">
        <v>0</v>
      </c>
      <c r="KV328" s="4">
        <v>0</v>
      </c>
      <c r="KW328" s="4">
        <v>0</v>
      </c>
      <c r="KX328" s="4">
        <v>0</v>
      </c>
      <c r="KY328" s="4">
        <v>0</v>
      </c>
      <c r="KZ328" s="4">
        <v>0</v>
      </c>
      <c r="LA328" s="4">
        <v>0</v>
      </c>
      <c r="LB328" s="4">
        <v>0</v>
      </c>
      <c r="LC328" s="4">
        <v>0</v>
      </c>
      <c r="LD328" s="4">
        <v>0</v>
      </c>
      <c r="LE328" s="4">
        <v>0</v>
      </c>
      <c r="LF328" s="4">
        <v>0</v>
      </c>
      <c r="LG328" s="4">
        <v>0</v>
      </c>
      <c r="LH328" s="4">
        <v>0</v>
      </c>
      <c r="LI328" s="4">
        <v>0</v>
      </c>
      <c r="LJ328" s="4">
        <v>0</v>
      </c>
      <c r="LK328" s="4">
        <v>0</v>
      </c>
      <c r="LL328" s="4">
        <v>0</v>
      </c>
      <c r="LM328" s="4">
        <v>0</v>
      </c>
      <c r="LO328" s="4">
        <v>0</v>
      </c>
      <c r="LQ328" s="4">
        <v>0</v>
      </c>
      <c r="MI328" s="115">
        <f t="shared" si="4"/>
        <v>-319</v>
      </c>
      <c r="MJ328" s="3"/>
      <c r="MK328" s="3"/>
      <c r="ML328" s="176"/>
      <c r="MM328" s="176"/>
      <c r="MN328" s="176"/>
      <c r="MO328" s="176"/>
      <c r="MP328" s="176"/>
      <c r="MQ328" s="176"/>
      <c r="MR328" s="176"/>
      <c r="MS328" s="176"/>
      <c r="MT328" s="176"/>
    </row>
    <row r="329" spans="1:358" s="4" customFormat="1">
      <c r="A329" s="1">
        <v>320</v>
      </c>
      <c r="B329" t="s">
        <v>360</v>
      </c>
      <c r="C329" s="93"/>
      <c r="E329" s="4">
        <v>0</v>
      </c>
      <c r="F329" s="4">
        <v>0</v>
      </c>
      <c r="I329" s="93"/>
      <c r="J329" s="4">
        <v>0</v>
      </c>
      <c r="K329" s="4">
        <v>0</v>
      </c>
      <c r="L329" s="4">
        <v>0</v>
      </c>
      <c r="O329" s="93"/>
      <c r="Q329" s="4">
        <v>0</v>
      </c>
      <c r="R329" s="4">
        <v>0</v>
      </c>
      <c r="S329" s="4">
        <v>0</v>
      </c>
      <c r="U329" s="4">
        <v>0</v>
      </c>
      <c r="V329" s="4">
        <v>0</v>
      </c>
      <c r="W329" s="93"/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L329" s="4">
        <v>0</v>
      </c>
      <c r="AO329" s="93"/>
      <c r="AQ329" s="4">
        <v>0</v>
      </c>
      <c r="AR329" s="4">
        <v>0</v>
      </c>
      <c r="AS329" s="4">
        <v>0</v>
      </c>
      <c r="AT329" s="4">
        <v>0</v>
      </c>
      <c r="AU329" s="4">
        <v>0</v>
      </c>
      <c r="AW329" s="93"/>
      <c r="AZ329" s="4">
        <v>0</v>
      </c>
      <c r="BB329" s="4">
        <v>0</v>
      </c>
      <c r="BC329" s="4">
        <v>0</v>
      </c>
      <c r="BD329" s="4">
        <v>0</v>
      </c>
      <c r="BH329" s="4">
        <v>0</v>
      </c>
      <c r="BL329" s="4">
        <v>0</v>
      </c>
      <c r="BN329" s="4">
        <v>0</v>
      </c>
      <c r="BO329" s="4">
        <v>0</v>
      </c>
      <c r="BP329" s="4">
        <v>0</v>
      </c>
      <c r="BQ329" s="93">
        <v>0</v>
      </c>
      <c r="BR329" s="4">
        <v>0</v>
      </c>
      <c r="BS329" s="4">
        <v>0</v>
      </c>
      <c r="BT329" s="4">
        <v>0</v>
      </c>
      <c r="BU329" s="4">
        <v>0</v>
      </c>
      <c r="BW329" s="4">
        <v>0</v>
      </c>
      <c r="BY329" s="4">
        <v>0</v>
      </c>
      <c r="CA329" s="4">
        <v>0</v>
      </c>
      <c r="CC329" s="93"/>
      <c r="CE329" s="4">
        <v>0</v>
      </c>
      <c r="CF329" s="4">
        <v>0</v>
      </c>
      <c r="CH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v>0</v>
      </c>
      <c r="CO329" s="93"/>
      <c r="CS329" s="4">
        <v>0</v>
      </c>
      <c r="CW329" s="4">
        <v>0</v>
      </c>
      <c r="CY329" s="4">
        <v>0</v>
      </c>
      <c r="DA329" s="93"/>
      <c r="DD329" s="4">
        <v>0</v>
      </c>
      <c r="DF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v>0</v>
      </c>
      <c r="DM329" s="93"/>
      <c r="DU329" s="4">
        <v>0</v>
      </c>
      <c r="DW329" s="4">
        <v>0</v>
      </c>
      <c r="DY329" s="93"/>
      <c r="EG329" s="4">
        <v>0</v>
      </c>
      <c r="EI329" s="4">
        <v>0</v>
      </c>
      <c r="EK329" s="93">
        <v>0</v>
      </c>
      <c r="EM329" s="4">
        <v>0</v>
      </c>
      <c r="EN329" s="4">
        <v>0</v>
      </c>
      <c r="EO329" s="4">
        <v>0</v>
      </c>
      <c r="EP329" s="4">
        <v>0</v>
      </c>
      <c r="EQ329" s="4">
        <v>0</v>
      </c>
      <c r="ER329" s="4">
        <v>0</v>
      </c>
      <c r="ES329" s="4">
        <v>0</v>
      </c>
      <c r="ET329" s="4">
        <v>0</v>
      </c>
      <c r="EU329" s="4">
        <v>0</v>
      </c>
      <c r="EV329" s="4">
        <v>0</v>
      </c>
      <c r="EW329" s="93">
        <v>0</v>
      </c>
      <c r="EX329" s="4">
        <v>0</v>
      </c>
      <c r="EY329" s="4">
        <v>0</v>
      </c>
      <c r="EZ329" s="4">
        <v>0</v>
      </c>
      <c r="FA329" s="4">
        <v>0</v>
      </c>
      <c r="FB329" s="4">
        <v>0</v>
      </c>
      <c r="FC329" s="4">
        <v>0</v>
      </c>
      <c r="FD329" s="4">
        <v>0</v>
      </c>
      <c r="FE329" s="4">
        <v>0</v>
      </c>
      <c r="FF329" s="4">
        <v>0</v>
      </c>
      <c r="FG329" s="4">
        <v>0</v>
      </c>
      <c r="FH329" s="4">
        <v>0</v>
      </c>
      <c r="FI329" s="93">
        <v>0</v>
      </c>
      <c r="FJ329" s="4">
        <v>0</v>
      </c>
      <c r="FK329" s="4">
        <v>0</v>
      </c>
      <c r="FL329" s="4">
        <v>0</v>
      </c>
      <c r="FM329" s="4">
        <v>0</v>
      </c>
      <c r="FN329" s="4">
        <v>0</v>
      </c>
      <c r="FO329" s="4">
        <v>0</v>
      </c>
      <c r="FQ329" s="4">
        <v>0</v>
      </c>
      <c r="FS329" s="4">
        <v>0</v>
      </c>
      <c r="FU329" s="93">
        <v>0</v>
      </c>
      <c r="FV329" s="4">
        <v>0</v>
      </c>
      <c r="FW329" s="4">
        <v>0</v>
      </c>
      <c r="FX329" s="4">
        <v>0</v>
      </c>
      <c r="FY329" s="4">
        <v>0</v>
      </c>
      <c r="FZ329" s="4">
        <v>0</v>
      </c>
      <c r="GA329" s="4">
        <v>0</v>
      </c>
      <c r="GB329" s="4">
        <v>0</v>
      </c>
      <c r="GC329" s="4">
        <v>0</v>
      </c>
      <c r="GE329" s="4">
        <v>0</v>
      </c>
      <c r="GG329" s="93">
        <v>0</v>
      </c>
      <c r="GH329" s="4">
        <v>0</v>
      </c>
      <c r="GI329" s="4">
        <v>0</v>
      </c>
      <c r="GJ329" s="4">
        <v>0</v>
      </c>
      <c r="GK329" s="4">
        <v>0</v>
      </c>
      <c r="GL329" s="4">
        <v>0</v>
      </c>
      <c r="GM329" s="4">
        <v>0</v>
      </c>
      <c r="GN329" s="4">
        <v>0</v>
      </c>
      <c r="GO329" s="4">
        <v>0</v>
      </c>
      <c r="GP329" s="4">
        <v>0</v>
      </c>
      <c r="GQ329" s="4">
        <v>0</v>
      </c>
      <c r="GR329" s="4">
        <v>0</v>
      </c>
      <c r="GS329" s="93">
        <v>0</v>
      </c>
      <c r="GT329" s="4">
        <v>0</v>
      </c>
      <c r="GU329" s="4">
        <v>0</v>
      </c>
      <c r="GV329" s="4">
        <v>0</v>
      </c>
      <c r="GW329" s="4">
        <v>0</v>
      </c>
      <c r="GX329" s="4">
        <v>0</v>
      </c>
      <c r="GY329" s="4">
        <v>0</v>
      </c>
      <c r="GZ329" s="4">
        <v>0</v>
      </c>
      <c r="HA329" s="160">
        <v>0</v>
      </c>
      <c r="HB329" s="160">
        <v>0</v>
      </c>
      <c r="HC329" s="160">
        <v>0</v>
      </c>
      <c r="HD329" s="4">
        <v>0</v>
      </c>
      <c r="HE329" s="93">
        <v>0</v>
      </c>
      <c r="HF329" s="4">
        <v>0</v>
      </c>
      <c r="HG329" s="4">
        <v>0</v>
      </c>
      <c r="HH329" s="4">
        <v>0</v>
      </c>
      <c r="HI329" s="4">
        <v>0</v>
      </c>
      <c r="HJ329" s="4">
        <v>0</v>
      </c>
      <c r="HK329" s="4">
        <v>0</v>
      </c>
      <c r="HL329" s="4">
        <v>0</v>
      </c>
      <c r="HM329" s="4">
        <v>0</v>
      </c>
      <c r="HN329" s="4">
        <v>0</v>
      </c>
      <c r="HO329" s="4">
        <v>0</v>
      </c>
      <c r="HP329" s="4">
        <v>0</v>
      </c>
      <c r="HQ329" s="4">
        <v>0</v>
      </c>
      <c r="HR329" s="93">
        <v>0</v>
      </c>
      <c r="HS329" s="4">
        <v>0</v>
      </c>
      <c r="HT329" s="4">
        <v>0</v>
      </c>
      <c r="HU329" s="4">
        <v>0</v>
      </c>
      <c r="HV329" s="4">
        <v>0</v>
      </c>
      <c r="HW329" s="4">
        <v>0</v>
      </c>
      <c r="HX329" s="176">
        <v>0</v>
      </c>
      <c r="HY329" s="4">
        <v>0</v>
      </c>
      <c r="HZ329" s="176">
        <v>0</v>
      </c>
      <c r="IA329" s="4">
        <v>0</v>
      </c>
      <c r="IB329" s="176">
        <v>0</v>
      </c>
      <c r="IC329" s="4">
        <v>0</v>
      </c>
      <c r="ID329" s="176">
        <v>0</v>
      </c>
      <c r="IE329" s="4">
        <v>0</v>
      </c>
      <c r="IF329" s="4">
        <v>0</v>
      </c>
      <c r="IG329" s="5">
        <v>0</v>
      </c>
      <c r="IH329" s="3">
        <v>0</v>
      </c>
      <c r="II329" s="3">
        <v>0</v>
      </c>
      <c r="IJ329" s="3">
        <v>0</v>
      </c>
      <c r="IK329" s="3">
        <v>0</v>
      </c>
      <c r="IL329" s="3">
        <v>0</v>
      </c>
      <c r="IM329" s="3">
        <v>0</v>
      </c>
      <c r="IN329" s="3">
        <v>0</v>
      </c>
      <c r="IO329" s="3">
        <v>0</v>
      </c>
      <c r="IP329" s="3">
        <v>0</v>
      </c>
      <c r="IQ329" s="3"/>
      <c r="IR329" s="3">
        <v>0</v>
      </c>
      <c r="IS329" s="3"/>
      <c r="IT329" s="3">
        <v>0</v>
      </c>
      <c r="IU329" s="3"/>
      <c r="IV329" s="93">
        <v>0</v>
      </c>
      <c r="IW329" s="4">
        <v>0</v>
      </c>
      <c r="IX329" s="4">
        <v>0</v>
      </c>
      <c r="IY329" s="4">
        <v>0</v>
      </c>
      <c r="IZ329" s="4">
        <v>0</v>
      </c>
      <c r="JA329" s="4">
        <v>0</v>
      </c>
      <c r="JB329" s="4">
        <v>0</v>
      </c>
      <c r="JC329" s="4">
        <v>0</v>
      </c>
      <c r="JD329" s="4">
        <v>0</v>
      </c>
      <c r="JE329" s="4">
        <v>0</v>
      </c>
      <c r="JG329" s="4">
        <v>0</v>
      </c>
      <c r="JI329" s="4">
        <v>0</v>
      </c>
      <c r="JK329" s="93">
        <v>0</v>
      </c>
      <c r="JL329" s="4">
        <v>0</v>
      </c>
      <c r="JM329" s="4">
        <v>0</v>
      </c>
      <c r="JN329" s="4">
        <v>0</v>
      </c>
      <c r="JO329" s="4">
        <v>0</v>
      </c>
      <c r="JP329" s="4">
        <v>0</v>
      </c>
      <c r="JQ329" s="4">
        <v>0</v>
      </c>
      <c r="JR329" s="4">
        <v>0</v>
      </c>
      <c r="JS329" s="4">
        <v>0</v>
      </c>
      <c r="JT329" s="4">
        <v>0</v>
      </c>
      <c r="JV329" s="4">
        <v>0</v>
      </c>
      <c r="JW329" s="4">
        <v>0</v>
      </c>
      <c r="JX329" s="4">
        <v>0</v>
      </c>
      <c r="JY329" s="4">
        <v>0</v>
      </c>
      <c r="JZ329" s="93">
        <v>0</v>
      </c>
      <c r="KA329" s="4">
        <v>0</v>
      </c>
      <c r="KB329" s="4">
        <v>0</v>
      </c>
      <c r="KC329" s="4">
        <v>0</v>
      </c>
      <c r="KD329" s="4">
        <v>0</v>
      </c>
      <c r="KE329" s="4">
        <v>0</v>
      </c>
      <c r="KF329" s="4">
        <v>0</v>
      </c>
      <c r="KG329" s="4">
        <v>0</v>
      </c>
      <c r="KH329" s="4">
        <v>0</v>
      </c>
      <c r="KI329" s="4">
        <v>0</v>
      </c>
      <c r="KJ329" s="4">
        <v>0</v>
      </c>
      <c r="KK329" s="4">
        <v>0</v>
      </c>
      <c r="KM329" s="4">
        <v>0</v>
      </c>
      <c r="KN329" s="4">
        <v>0</v>
      </c>
      <c r="KO329" s="4">
        <v>0</v>
      </c>
      <c r="KP329" s="4">
        <v>0</v>
      </c>
      <c r="KQ329" s="4">
        <v>0</v>
      </c>
      <c r="KR329" s="4">
        <v>0</v>
      </c>
      <c r="KS329" s="4">
        <v>0</v>
      </c>
      <c r="KT329" s="4">
        <v>0</v>
      </c>
      <c r="KU329" s="4">
        <v>0</v>
      </c>
      <c r="KV329" s="4">
        <v>0</v>
      </c>
      <c r="KW329" s="4">
        <v>0</v>
      </c>
      <c r="KX329" s="4">
        <v>0</v>
      </c>
      <c r="KY329" s="4">
        <v>0</v>
      </c>
      <c r="KZ329" s="4">
        <v>0</v>
      </c>
      <c r="LA329" s="4">
        <v>0</v>
      </c>
      <c r="LB329" s="4">
        <v>0</v>
      </c>
      <c r="LC329" s="4">
        <v>0</v>
      </c>
      <c r="LD329" s="4">
        <v>0</v>
      </c>
      <c r="LE329" s="4">
        <v>0</v>
      </c>
      <c r="LF329" s="4">
        <v>0</v>
      </c>
      <c r="LG329" s="4">
        <v>0</v>
      </c>
      <c r="LH329" s="4">
        <v>0</v>
      </c>
      <c r="LI329" s="4">
        <v>0</v>
      </c>
      <c r="LJ329" s="4">
        <v>0</v>
      </c>
      <c r="LK329" s="4">
        <v>0</v>
      </c>
      <c r="LL329" s="4">
        <v>0</v>
      </c>
      <c r="LM329" s="4">
        <v>0</v>
      </c>
      <c r="LO329" s="4">
        <v>0</v>
      </c>
      <c r="LQ329" s="4">
        <v>0</v>
      </c>
      <c r="MI329" s="115">
        <f t="shared" si="4"/>
        <v>-320</v>
      </c>
      <c r="MJ329" s="3"/>
      <c r="MK329" s="3"/>
      <c r="ML329" s="176"/>
      <c r="MM329" s="176"/>
      <c r="MN329" s="176"/>
      <c r="MO329" s="176"/>
      <c r="MP329" s="176"/>
      <c r="MQ329" s="176"/>
      <c r="MR329" s="176"/>
      <c r="MS329" s="176"/>
      <c r="MT329" s="176"/>
    </row>
    <row r="330" spans="1:358" s="4" customFormat="1">
      <c r="A330" s="1">
        <v>321</v>
      </c>
      <c r="B330" t="s">
        <v>361</v>
      </c>
      <c r="C330" s="93"/>
      <c r="E330" s="4">
        <v>0</v>
      </c>
      <c r="F330" s="4">
        <v>0</v>
      </c>
      <c r="I330" s="93">
        <v>1</v>
      </c>
      <c r="J330" s="4">
        <v>6726</v>
      </c>
      <c r="K330" s="4">
        <v>0</v>
      </c>
      <c r="L330" s="4">
        <v>0</v>
      </c>
      <c r="M330" s="4">
        <v>2690</v>
      </c>
      <c r="O330" s="93">
        <v>1</v>
      </c>
      <c r="P330" s="4">
        <v>0</v>
      </c>
      <c r="Q330" s="4">
        <v>7554</v>
      </c>
      <c r="R330" s="4">
        <v>0</v>
      </c>
      <c r="S330" s="4">
        <v>0</v>
      </c>
      <c r="U330" s="4">
        <v>0</v>
      </c>
      <c r="V330" s="4">
        <v>0</v>
      </c>
      <c r="W330" s="93">
        <v>3.77</v>
      </c>
      <c r="X330" s="4">
        <v>0</v>
      </c>
      <c r="Y330" s="4">
        <v>25938</v>
      </c>
      <c r="Z330" s="4">
        <v>0</v>
      </c>
      <c r="AA330" s="4">
        <v>0</v>
      </c>
      <c r="AB330" s="4">
        <v>0</v>
      </c>
      <c r="AC330" s="4">
        <v>18384</v>
      </c>
      <c r="AD330" s="4">
        <v>0</v>
      </c>
      <c r="AE330" s="4">
        <v>0</v>
      </c>
      <c r="AF330" s="4">
        <v>4</v>
      </c>
      <c r="AG330" s="4">
        <v>0</v>
      </c>
      <c r="AH330" s="4">
        <v>29620</v>
      </c>
      <c r="AJ330" s="4">
        <v>0</v>
      </c>
      <c r="AL330" s="4">
        <v>14712</v>
      </c>
      <c r="AN330" s="4">
        <v>0</v>
      </c>
      <c r="AO330" s="93">
        <v>1</v>
      </c>
      <c r="AP330" s="4">
        <v>0</v>
      </c>
      <c r="AQ330" s="4">
        <v>8001</v>
      </c>
      <c r="AR330" s="4">
        <v>0</v>
      </c>
      <c r="AS330" s="4">
        <v>0</v>
      </c>
      <c r="AT330" s="4">
        <v>0</v>
      </c>
      <c r="AU330" s="4">
        <v>9562</v>
      </c>
      <c r="AW330" s="93">
        <v>1</v>
      </c>
      <c r="AY330" s="4">
        <v>8390</v>
      </c>
      <c r="AZ330" s="4">
        <v>0</v>
      </c>
      <c r="BA330" s="4">
        <v>0</v>
      </c>
      <c r="BB330" s="4">
        <v>0</v>
      </c>
      <c r="BC330" s="4">
        <v>1657</v>
      </c>
      <c r="BD330" s="4">
        <v>3</v>
      </c>
      <c r="BE330" s="4">
        <v>0.27</v>
      </c>
      <c r="BF330" s="4">
        <v>0</v>
      </c>
      <c r="BG330" s="4">
        <v>2228</v>
      </c>
      <c r="BH330" s="4">
        <v>0</v>
      </c>
      <c r="BL330" s="4">
        <v>0</v>
      </c>
      <c r="BN330" s="4">
        <v>0</v>
      </c>
      <c r="BO330" s="4">
        <v>47.593449672464928</v>
      </c>
      <c r="BP330" s="4">
        <v>3.0998138486552307E-2</v>
      </c>
      <c r="BQ330" s="93">
        <v>0</v>
      </c>
      <c r="BR330" s="4">
        <v>0</v>
      </c>
      <c r="BS330" s="4">
        <v>0</v>
      </c>
      <c r="BT330" s="4">
        <v>0</v>
      </c>
      <c r="BU330" s="4">
        <v>0</v>
      </c>
      <c r="BW330" s="4">
        <v>0</v>
      </c>
      <c r="BY330" s="4">
        <v>0</v>
      </c>
      <c r="CA330" s="4">
        <v>0</v>
      </c>
      <c r="CC330" s="93">
        <v>1</v>
      </c>
      <c r="CD330" s="4">
        <v>0</v>
      </c>
      <c r="CE330" s="4">
        <v>0</v>
      </c>
      <c r="CF330" s="4">
        <v>0</v>
      </c>
      <c r="CG330" s="4">
        <v>0</v>
      </c>
      <c r="CH330" s="4">
        <v>0</v>
      </c>
      <c r="CI330" s="4">
        <v>10891</v>
      </c>
      <c r="CJ330" s="4">
        <v>0</v>
      </c>
      <c r="CK330" s="4">
        <v>0</v>
      </c>
      <c r="CL330" s="4">
        <v>0</v>
      </c>
      <c r="CM330" s="4">
        <v>0</v>
      </c>
      <c r="CN330" s="4">
        <v>0</v>
      </c>
      <c r="CO330" s="93">
        <v>3</v>
      </c>
      <c r="CP330" s="4">
        <v>0</v>
      </c>
      <c r="CQ330" s="4">
        <v>21976.923800748627</v>
      </c>
      <c r="CS330" s="4">
        <v>1622</v>
      </c>
      <c r="CU330" s="4">
        <v>11799.461900374314</v>
      </c>
      <c r="CW330" s="4">
        <v>1622</v>
      </c>
      <c r="CY330" s="4">
        <v>21976.923800748627</v>
      </c>
      <c r="DA330" s="93">
        <v>5.8133333333333335</v>
      </c>
      <c r="DB330" s="4">
        <v>0</v>
      </c>
      <c r="DC330" s="4">
        <v>48732</v>
      </c>
      <c r="DD330" s="4">
        <v>0</v>
      </c>
      <c r="DE330" s="4">
        <v>3396</v>
      </c>
      <c r="DF330" s="4">
        <v>0</v>
      </c>
      <c r="DG330" s="4">
        <v>23632</v>
      </c>
      <c r="DH330" s="4">
        <v>0</v>
      </c>
      <c r="DI330" s="4">
        <v>3396</v>
      </c>
      <c r="DJ330" s="4">
        <v>0</v>
      </c>
      <c r="DK330" s="4">
        <v>39941</v>
      </c>
      <c r="DL330" s="4">
        <v>0</v>
      </c>
      <c r="DM330" s="93">
        <v>9.9897959183673475</v>
      </c>
      <c r="DN330" s="4">
        <v>0</v>
      </c>
      <c r="DO330" s="4">
        <v>99139</v>
      </c>
      <c r="DQ330" s="4">
        <v>8028</v>
      </c>
      <c r="DS330" s="4">
        <v>11921</v>
      </c>
      <c r="DU330" s="4">
        <v>8028</v>
      </c>
      <c r="DW330" s="4">
        <v>75250.815239850272</v>
      </c>
      <c r="DY330" s="93">
        <v>15.837931034482759</v>
      </c>
      <c r="DZ330" s="4">
        <v>0</v>
      </c>
      <c r="EA330" s="4">
        <v>176319</v>
      </c>
      <c r="EC330" s="4">
        <v>13251</v>
      </c>
      <c r="EE330" s="4">
        <v>12776</v>
      </c>
      <c r="EG330" s="4">
        <v>13251</v>
      </c>
      <c r="EI330" s="4">
        <v>118126.23047970055</v>
      </c>
      <c r="EK330" s="93">
        <v>10</v>
      </c>
      <c r="EL330" s="4">
        <v>0</v>
      </c>
      <c r="EM330" s="4">
        <v>115620</v>
      </c>
      <c r="EN330" s="4">
        <v>0</v>
      </c>
      <c r="EO330" s="4">
        <v>8930</v>
      </c>
      <c r="EP330" s="4">
        <v>0</v>
      </c>
      <c r="EQ330" s="4">
        <v>0</v>
      </c>
      <c r="ER330" s="4">
        <v>0</v>
      </c>
      <c r="ES330" s="4">
        <v>8930</v>
      </c>
      <c r="ET330" s="4">
        <v>0</v>
      </c>
      <c r="EU330" s="4">
        <v>66470.8</v>
      </c>
      <c r="EV330" s="4">
        <v>0</v>
      </c>
      <c r="EW330" s="93">
        <v>7.2233333333333336</v>
      </c>
      <c r="EX330" s="4">
        <v>0</v>
      </c>
      <c r="EY330" s="4">
        <v>90132</v>
      </c>
      <c r="EZ330" s="4">
        <v>0</v>
      </c>
      <c r="FA330" s="4">
        <v>6449</v>
      </c>
      <c r="FB330" s="4">
        <v>0</v>
      </c>
      <c r="FC330" s="4">
        <v>0</v>
      </c>
      <c r="FD330" s="4">
        <v>0</v>
      </c>
      <c r="FE330" s="4">
        <v>6449</v>
      </c>
      <c r="FF330" s="4">
        <v>0</v>
      </c>
      <c r="FG330" s="4">
        <v>30872</v>
      </c>
      <c r="FH330" s="4">
        <v>0</v>
      </c>
      <c r="FI330" s="93">
        <v>7</v>
      </c>
      <c r="FJ330" s="4">
        <v>0</v>
      </c>
      <c r="FK330" s="4">
        <v>92463</v>
      </c>
      <c r="FL330" s="4">
        <v>0</v>
      </c>
      <c r="FM330" s="4">
        <v>6237</v>
      </c>
      <c r="FN330" s="4">
        <v>0</v>
      </c>
      <c r="FO330" s="4">
        <v>0</v>
      </c>
      <c r="FQ330" s="4">
        <v>6237</v>
      </c>
      <c r="FS330" s="4">
        <v>2230.8976352982195</v>
      </c>
      <c r="FU330" s="93">
        <v>5.493243243243243</v>
      </c>
      <c r="FV330" s="4">
        <v>0</v>
      </c>
      <c r="FW330" s="4">
        <v>77301</v>
      </c>
      <c r="FX330" s="4">
        <v>0</v>
      </c>
      <c r="FY330" s="4">
        <v>4773</v>
      </c>
      <c r="FZ330" s="4">
        <v>0</v>
      </c>
      <c r="GA330" s="4">
        <v>0</v>
      </c>
      <c r="GB330" s="4">
        <v>0</v>
      </c>
      <c r="GC330" s="4">
        <v>4773</v>
      </c>
      <c r="GE330" s="4">
        <v>567.3591813465473</v>
      </c>
      <c r="GG330" s="93">
        <v>5.9343569575767718</v>
      </c>
      <c r="GH330" s="4">
        <v>0</v>
      </c>
      <c r="GI330" s="4">
        <v>77520</v>
      </c>
      <c r="GJ330" s="4">
        <v>0</v>
      </c>
      <c r="GK330" s="4">
        <v>4805</v>
      </c>
      <c r="GL330" s="4">
        <v>0</v>
      </c>
      <c r="GM330" s="4">
        <v>5716</v>
      </c>
      <c r="GN330" s="4">
        <v>0</v>
      </c>
      <c r="GO330" s="4">
        <v>4805</v>
      </c>
      <c r="GP330" s="4">
        <v>0</v>
      </c>
      <c r="GQ330" s="4">
        <v>210.69650267770538</v>
      </c>
      <c r="GR330" s="4">
        <v>-0.1841752591528234</v>
      </c>
      <c r="GS330" s="93">
        <v>6</v>
      </c>
      <c r="GT330" s="4">
        <v>0</v>
      </c>
      <c r="GU330" s="4">
        <v>81313</v>
      </c>
      <c r="GV330" s="4">
        <v>0</v>
      </c>
      <c r="GW330" s="4">
        <v>5259</v>
      </c>
      <c r="GX330" s="4">
        <v>0</v>
      </c>
      <c r="GY330" s="4">
        <v>0</v>
      </c>
      <c r="GZ330" s="4">
        <v>0</v>
      </c>
      <c r="HA330" s="160">
        <v>5259</v>
      </c>
      <c r="HB330" s="160">
        <v>0</v>
      </c>
      <c r="HC330" s="160">
        <v>3364.8418676581337</v>
      </c>
      <c r="HD330" s="4">
        <v>-2</v>
      </c>
      <c r="HE330" s="93">
        <v>7</v>
      </c>
      <c r="HF330" s="4">
        <v>0</v>
      </c>
      <c r="HG330" s="4">
        <v>0</v>
      </c>
      <c r="HH330" s="4">
        <v>96004</v>
      </c>
      <c r="HI330" s="4">
        <v>0</v>
      </c>
      <c r="HJ330" s="4">
        <v>5894</v>
      </c>
      <c r="HK330" s="4">
        <v>0</v>
      </c>
      <c r="HL330" s="4">
        <v>0</v>
      </c>
      <c r="HM330" s="4">
        <v>0</v>
      </c>
      <c r="HN330" s="4">
        <v>5894</v>
      </c>
      <c r="HO330" s="4">
        <v>0</v>
      </c>
      <c r="HP330" s="4">
        <v>12895</v>
      </c>
      <c r="HQ330" s="4">
        <v>-224.04271212631829</v>
      </c>
      <c r="HR330" s="93">
        <v>10</v>
      </c>
      <c r="HS330" s="4">
        <v>0</v>
      </c>
      <c r="HT330" s="4">
        <v>0</v>
      </c>
      <c r="HU330" s="4">
        <v>135840</v>
      </c>
      <c r="HV330" s="4">
        <v>0</v>
      </c>
      <c r="HW330" s="4">
        <v>0</v>
      </c>
      <c r="HX330" s="176">
        <v>0</v>
      </c>
      <c r="HY330" s="4">
        <v>8710</v>
      </c>
      <c r="HZ330" s="176">
        <v>0</v>
      </c>
      <c r="IA330" s="4">
        <v>0</v>
      </c>
      <c r="IB330" s="176">
        <v>0</v>
      </c>
      <c r="IC330" s="4">
        <v>8710</v>
      </c>
      <c r="ID330" s="176">
        <v>0</v>
      </c>
      <c r="IE330" s="4">
        <v>26104.369316019071</v>
      </c>
      <c r="IF330" s="4">
        <v>140.806200965475</v>
      </c>
      <c r="IG330" s="5">
        <v>11</v>
      </c>
      <c r="IH330" s="3">
        <v>0</v>
      </c>
      <c r="II330" s="3">
        <v>0</v>
      </c>
      <c r="IJ330" s="3">
        <v>172623</v>
      </c>
      <c r="IK330" s="3">
        <v>0</v>
      </c>
      <c r="IL330" s="3">
        <v>0</v>
      </c>
      <c r="IM330" s="3">
        <v>0</v>
      </c>
      <c r="IN330" s="3">
        <v>9757</v>
      </c>
      <c r="IO330" s="3">
        <v>0</v>
      </c>
      <c r="IP330" s="3">
        <v>0</v>
      </c>
      <c r="IQ330" s="3"/>
      <c r="IR330" s="3">
        <v>9757</v>
      </c>
      <c r="IS330" s="3"/>
      <c r="IT330" s="3">
        <v>30292.834993150769</v>
      </c>
      <c r="IU330" s="3"/>
      <c r="IV330" s="93">
        <v>8.9499999999999993</v>
      </c>
      <c r="IW330" s="4">
        <v>0</v>
      </c>
      <c r="IX330" s="4">
        <v>0</v>
      </c>
      <c r="IY330" s="4">
        <v>152003</v>
      </c>
      <c r="IZ330" s="4">
        <v>0</v>
      </c>
      <c r="JA330" s="4">
        <v>0</v>
      </c>
      <c r="JB330" s="4">
        <v>0</v>
      </c>
      <c r="JC330" s="4">
        <v>8395</v>
      </c>
      <c r="JD330" s="4">
        <v>0</v>
      </c>
      <c r="JE330" s="4">
        <v>0</v>
      </c>
      <c r="JG330" s="4">
        <v>8395</v>
      </c>
      <c r="JI330" s="4">
        <v>3635.5506964783344</v>
      </c>
      <c r="JK330" s="93">
        <v>11.98</v>
      </c>
      <c r="JL330" s="4">
        <v>0</v>
      </c>
      <c r="JM330" s="4">
        <v>0</v>
      </c>
      <c r="JN330" s="4">
        <v>204722</v>
      </c>
      <c r="JO330" s="4">
        <v>0</v>
      </c>
      <c r="JP330" s="4">
        <v>0</v>
      </c>
      <c r="JQ330" s="4">
        <v>0</v>
      </c>
      <c r="JR330" s="4">
        <v>11237</v>
      </c>
      <c r="JS330" s="4">
        <v>0</v>
      </c>
      <c r="JT330" s="4">
        <v>0</v>
      </c>
      <c r="JV330" s="4">
        <v>11237</v>
      </c>
      <c r="JW330" s="4">
        <v>0</v>
      </c>
      <c r="JX330" s="4">
        <v>52719</v>
      </c>
      <c r="JY330" s="4">
        <v>0</v>
      </c>
      <c r="JZ330" s="93">
        <v>11.48</v>
      </c>
      <c r="KA330" s="4">
        <v>0</v>
      </c>
      <c r="KB330" s="4">
        <v>0</v>
      </c>
      <c r="KC330" s="4">
        <v>191189</v>
      </c>
      <c r="KD330" s="4">
        <v>0</v>
      </c>
      <c r="KE330" s="4">
        <v>0</v>
      </c>
      <c r="KF330" s="4">
        <v>0</v>
      </c>
      <c r="KG330" s="4">
        <v>10768</v>
      </c>
      <c r="KH330" s="4">
        <v>0</v>
      </c>
      <c r="KI330" s="4">
        <v>0</v>
      </c>
      <c r="KJ330" s="4">
        <v>0</v>
      </c>
      <c r="KK330" s="4">
        <v>10768</v>
      </c>
      <c r="KM330" s="4">
        <v>31631.399999999998</v>
      </c>
      <c r="KN330" s="4">
        <v>0</v>
      </c>
      <c r="KO330" s="4">
        <v>8.4600000000000009</v>
      </c>
      <c r="KP330" s="4">
        <v>0</v>
      </c>
      <c r="KQ330" s="4">
        <v>0</v>
      </c>
      <c r="KR330" s="4">
        <v>162732</v>
      </c>
      <c r="KS330" s="4">
        <v>0</v>
      </c>
      <c r="KT330" s="4">
        <v>0</v>
      </c>
      <c r="KU330" s="4">
        <v>0</v>
      </c>
      <c r="KV330" s="4">
        <v>9204</v>
      </c>
      <c r="KW330" s="4">
        <v>0</v>
      </c>
      <c r="KX330" s="4">
        <v>0</v>
      </c>
      <c r="KY330" s="4">
        <v>0</v>
      </c>
      <c r="KZ330" s="4">
        <v>9204</v>
      </c>
      <c r="LA330" s="4">
        <v>0</v>
      </c>
      <c r="LB330" s="4">
        <v>20244.096000000001</v>
      </c>
      <c r="LC330" s="4">
        <v>0</v>
      </c>
      <c r="LD330" s="4">
        <v>10</v>
      </c>
      <c r="LE330" s="4">
        <v>0</v>
      </c>
      <c r="LF330" s="4">
        <v>0</v>
      </c>
      <c r="LG330" s="4">
        <v>213903</v>
      </c>
      <c r="LH330" s="4">
        <v>0</v>
      </c>
      <c r="LI330" s="4">
        <v>0</v>
      </c>
      <c r="LJ330" s="4">
        <v>0</v>
      </c>
      <c r="LK330" s="4">
        <v>11880</v>
      </c>
      <c r="LL330" s="4">
        <v>0</v>
      </c>
      <c r="LM330" s="4">
        <v>0</v>
      </c>
      <c r="LO330" s="4">
        <v>11880</v>
      </c>
      <c r="LQ330" s="4">
        <v>51171</v>
      </c>
      <c r="MI330" s="115">
        <f t="shared" si="4"/>
        <v>-321</v>
      </c>
      <c r="MJ330" s="3"/>
      <c r="MK330" s="3"/>
      <c r="ML330" s="176"/>
      <c r="MM330" s="176"/>
      <c r="MN330" s="176"/>
      <c r="MO330" s="176"/>
      <c r="MP330" s="176"/>
      <c r="MQ330" s="176"/>
      <c r="MR330" s="176"/>
      <c r="MS330" s="176"/>
      <c r="MT330" s="176"/>
    </row>
    <row r="331" spans="1:358" s="4" customFormat="1">
      <c r="A331" s="1">
        <v>322</v>
      </c>
      <c r="B331" t="s">
        <v>362</v>
      </c>
      <c r="C331" s="93"/>
      <c r="E331" s="4">
        <v>0</v>
      </c>
      <c r="F331" s="4">
        <v>0</v>
      </c>
      <c r="I331" s="93"/>
      <c r="J331" s="4">
        <v>0</v>
      </c>
      <c r="K331" s="4">
        <v>0</v>
      </c>
      <c r="L331" s="4">
        <v>0</v>
      </c>
      <c r="O331" s="93"/>
      <c r="Q331" s="4">
        <v>0</v>
      </c>
      <c r="R331" s="4">
        <v>0</v>
      </c>
      <c r="S331" s="4">
        <v>0</v>
      </c>
      <c r="U331" s="4">
        <v>0</v>
      </c>
      <c r="V331" s="4">
        <v>0</v>
      </c>
      <c r="W331" s="93">
        <v>1</v>
      </c>
      <c r="X331" s="4">
        <v>0</v>
      </c>
      <c r="Y331" s="4">
        <v>5472</v>
      </c>
      <c r="Z331" s="4">
        <v>0</v>
      </c>
      <c r="AA331" s="4">
        <v>0</v>
      </c>
      <c r="AB331" s="4">
        <v>0</v>
      </c>
      <c r="AC331" s="4">
        <v>5472</v>
      </c>
      <c r="AD331" s="4">
        <v>0</v>
      </c>
      <c r="AE331" s="4">
        <v>0</v>
      </c>
      <c r="AF331" s="4">
        <v>1.08</v>
      </c>
      <c r="AG331" s="4">
        <v>0</v>
      </c>
      <c r="AH331" s="4">
        <v>5632</v>
      </c>
      <c r="AJ331" s="4">
        <v>0</v>
      </c>
      <c r="AL331" s="4">
        <v>3443</v>
      </c>
      <c r="AN331" s="4">
        <v>0</v>
      </c>
      <c r="AO331" s="93">
        <v>3</v>
      </c>
      <c r="AP331" s="4">
        <v>0</v>
      </c>
      <c r="AQ331" s="4">
        <v>19299</v>
      </c>
      <c r="AR331" s="4">
        <v>0</v>
      </c>
      <c r="AS331" s="4">
        <v>0</v>
      </c>
      <c r="AT331" s="4">
        <v>0</v>
      </c>
      <c r="AU331" s="4">
        <v>15952</v>
      </c>
      <c r="AW331" s="93">
        <v>2</v>
      </c>
      <c r="AY331" s="4">
        <v>13800</v>
      </c>
      <c r="AZ331" s="4">
        <v>0</v>
      </c>
      <c r="BA331" s="4">
        <v>0</v>
      </c>
      <c r="BB331" s="4">
        <v>0</v>
      </c>
      <c r="BC331" s="4">
        <v>7357</v>
      </c>
      <c r="BD331" s="4">
        <v>11</v>
      </c>
      <c r="BE331" s="4">
        <v>1</v>
      </c>
      <c r="BF331" s="4">
        <v>0</v>
      </c>
      <c r="BG331" s="4">
        <v>7617</v>
      </c>
      <c r="BH331" s="4">
        <v>0</v>
      </c>
      <c r="BI331" s="4">
        <v>1</v>
      </c>
      <c r="BJ331" s="4">
        <v>0</v>
      </c>
      <c r="BK331" s="4">
        <v>8205</v>
      </c>
      <c r="BL331" s="4">
        <v>0</v>
      </c>
      <c r="BM331" s="4">
        <v>0</v>
      </c>
      <c r="BN331" s="4">
        <v>0</v>
      </c>
      <c r="BO331" s="4">
        <v>179.85185351805515</v>
      </c>
      <c r="BP331" s="4">
        <v>0.11713949505201526</v>
      </c>
      <c r="BQ331" s="93">
        <v>1</v>
      </c>
      <c r="BR331" s="4">
        <v>0</v>
      </c>
      <c r="BS331" s="4">
        <v>8226.4556328990038</v>
      </c>
      <c r="BT331" s="4">
        <v>0</v>
      </c>
      <c r="BU331" s="4">
        <v>748</v>
      </c>
      <c r="BW331" s="4">
        <v>0</v>
      </c>
      <c r="BY331" s="4">
        <v>748</v>
      </c>
      <c r="CA331" s="4">
        <v>374.25563289900384</v>
      </c>
      <c r="CC331" s="93">
        <v>3.5733788395904438</v>
      </c>
      <c r="CD331" s="4">
        <v>0</v>
      </c>
      <c r="CE331" s="4">
        <v>32243.211604095563</v>
      </c>
      <c r="CF331" s="4">
        <v>0</v>
      </c>
      <c r="CG331" s="4">
        <v>2772.9419795221843</v>
      </c>
      <c r="CH331" s="4">
        <v>0</v>
      </c>
      <c r="CI331" s="4">
        <v>0</v>
      </c>
      <c r="CJ331" s="4">
        <v>0</v>
      </c>
      <c r="CK331" s="4">
        <v>2772.9419795221843</v>
      </c>
      <c r="CL331" s="4">
        <v>0</v>
      </c>
      <c r="CM331" s="4">
        <v>24264.755971196559</v>
      </c>
      <c r="CN331" s="4">
        <v>0</v>
      </c>
      <c r="CO331" s="93">
        <v>7.9730639730639732</v>
      </c>
      <c r="CP331" s="4">
        <v>0</v>
      </c>
      <c r="CQ331" s="4">
        <v>74892.080015960892</v>
      </c>
      <c r="CS331" s="4">
        <v>6466.1548821548822</v>
      </c>
      <c r="CU331" s="4">
        <v>0</v>
      </c>
      <c r="CW331" s="4">
        <v>6466.1548821548822</v>
      </c>
      <c r="CY331" s="4">
        <v>57067.868411865333</v>
      </c>
      <c r="DA331" s="93">
        <v>12.554054054054054</v>
      </c>
      <c r="DB331" s="4">
        <v>0</v>
      </c>
      <c r="DC331" s="4">
        <v>128176</v>
      </c>
      <c r="DD331" s="4">
        <v>0</v>
      </c>
      <c r="DE331" s="4">
        <v>10337</v>
      </c>
      <c r="DF331" s="4">
        <v>0</v>
      </c>
      <c r="DG331" s="4">
        <v>4533</v>
      </c>
      <c r="DH331" s="4">
        <v>0</v>
      </c>
      <c r="DI331" s="4">
        <v>10337</v>
      </c>
      <c r="DJ331" s="4">
        <v>0</v>
      </c>
      <c r="DK331" s="4">
        <v>88480</v>
      </c>
      <c r="DL331" s="4">
        <v>0</v>
      </c>
      <c r="DM331" s="93">
        <v>9.4914089347079038</v>
      </c>
      <c r="DN331" s="4">
        <v>0</v>
      </c>
      <c r="DO331" s="4">
        <v>100293</v>
      </c>
      <c r="DQ331" s="4">
        <v>8476</v>
      </c>
      <c r="DS331" s="4">
        <v>0</v>
      </c>
      <c r="DU331" s="4">
        <v>8476</v>
      </c>
      <c r="DW331" s="4">
        <v>49029.899355169597</v>
      </c>
      <c r="DY331" s="93">
        <v>13.131056738439288</v>
      </c>
      <c r="DZ331" s="4">
        <v>0</v>
      </c>
      <c r="EA331" s="4">
        <v>129297</v>
      </c>
      <c r="EC331" s="4">
        <v>9941</v>
      </c>
      <c r="EE331" s="4">
        <v>24026</v>
      </c>
      <c r="EG331" s="4">
        <v>9941</v>
      </c>
      <c r="EI331" s="4">
        <v>50317.567993615645</v>
      </c>
      <c r="EK331" s="93">
        <v>13</v>
      </c>
      <c r="EL331" s="4">
        <v>0</v>
      </c>
      <c r="EM331" s="4">
        <v>137468</v>
      </c>
      <c r="EN331" s="4">
        <v>0</v>
      </c>
      <c r="EO331" s="4">
        <v>10716</v>
      </c>
      <c r="EP331" s="4">
        <v>0</v>
      </c>
      <c r="EQ331" s="4">
        <v>11918</v>
      </c>
      <c r="ER331" s="4">
        <v>0</v>
      </c>
      <c r="ES331" s="4">
        <v>10716</v>
      </c>
      <c r="ET331" s="4">
        <v>0</v>
      </c>
      <c r="EU331" s="4">
        <v>25573.4</v>
      </c>
      <c r="EV331" s="4">
        <v>0</v>
      </c>
      <c r="EW331" s="93">
        <v>16</v>
      </c>
      <c r="EX331" s="4">
        <v>0</v>
      </c>
      <c r="EY331" s="4">
        <v>202441</v>
      </c>
      <c r="EZ331" s="4">
        <v>0</v>
      </c>
      <c r="FA331" s="4">
        <v>14268</v>
      </c>
      <c r="FB331" s="4">
        <v>0</v>
      </c>
      <c r="FC331" s="4">
        <v>0</v>
      </c>
      <c r="FD331" s="4">
        <v>0</v>
      </c>
      <c r="FE331" s="4">
        <v>14268</v>
      </c>
      <c r="FF331" s="4">
        <v>0</v>
      </c>
      <c r="FG331" s="4">
        <v>78617.350000000006</v>
      </c>
      <c r="FH331" s="4">
        <v>0</v>
      </c>
      <c r="FI331" s="93">
        <v>14.148648648648649</v>
      </c>
      <c r="FJ331" s="4">
        <v>0</v>
      </c>
      <c r="FK331" s="4">
        <v>188292</v>
      </c>
      <c r="FL331" s="4">
        <v>0</v>
      </c>
      <c r="FM331" s="4">
        <v>12618</v>
      </c>
      <c r="FN331" s="4">
        <v>0</v>
      </c>
      <c r="FO331" s="4">
        <v>0</v>
      </c>
      <c r="FQ331" s="4">
        <v>12618</v>
      </c>
      <c r="FS331" s="4">
        <v>17500.726794964925</v>
      </c>
      <c r="FU331" s="93">
        <v>17.058698439503395</v>
      </c>
      <c r="FV331" s="4">
        <v>0</v>
      </c>
      <c r="FW331" s="4">
        <v>231156</v>
      </c>
      <c r="FX331" s="4">
        <v>0</v>
      </c>
      <c r="FY331" s="4">
        <v>14969</v>
      </c>
      <c r="FZ331" s="4">
        <v>0</v>
      </c>
      <c r="GA331" s="4">
        <v>0</v>
      </c>
      <c r="GB331" s="4">
        <v>0</v>
      </c>
      <c r="GC331" s="4">
        <v>14969</v>
      </c>
      <c r="GE331" s="4">
        <v>59534.987454897251</v>
      </c>
      <c r="GG331" s="93">
        <v>20.651006711409394</v>
      </c>
      <c r="GH331" s="4">
        <v>0</v>
      </c>
      <c r="GI331" s="4">
        <v>293320</v>
      </c>
      <c r="GJ331" s="4">
        <v>0</v>
      </c>
      <c r="GK331" s="4">
        <v>18022</v>
      </c>
      <c r="GL331" s="4">
        <v>0</v>
      </c>
      <c r="GM331" s="4">
        <v>0</v>
      </c>
      <c r="GN331" s="4">
        <v>0</v>
      </c>
      <c r="GO331" s="4">
        <v>18022</v>
      </c>
      <c r="GP331" s="4">
        <v>0</v>
      </c>
      <c r="GQ331" s="4">
        <v>59807.020056880719</v>
      </c>
      <c r="GR331" s="4">
        <v>-52.278862146013125</v>
      </c>
      <c r="GS331" s="93">
        <v>22.491525030184825</v>
      </c>
      <c r="GT331" s="4">
        <v>0</v>
      </c>
      <c r="GU331" s="4">
        <v>319353</v>
      </c>
      <c r="GV331" s="4">
        <v>0</v>
      </c>
      <c r="GW331" s="4">
        <v>19369</v>
      </c>
      <c r="GX331" s="4">
        <v>0</v>
      </c>
      <c r="GY331" s="4">
        <v>7651</v>
      </c>
      <c r="GZ331" s="4">
        <v>0</v>
      </c>
      <c r="HA331" s="160">
        <v>19369</v>
      </c>
      <c r="HB331" s="160">
        <v>0</v>
      </c>
      <c r="HC331" s="160">
        <v>23043.350712139701</v>
      </c>
      <c r="HD331" s="4">
        <v>-17</v>
      </c>
      <c r="HE331" s="93">
        <v>19</v>
      </c>
      <c r="HF331" s="4">
        <v>0</v>
      </c>
      <c r="HG331" s="4">
        <v>0</v>
      </c>
      <c r="HH331" s="4">
        <v>263437</v>
      </c>
      <c r="HI331" s="4">
        <v>0</v>
      </c>
      <c r="HJ331" s="4">
        <v>15923</v>
      </c>
      <c r="HK331" s="4">
        <v>0</v>
      </c>
      <c r="HL331" s="4">
        <v>15370</v>
      </c>
      <c r="HM331" s="4">
        <v>0</v>
      </c>
      <c r="HN331" s="4">
        <v>15923</v>
      </c>
      <c r="HO331" s="4">
        <v>0</v>
      </c>
      <c r="HP331" s="4">
        <v>0</v>
      </c>
      <c r="HQ331" s="4">
        <v>0</v>
      </c>
      <c r="HR331" s="93">
        <v>8.44</v>
      </c>
      <c r="HS331" s="4">
        <v>0</v>
      </c>
      <c r="HT331" s="4">
        <v>0</v>
      </c>
      <c r="HU331" s="4">
        <v>121029</v>
      </c>
      <c r="HV331" s="4">
        <v>0</v>
      </c>
      <c r="HW331" s="4">
        <v>0</v>
      </c>
      <c r="HX331" s="176">
        <v>0</v>
      </c>
      <c r="HY331" s="4">
        <v>7374</v>
      </c>
      <c r="HZ331" s="176">
        <v>0</v>
      </c>
      <c r="IA331" s="4">
        <v>0</v>
      </c>
      <c r="IB331" s="176">
        <v>0</v>
      </c>
      <c r="IC331" s="4">
        <v>7374</v>
      </c>
      <c r="ID331" s="176">
        <v>0</v>
      </c>
      <c r="IE331" s="4">
        <v>0</v>
      </c>
      <c r="IF331" s="4">
        <v>0</v>
      </c>
      <c r="IG331" s="5">
        <v>9.2799999999999994</v>
      </c>
      <c r="IH331" s="3">
        <v>0</v>
      </c>
      <c r="II331" s="3">
        <v>0</v>
      </c>
      <c r="IJ331" s="3">
        <v>136067</v>
      </c>
      <c r="IK331" s="3">
        <v>0</v>
      </c>
      <c r="IL331" s="3">
        <v>0</v>
      </c>
      <c r="IM331" s="3">
        <v>0</v>
      </c>
      <c r="IN331" s="3">
        <v>8263</v>
      </c>
      <c r="IO331" s="3">
        <v>0</v>
      </c>
      <c r="IP331" s="3">
        <v>0</v>
      </c>
      <c r="IQ331" s="3"/>
      <c r="IR331" s="3">
        <v>8263</v>
      </c>
      <c r="IS331" s="3"/>
      <c r="IT331" s="3">
        <v>12337.396912647911</v>
      </c>
      <c r="IU331" s="3"/>
      <c r="IV331" s="93">
        <v>9.8800000000000008</v>
      </c>
      <c r="IW331" s="4">
        <v>0</v>
      </c>
      <c r="IX331" s="4">
        <v>0</v>
      </c>
      <c r="IY331" s="4">
        <v>152914</v>
      </c>
      <c r="IZ331" s="4">
        <v>0</v>
      </c>
      <c r="JA331" s="4">
        <v>0</v>
      </c>
      <c r="JB331" s="4">
        <v>0</v>
      </c>
      <c r="JC331" s="4">
        <v>9267</v>
      </c>
      <c r="JD331" s="4">
        <v>0</v>
      </c>
      <c r="JE331" s="4">
        <v>0</v>
      </c>
      <c r="JG331" s="4">
        <v>9267</v>
      </c>
      <c r="JI331" s="4">
        <v>15466.205372681461</v>
      </c>
      <c r="JK331" s="93">
        <v>10</v>
      </c>
      <c r="JL331" s="4">
        <v>0</v>
      </c>
      <c r="JM331" s="4">
        <v>0</v>
      </c>
      <c r="JN331" s="4">
        <v>153220</v>
      </c>
      <c r="JO331" s="4">
        <v>0</v>
      </c>
      <c r="JP331" s="4">
        <v>0</v>
      </c>
      <c r="JQ331" s="4">
        <v>0</v>
      </c>
      <c r="JR331" s="4">
        <v>8442</v>
      </c>
      <c r="JS331" s="4">
        <v>0</v>
      </c>
      <c r="JT331" s="4">
        <v>17589</v>
      </c>
      <c r="JV331" s="4">
        <v>8442</v>
      </c>
      <c r="JW331" s="4">
        <v>0</v>
      </c>
      <c r="JX331" s="4">
        <v>2902.6733675676819</v>
      </c>
      <c r="JY331" s="4">
        <v>-3.3026561957894955</v>
      </c>
      <c r="JZ331" s="93">
        <v>4.8600000000000003</v>
      </c>
      <c r="KA331" s="4">
        <v>0</v>
      </c>
      <c r="KB331" s="4">
        <v>0</v>
      </c>
      <c r="KC331" s="4">
        <v>98859</v>
      </c>
      <c r="KD331" s="4">
        <v>0</v>
      </c>
      <c r="KE331" s="4">
        <v>0</v>
      </c>
      <c r="KF331" s="4">
        <v>0</v>
      </c>
      <c r="KG331" s="4">
        <v>4559</v>
      </c>
      <c r="KH331" s="4">
        <v>0</v>
      </c>
      <c r="KI331" s="4">
        <v>0</v>
      </c>
      <c r="KJ331" s="4">
        <v>0</v>
      </c>
      <c r="KK331" s="4">
        <v>4559</v>
      </c>
      <c r="KM331" s="4">
        <v>2421.9101028232881</v>
      </c>
      <c r="KN331" s="4">
        <v>-18.039421703093467</v>
      </c>
      <c r="KO331" s="4">
        <v>3.69</v>
      </c>
      <c r="KP331" s="4">
        <v>0</v>
      </c>
      <c r="KQ331" s="4">
        <v>0</v>
      </c>
      <c r="KR331" s="4">
        <v>76295</v>
      </c>
      <c r="KS331" s="4">
        <v>0</v>
      </c>
      <c r="KT331" s="4">
        <v>0</v>
      </c>
      <c r="KU331" s="4">
        <v>0</v>
      </c>
      <c r="KV331" s="4">
        <v>4014</v>
      </c>
      <c r="KW331" s="4">
        <v>0</v>
      </c>
      <c r="KX331" s="4">
        <v>0</v>
      </c>
      <c r="KY331" s="4">
        <v>0</v>
      </c>
      <c r="KZ331" s="4">
        <v>4014</v>
      </c>
      <c r="LA331" s="4">
        <v>0</v>
      </c>
      <c r="LB331" s="4">
        <v>99.464578296906538</v>
      </c>
      <c r="LC331" s="4">
        <v>0</v>
      </c>
      <c r="LD331" s="4">
        <v>3</v>
      </c>
      <c r="LE331" s="4">
        <v>0</v>
      </c>
      <c r="LF331" s="4">
        <v>0</v>
      </c>
      <c r="LG331" s="4">
        <v>55965</v>
      </c>
      <c r="LH331" s="4">
        <v>0</v>
      </c>
      <c r="LI331" s="4">
        <v>0</v>
      </c>
      <c r="LJ331" s="4">
        <v>0</v>
      </c>
      <c r="LK331" s="4">
        <v>3564</v>
      </c>
      <c r="LL331" s="4">
        <v>0</v>
      </c>
      <c r="LM331" s="4">
        <v>0</v>
      </c>
      <c r="LO331" s="4">
        <v>3564</v>
      </c>
      <c r="LQ331" s="4">
        <v>0</v>
      </c>
      <c r="MI331" s="115">
        <f t="shared" ref="MI331:MI393" si="5">MJ331-A331</f>
        <v>-322</v>
      </c>
      <c r="MJ331" s="3"/>
      <c r="MK331" s="3"/>
      <c r="ML331" s="176"/>
      <c r="MM331" s="176"/>
      <c r="MN331" s="176"/>
      <c r="MO331" s="176"/>
      <c r="MP331" s="176"/>
      <c r="MQ331" s="176"/>
      <c r="MR331" s="176"/>
      <c r="MS331" s="176"/>
      <c r="MT331" s="176"/>
    </row>
    <row r="332" spans="1:358" s="4" customFormat="1">
      <c r="A332" s="1">
        <v>323</v>
      </c>
      <c r="B332" t="s">
        <v>363</v>
      </c>
      <c r="C332" s="93"/>
      <c r="E332" s="4">
        <v>0</v>
      </c>
      <c r="F332" s="4">
        <v>0</v>
      </c>
      <c r="I332" s="93"/>
      <c r="J332" s="4">
        <v>0</v>
      </c>
      <c r="K332" s="4">
        <v>0</v>
      </c>
      <c r="L332" s="4">
        <v>0</v>
      </c>
      <c r="O332" s="93"/>
      <c r="Q332" s="4">
        <v>0</v>
      </c>
      <c r="R332" s="4">
        <v>0</v>
      </c>
      <c r="S332" s="4">
        <v>0</v>
      </c>
      <c r="U332" s="4">
        <v>0</v>
      </c>
      <c r="V332" s="4">
        <v>0</v>
      </c>
      <c r="W332" s="93">
        <v>6.49</v>
      </c>
      <c r="X332" s="4">
        <v>0</v>
      </c>
      <c r="Y332" s="4">
        <v>35911</v>
      </c>
      <c r="Z332" s="4">
        <v>0</v>
      </c>
      <c r="AA332" s="4">
        <v>6541</v>
      </c>
      <c r="AB332" s="4">
        <v>0</v>
      </c>
      <c r="AC332" s="4">
        <v>35911</v>
      </c>
      <c r="AD332" s="4">
        <v>0</v>
      </c>
      <c r="AE332" s="4">
        <v>0</v>
      </c>
      <c r="AF332" s="4">
        <v>4</v>
      </c>
      <c r="AG332" s="4">
        <v>0</v>
      </c>
      <c r="AH332" s="4">
        <v>28128</v>
      </c>
      <c r="AJ332" s="4">
        <v>0</v>
      </c>
      <c r="AL332" s="4">
        <v>21547</v>
      </c>
      <c r="AN332" s="4">
        <v>0</v>
      </c>
      <c r="AO332" s="93">
        <v>3</v>
      </c>
      <c r="AP332" s="4">
        <v>0</v>
      </c>
      <c r="AQ332" s="4">
        <v>21435</v>
      </c>
      <c r="AR332" s="4">
        <v>0</v>
      </c>
      <c r="AS332" s="4">
        <v>0</v>
      </c>
      <c r="AT332" s="4">
        <v>0</v>
      </c>
      <c r="AU332" s="4">
        <v>14365</v>
      </c>
      <c r="AW332" s="93">
        <v>2</v>
      </c>
      <c r="AY332" s="4">
        <v>15492</v>
      </c>
      <c r="AZ332" s="4">
        <v>0</v>
      </c>
      <c r="BA332" s="4">
        <v>0</v>
      </c>
      <c r="BB332" s="4">
        <v>0</v>
      </c>
      <c r="BC332" s="4">
        <v>0</v>
      </c>
      <c r="BD332" s="4">
        <v>0</v>
      </c>
      <c r="BE332" s="4">
        <v>2</v>
      </c>
      <c r="BF332" s="4">
        <v>0</v>
      </c>
      <c r="BG332" s="4">
        <v>15964</v>
      </c>
      <c r="BH332" s="4">
        <v>0</v>
      </c>
      <c r="BI332" s="4">
        <v>2</v>
      </c>
      <c r="BJ332" s="4">
        <v>0</v>
      </c>
      <c r="BK332" s="4">
        <v>15604</v>
      </c>
      <c r="BL332" s="4">
        <v>0</v>
      </c>
      <c r="BM332" s="4">
        <v>0</v>
      </c>
      <c r="BN332" s="4">
        <v>0</v>
      </c>
      <c r="BO332" s="4">
        <v>86.622525367879604</v>
      </c>
      <c r="BP332" s="4">
        <v>5.6418205780161657E-2</v>
      </c>
      <c r="BQ332" s="93">
        <v>2</v>
      </c>
      <c r="BR332" s="4">
        <v>0</v>
      </c>
      <c r="BS332" s="4">
        <v>16826.426630297177</v>
      </c>
      <c r="BT332" s="4">
        <v>0</v>
      </c>
      <c r="BU332" s="4">
        <v>1496</v>
      </c>
      <c r="BW332" s="4">
        <v>0</v>
      </c>
      <c r="BY332" s="4">
        <v>1496</v>
      </c>
      <c r="CA332" s="4">
        <v>1411.2266302971773</v>
      </c>
      <c r="CC332" s="93">
        <v>3</v>
      </c>
      <c r="CD332" s="4">
        <v>0</v>
      </c>
      <c r="CE332" s="4">
        <v>18058</v>
      </c>
      <c r="CF332" s="4">
        <v>0</v>
      </c>
      <c r="CG332" s="4">
        <v>1552</v>
      </c>
      <c r="CH332" s="4">
        <v>0</v>
      </c>
      <c r="CI332" s="4">
        <v>10090</v>
      </c>
      <c r="CJ332" s="4">
        <v>0</v>
      </c>
      <c r="CK332" s="4">
        <v>1552</v>
      </c>
      <c r="CL332" s="4">
        <v>0</v>
      </c>
      <c r="CM332" s="4">
        <v>1964.5733697028227</v>
      </c>
      <c r="CN332" s="4">
        <v>0</v>
      </c>
      <c r="CO332" s="93">
        <v>3</v>
      </c>
      <c r="CP332" s="4">
        <v>0</v>
      </c>
      <c r="CQ332" s="4">
        <v>26503</v>
      </c>
      <c r="CS332" s="4">
        <v>2433</v>
      </c>
      <c r="CU332" s="4">
        <v>0</v>
      </c>
      <c r="CW332" s="4">
        <v>2433</v>
      </c>
      <c r="CY332" s="4">
        <v>9673</v>
      </c>
      <c r="DA332" s="93">
        <v>3</v>
      </c>
      <c r="DB332" s="4">
        <v>0</v>
      </c>
      <c r="DC332" s="4">
        <v>26980</v>
      </c>
      <c r="DD332" s="4">
        <v>0</v>
      </c>
      <c r="DE332" s="4">
        <v>2547</v>
      </c>
      <c r="DF332" s="4">
        <v>0</v>
      </c>
      <c r="DG332" s="4">
        <v>0</v>
      </c>
      <c r="DH332" s="4">
        <v>0</v>
      </c>
      <c r="DI332" s="4">
        <v>2547</v>
      </c>
      <c r="DJ332" s="4">
        <v>0</v>
      </c>
      <c r="DK332" s="4">
        <v>6037</v>
      </c>
      <c r="DL332" s="4">
        <v>0</v>
      </c>
      <c r="DM332" s="93">
        <v>3</v>
      </c>
      <c r="DN332" s="4">
        <v>0</v>
      </c>
      <c r="DO332" s="4">
        <v>29655</v>
      </c>
      <c r="DQ332" s="4">
        <v>2679</v>
      </c>
      <c r="DS332" s="4">
        <v>0</v>
      </c>
      <c r="DU332" s="4">
        <v>2679</v>
      </c>
      <c r="DW332" s="4">
        <v>6339.2</v>
      </c>
      <c r="DY332" s="93">
        <v>3.6354166666666665</v>
      </c>
      <c r="DZ332" s="4">
        <v>0</v>
      </c>
      <c r="EA332" s="4">
        <v>37528</v>
      </c>
      <c r="EC332" s="4">
        <v>3246</v>
      </c>
      <c r="EE332" s="4">
        <v>0</v>
      </c>
      <c r="EG332" s="4">
        <v>3246</v>
      </c>
      <c r="EI332" s="4">
        <v>9668.7999999999993</v>
      </c>
      <c r="EK332" s="93">
        <v>3</v>
      </c>
      <c r="EL332" s="4">
        <v>0</v>
      </c>
      <c r="EM332" s="4">
        <v>31293</v>
      </c>
      <c r="EN332" s="4">
        <v>0</v>
      </c>
      <c r="EO332" s="4">
        <v>2679</v>
      </c>
      <c r="EP332" s="4">
        <v>0</v>
      </c>
      <c r="EQ332" s="4">
        <v>0</v>
      </c>
      <c r="ER332" s="4">
        <v>0</v>
      </c>
      <c r="ES332" s="4">
        <v>2679</v>
      </c>
      <c r="ET332" s="4">
        <v>0</v>
      </c>
      <c r="EU332" s="4">
        <v>5793.8</v>
      </c>
      <c r="EV332" s="4">
        <v>0</v>
      </c>
      <c r="EW332" s="93">
        <v>2</v>
      </c>
      <c r="EX332" s="4">
        <v>0</v>
      </c>
      <c r="EY332" s="4">
        <v>20794</v>
      </c>
      <c r="EZ332" s="4">
        <v>0</v>
      </c>
      <c r="FA332" s="4">
        <v>1780</v>
      </c>
      <c r="FB332" s="4">
        <v>0</v>
      </c>
      <c r="FC332" s="4">
        <v>0</v>
      </c>
      <c r="FD332" s="4">
        <v>0</v>
      </c>
      <c r="FE332" s="4">
        <v>1780</v>
      </c>
      <c r="FF332" s="4">
        <v>0</v>
      </c>
      <c r="FG332" s="4">
        <v>3149.2</v>
      </c>
      <c r="FH332" s="4">
        <v>0</v>
      </c>
      <c r="FI332" s="93">
        <v>1</v>
      </c>
      <c r="FJ332" s="4">
        <v>0</v>
      </c>
      <c r="FK332" s="4">
        <v>10635</v>
      </c>
      <c r="FL332" s="4">
        <v>0</v>
      </c>
      <c r="FM332" s="4">
        <v>883</v>
      </c>
      <c r="FN332" s="4">
        <v>0</v>
      </c>
      <c r="FO332" s="4">
        <v>0</v>
      </c>
      <c r="FQ332" s="4">
        <v>883</v>
      </c>
      <c r="FS332" s="4">
        <v>0</v>
      </c>
      <c r="FU332" s="93">
        <v>1</v>
      </c>
      <c r="FV332" s="4">
        <v>0</v>
      </c>
      <c r="FW332" s="4">
        <v>9982</v>
      </c>
      <c r="FX332" s="4">
        <v>0</v>
      </c>
      <c r="FY332" s="4">
        <v>893</v>
      </c>
      <c r="FZ332" s="4">
        <v>0</v>
      </c>
      <c r="GA332" s="4">
        <v>0</v>
      </c>
      <c r="GB332" s="4">
        <v>0</v>
      </c>
      <c r="GC332" s="4">
        <v>893</v>
      </c>
      <c r="GE332" s="4">
        <v>0</v>
      </c>
      <c r="GG332" s="93">
        <v>1</v>
      </c>
      <c r="GH332" s="4">
        <v>0</v>
      </c>
      <c r="GI332" s="4">
        <v>10284</v>
      </c>
      <c r="GJ332" s="4">
        <v>0</v>
      </c>
      <c r="GK332" s="4">
        <v>893</v>
      </c>
      <c r="GL332" s="4">
        <v>0</v>
      </c>
      <c r="GM332" s="4">
        <v>0</v>
      </c>
      <c r="GN332" s="4">
        <v>0</v>
      </c>
      <c r="GO332" s="4">
        <v>893</v>
      </c>
      <c r="GP332" s="4">
        <v>0</v>
      </c>
      <c r="GQ332" s="4">
        <v>290.54951510806865</v>
      </c>
      <c r="GR332" s="4">
        <v>-0.25397684138886234</v>
      </c>
      <c r="GS332" s="93">
        <v>1.0137931034482759</v>
      </c>
      <c r="GT332" s="4">
        <v>0</v>
      </c>
      <c r="GU332" s="4">
        <v>10453</v>
      </c>
      <c r="GV332" s="4">
        <v>0</v>
      </c>
      <c r="GW332" s="4">
        <v>905</v>
      </c>
      <c r="GX332" s="4">
        <v>0</v>
      </c>
      <c r="GY332" s="4">
        <v>0</v>
      </c>
      <c r="GZ332" s="4">
        <v>0</v>
      </c>
      <c r="HA332" s="160">
        <v>905</v>
      </c>
      <c r="HB332" s="160">
        <v>0</v>
      </c>
      <c r="HC332" s="160">
        <v>149.67731797881186</v>
      </c>
      <c r="HD332" s="4">
        <v>0</v>
      </c>
      <c r="HE332" s="93">
        <v>3</v>
      </c>
      <c r="HF332" s="4">
        <v>0</v>
      </c>
      <c r="HG332" s="4">
        <v>0</v>
      </c>
      <c r="HH332" s="4">
        <v>31602</v>
      </c>
      <c r="HI332" s="4">
        <v>0</v>
      </c>
      <c r="HJ332" s="4">
        <v>2679</v>
      </c>
      <c r="HK332" s="4">
        <v>0</v>
      </c>
      <c r="HL332" s="4">
        <v>0</v>
      </c>
      <c r="HM332" s="4">
        <v>0</v>
      </c>
      <c r="HN332" s="4">
        <v>2679</v>
      </c>
      <c r="HO332" s="4">
        <v>0</v>
      </c>
      <c r="HP332" s="4">
        <v>18564</v>
      </c>
      <c r="HQ332" s="4">
        <v>-322.52939342178797</v>
      </c>
      <c r="HR332" s="93">
        <v>3</v>
      </c>
      <c r="HS332" s="4">
        <v>0</v>
      </c>
      <c r="HT332" s="4">
        <v>0</v>
      </c>
      <c r="HU332" s="4">
        <v>50073</v>
      </c>
      <c r="HV332" s="4">
        <v>0</v>
      </c>
      <c r="HW332" s="4">
        <v>0</v>
      </c>
      <c r="HX332" s="176">
        <v>0</v>
      </c>
      <c r="HY332" s="4">
        <v>2679</v>
      </c>
      <c r="HZ332" s="176">
        <v>0</v>
      </c>
      <c r="IA332" s="4">
        <v>0</v>
      </c>
      <c r="IB332" s="176">
        <v>0</v>
      </c>
      <c r="IC332" s="4">
        <v>2679</v>
      </c>
      <c r="ID332" s="176">
        <v>0</v>
      </c>
      <c r="IE332" s="4">
        <v>11959.88311792065</v>
      </c>
      <c r="IF332" s="4">
        <v>64.511258074797297</v>
      </c>
      <c r="IG332" s="5">
        <v>5</v>
      </c>
      <c r="IH332" s="3">
        <v>0</v>
      </c>
      <c r="II332" s="3">
        <v>0</v>
      </c>
      <c r="IJ332" s="3">
        <v>81810</v>
      </c>
      <c r="IK332" s="3">
        <v>0</v>
      </c>
      <c r="IL332" s="3">
        <v>0</v>
      </c>
      <c r="IM332" s="3">
        <v>0</v>
      </c>
      <c r="IN332" s="3">
        <v>4407</v>
      </c>
      <c r="IO332" s="3">
        <v>0</v>
      </c>
      <c r="IP332" s="3">
        <v>0</v>
      </c>
      <c r="IQ332" s="3"/>
      <c r="IR332" s="3">
        <v>4407</v>
      </c>
      <c r="IS332" s="3"/>
      <c r="IT332" s="3">
        <v>26090.428701483561</v>
      </c>
      <c r="IU332" s="3"/>
      <c r="IV332" s="93">
        <v>8.06</v>
      </c>
      <c r="IW332" s="4">
        <v>0</v>
      </c>
      <c r="IX332" s="4">
        <v>0</v>
      </c>
      <c r="IY332" s="4">
        <v>112110</v>
      </c>
      <c r="IZ332" s="4">
        <v>0</v>
      </c>
      <c r="JA332" s="4">
        <v>0</v>
      </c>
      <c r="JB332" s="4">
        <v>0</v>
      </c>
      <c r="JC332" s="4">
        <v>7560</v>
      </c>
      <c r="JD332" s="4">
        <v>0</v>
      </c>
      <c r="JE332" s="4">
        <v>0</v>
      </c>
      <c r="JG332" s="4">
        <v>7560</v>
      </c>
      <c r="JI332" s="4">
        <v>28284.774292111262</v>
      </c>
      <c r="JK332" s="93">
        <v>6.92</v>
      </c>
      <c r="JL332" s="4">
        <v>0</v>
      </c>
      <c r="JM332" s="4">
        <v>0</v>
      </c>
      <c r="JN332" s="4">
        <v>99344</v>
      </c>
      <c r="JO332" s="4">
        <v>0</v>
      </c>
      <c r="JP332" s="4">
        <v>0</v>
      </c>
      <c r="JQ332" s="4">
        <v>0</v>
      </c>
      <c r="JR332" s="4">
        <v>6465</v>
      </c>
      <c r="JS332" s="4">
        <v>0</v>
      </c>
      <c r="JT332" s="4">
        <v>0</v>
      </c>
      <c r="JV332" s="4">
        <v>6465</v>
      </c>
      <c r="JW332" s="4">
        <v>0</v>
      </c>
      <c r="JX332" s="4">
        <v>4670.2203975366992</v>
      </c>
      <c r="JY332" s="4">
        <v>-5.9399586117660874</v>
      </c>
      <c r="JZ332" s="93">
        <v>6.46</v>
      </c>
      <c r="KA332" s="4">
        <v>0</v>
      </c>
      <c r="KB332" s="4">
        <v>0</v>
      </c>
      <c r="KC332" s="4">
        <v>95930</v>
      </c>
      <c r="KD332" s="4">
        <v>0</v>
      </c>
      <c r="KE332" s="4">
        <v>0</v>
      </c>
      <c r="KF332" s="4">
        <v>0</v>
      </c>
      <c r="KG332" s="4">
        <v>6059</v>
      </c>
      <c r="KH332" s="4">
        <v>0</v>
      </c>
      <c r="KI332" s="4">
        <v>0</v>
      </c>
      <c r="KJ332" s="4">
        <v>0</v>
      </c>
      <c r="KK332" s="4">
        <v>6059</v>
      </c>
      <c r="KM332" s="4">
        <v>4025.689803261449</v>
      </c>
      <c r="KN332" s="4">
        <v>-32.444617890647805</v>
      </c>
      <c r="KO332" s="4">
        <v>6</v>
      </c>
      <c r="KP332" s="4">
        <v>0</v>
      </c>
      <c r="KQ332" s="4">
        <v>0</v>
      </c>
      <c r="KR332" s="4">
        <v>87324</v>
      </c>
      <c r="KS332" s="4">
        <v>0</v>
      </c>
      <c r="KT332" s="4">
        <v>0</v>
      </c>
      <c r="KU332" s="4">
        <v>0</v>
      </c>
      <c r="KV332" s="4">
        <v>6528</v>
      </c>
      <c r="KW332" s="4">
        <v>0</v>
      </c>
      <c r="KX332" s="4">
        <v>0</v>
      </c>
      <c r="KY332" s="4">
        <v>0</v>
      </c>
      <c r="KZ332" s="4">
        <v>6528</v>
      </c>
      <c r="LA332" s="4">
        <v>0</v>
      </c>
      <c r="LB332" s="4">
        <v>-32.444617890647805</v>
      </c>
      <c r="LC332" s="4">
        <v>0</v>
      </c>
      <c r="LD332" s="4">
        <v>8</v>
      </c>
      <c r="LE332" s="4">
        <v>0</v>
      </c>
      <c r="LF332" s="4">
        <v>0</v>
      </c>
      <c r="LG332" s="4">
        <v>119545</v>
      </c>
      <c r="LH332" s="4">
        <v>0</v>
      </c>
      <c r="LI332" s="4">
        <v>0</v>
      </c>
      <c r="LJ332" s="4">
        <v>0</v>
      </c>
      <c r="LK332" s="4">
        <v>9495</v>
      </c>
      <c r="LL332" s="4">
        <v>0</v>
      </c>
      <c r="LM332" s="4">
        <v>0</v>
      </c>
      <c r="LO332" s="4">
        <v>9495</v>
      </c>
      <c r="LQ332" s="4">
        <v>32221</v>
      </c>
      <c r="MI332" s="115">
        <f t="shared" si="5"/>
        <v>-323</v>
      </c>
      <c r="MJ332" s="3"/>
      <c r="MK332" s="3"/>
      <c r="ML332" s="176"/>
      <c r="MM332" s="176"/>
      <c r="MN332" s="176"/>
      <c r="MO332" s="176"/>
      <c r="MP332" s="176"/>
      <c r="MQ332" s="176"/>
      <c r="MR332" s="176"/>
      <c r="MS332" s="176"/>
      <c r="MT332" s="176"/>
    </row>
    <row r="333" spans="1:358" s="4" customFormat="1">
      <c r="A333" s="1">
        <v>324</v>
      </c>
      <c r="B333" t="s">
        <v>364</v>
      </c>
      <c r="C333" s="93"/>
      <c r="E333" s="4">
        <v>0</v>
      </c>
      <c r="F333" s="4">
        <v>0</v>
      </c>
      <c r="I333" s="93"/>
      <c r="J333" s="4">
        <v>0</v>
      </c>
      <c r="K333" s="4">
        <v>0</v>
      </c>
      <c r="L333" s="4">
        <v>0</v>
      </c>
      <c r="O333" s="93"/>
      <c r="Q333" s="4">
        <v>0</v>
      </c>
      <c r="R333" s="4">
        <v>0</v>
      </c>
      <c r="S333" s="4">
        <v>0</v>
      </c>
      <c r="U333" s="4">
        <v>0</v>
      </c>
      <c r="V333" s="4">
        <v>0</v>
      </c>
      <c r="W333" s="93"/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L333" s="4">
        <v>0</v>
      </c>
      <c r="AO333" s="93"/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W333" s="93"/>
      <c r="AZ333" s="4">
        <v>0</v>
      </c>
      <c r="BB333" s="4">
        <v>0</v>
      </c>
      <c r="BC333" s="4">
        <v>0</v>
      </c>
      <c r="BD333" s="4">
        <v>0</v>
      </c>
      <c r="BH333" s="4">
        <v>0</v>
      </c>
      <c r="BL333" s="4">
        <v>0</v>
      </c>
      <c r="BN333" s="4">
        <v>0</v>
      </c>
      <c r="BO333" s="4">
        <v>0</v>
      </c>
      <c r="BP333" s="4">
        <v>0</v>
      </c>
      <c r="BQ333" s="93">
        <v>0</v>
      </c>
      <c r="BR333" s="4">
        <v>0</v>
      </c>
      <c r="BS333" s="4">
        <v>0</v>
      </c>
      <c r="BT333" s="4">
        <v>0</v>
      </c>
      <c r="BU333" s="4">
        <v>0</v>
      </c>
      <c r="BW333" s="4">
        <v>0</v>
      </c>
      <c r="BY333" s="4">
        <v>0</v>
      </c>
      <c r="CA333" s="4">
        <v>0</v>
      </c>
      <c r="CC333" s="93"/>
      <c r="CE333" s="4">
        <v>0</v>
      </c>
      <c r="CF333" s="4">
        <v>0</v>
      </c>
      <c r="CH333" s="4">
        <v>0</v>
      </c>
      <c r="CJ333" s="4">
        <v>0</v>
      </c>
      <c r="CK333" s="4">
        <v>0</v>
      </c>
      <c r="CL333" s="4">
        <v>0</v>
      </c>
      <c r="CM333" s="4">
        <v>0</v>
      </c>
      <c r="CN333" s="4">
        <v>0</v>
      </c>
      <c r="CO333" s="93"/>
      <c r="CS333" s="4">
        <v>0</v>
      </c>
      <c r="CW333" s="4">
        <v>0</v>
      </c>
      <c r="CY333" s="4">
        <v>0</v>
      </c>
      <c r="DA333" s="93"/>
      <c r="DD333" s="4">
        <v>0</v>
      </c>
      <c r="DF333" s="4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93"/>
      <c r="DU333" s="4">
        <v>0</v>
      </c>
      <c r="DW333" s="4">
        <v>0</v>
      </c>
      <c r="DY333" s="93"/>
      <c r="EG333" s="4">
        <v>0</v>
      </c>
      <c r="EI333" s="4">
        <v>0</v>
      </c>
      <c r="EK333" s="93">
        <v>0</v>
      </c>
      <c r="EM333" s="4">
        <v>0</v>
      </c>
      <c r="EN333" s="4">
        <v>0</v>
      </c>
      <c r="EO333" s="4">
        <v>0</v>
      </c>
      <c r="EP333" s="4">
        <v>0</v>
      </c>
      <c r="EQ333" s="4">
        <v>0</v>
      </c>
      <c r="ER333" s="4">
        <v>0</v>
      </c>
      <c r="ES333" s="4">
        <v>0</v>
      </c>
      <c r="ET333" s="4">
        <v>0</v>
      </c>
      <c r="EU333" s="4">
        <v>0</v>
      </c>
      <c r="EV333" s="4">
        <v>0</v>
      </c>
      <c r="EW333" s="93">
        <v>0</v>
      </c>
      <c r="EX333" s="4">
        <v>0</v>
      </c>
      <c r="EY333" s="4">
        <v>0</v>
      </c>
      <c r="EZ333" s="4">
        <v>0</v>
      </c>
      <c r="FA333" s="4">
        <v>0</v>
      </c>
      <c r="FB333" s="4">
        <v>0</v>
      </c>
      <c r="FC333" s="4">
        <v>0</v>
      </c>
      <c r="FD333" s="4">
        <v>0</v>
      </c>
      <c r="FE333" s="4">
        <v>0</v>
      </c>
      <c r="FF333" s="4">
        <v>0</v>
      </c>
      <c r="FG333" s="4">
        <v>0</v>
      </c>
      <c r="FH333" s="4">
        <v>0</v>
      </c>
      <c r="FI333" s="93">
        <v>0</v>
      </c>
      <c r="FJ333" s="4">
        <v>0</v>
      </c>
      <c r="FK333" s="4">
        <v>0</v>
      </c>
      <c r="FL333" s="4">
        <v>0</v>
      </c>
      <c r="FM333" s="4">
        <v>0</v>
      </c>
      <c r="FN333" s="4">
        <v>0</v>
      </c>
      <c r="FO333" s="4">
        <v>0</v>
      </c>
      <c r="FQ333" s="4">
        <v>0</v>
      </c>
      <c r="FS333" s="4">
        <v>0</v>
      </c>
      <c r="FU333" s="93">
        <v>0</v>
      </c>
      <c r="FV333" s="4">
        <v>0</v>
      </c>
      <c r="FW333" s="4">
        <v>0</v>
      </c>
      <c r="FX333" s="4">
        <v>0</v>
      </c>
      <c r="FY333" s="4">
        <v>0</v>
      </c>
      <c r="FZ333" s="4">
        <v>0</v>
      </c>
      <c r="GA333" s="4">
        <v>0</v>
      </c>
      <c r="GB333" s="4">
        <v>0</v>
      </c>
      <c r="GC333" s="4">
        <v>0</v>
      </c>
      <c r="GE333" s="4">
        <v>0</v>
      </c>
      <c r="GG333" s="93">
        <v>0</v>
      </c>
      <c r="GH333" s="4">
        <v>0</v>
      </c>
      <c r="GI333" s="4">
        <v>0</v>
      </c>
      <c r="GJ333" s="4">
        <v>0</v>
      </c>
      <c r="GK333" s="4">
        <v>0</v>
      </c>
      <c r="GL333" s="4">
        <v>0</v>
      </c>
      <c r="GM333" s="4">
        <v>0</v>
      </c>
      <c r="GN333" s="4">
        <v>0</v>
      </c>
      <c r="GO333" s="4">
        <v>0</v>
      </c>
      <c r="GP333" s="4">
        <v>0</v>
      </c>
      <c r="GQ333" s="4">
        <v>0</v>
      </c>
      <c r="GR333" s="4">
        <v>0</v>
      </c>
      <c r="GS333" s="93">
        <v>0</v>
      </c>
      <c r="GT333" s="4">
        <v>0</v>
      </c>
      <c r="GU333" s="4">
        <v>0</v>
      </c>
      <c r="GV333" s="4">
        <v>0</v>
      </c>
      <c r="GW333" s="4">
        <v>0</v>
      </c>
      <c r="GX333" s="4">
        <v>0</v>
      </c>
      <c r="GY333" s="4">
        <v>0</v>
      </c>
      <c r="GZ333" s="4">
        <v>0</v>
      </c>
      <c r="HA333" s="160">
        <v>0</v>
      </c>
      <c r="HB333" s="160">
        <v>0</v>
      </c>
      <c r="HC333" s="160">
        <v>0</v>
      </c>
      <c r="HD333" s="4">
        <v>0</v>
      </c>
      <c r="HE333" s="93">
        <v>0</v>
      </c>
      <c r="HF333" s="4">
        <v>0</v>
      </c>
      <c r="HG333" s="4">
        <v>0</v>
      </c>
      <c r="HH333" s="4">
        <v>0</v>
      </c>
      <c r="HI333" s="4">
        <v>0</v>
      </c>
      <c r="HJ333" s="4">
        <v>0</v>
      </c>
      <c r="HK333" s="4">
        <v>0</v>
      </c>
      <c r="HL333" s="4">
        <v>0</v>
      </c>
      <c r="HM333" s="4">
        <v>0</v>
      </c>
      <c r="HN333" s="4">
        <v>0</v>
      </c>
      <c r="HO333" s="4">
        <v>0</v>
      </c>
      <c r="HP333" s="4">
        <v>0</v>
      </c>
      <c r="HQ333" s="4">
        <v>0</v>
      </c>
      <c r="HR333" s="93">
        <v>0</v>
      </c>
      <c r="HS333" s="4">
        <v>0</v>
      </c>
      <c r="HT333" s="4">
        <v>0</v>
      </c>
      <c r="HU333" s="4">
        <v>0</v>
      </c>
      <c r="HV333" s="4">
        <v>0</v>
      </c>
      <c r="HW333" s="4">
        <v>0</v>
      </c>
      <c r="HX333" s="176">
        <v>0</v>
      </c>
      <c r="HY333" s="4">
        <v>0</v>
      </c>
      <c r="HZ333" s="176">
        <v>0</v>
      </c>
      <c r="IA333" s="4">
        <v>0</v>
      </c>
      <c r="IB333" s="176">
        <v>0</v>
      </c>
      <c r="IC333" s="4">
        <v>0</v>
      </c>
      <c r="ID333" s="176">
        <v>0</v>
      </c>
      <c r="IE333" s="4">
        <v>0</v>
      </c>
      <c r="IF333" s="4">
        <v>0</v>
      </c>
      <c r="IG333" s="5">
        <v>0</v>
      </c>
      <c r="IH333" s="3">
        <v>0</v>
      </c>
      <c r="II333" s="3">
        <v>0</v>
      </c>
      <c r="IJ333" s="3">
        <v>0</v>
      </c>
      <c r="IK333" s="3">
        <v>0</v>
      </c>
      <c r="IL333" s="3">
        <v>0</v>
      </c>
      <c r="IM333" s="3">
        <v>0</v>
      </c>
      <c r="IN333" s="3">
        <v>0</v>
      </c>
      <c r="IO333" s="3">
        <v>0</v>
      </c>
      <c r="IP333" s="3">
        <v>0</v>
      </c>
      <c r="IQ333" s="3"/>
      <c r="IR333" s="3">
        <v>0</v>
      </c>
      <c r="IS333" s="3"/>
      <c r="IT333" s="3">
        <v>0</v>
      </c>
      <c r="IU333" s="3"/>
      <c r="IV333" s="93">
        <v>0</v>
      </c>
      <c r="IW333" s="4">
        <v>0</v>
      </c>
      <c r="IX333" s="4">
        <v>0</v>
      </c>
      <c r="IY333" s="4">
        <v>0</v>
      </c>
      <c r="IZ333" s="4">
        <v>0</v>
      </c>
      <c r="JA333" s="4">
        <v>0</v>
      </c>
      <c r="JB333" s="4">
        <v>0</v>
      </c>
      <c r="JC333" s="4">
        <v>0</v>
      </c>
      <c r="JD333" s="4">
        <v>0</v>
      </c>
      <c r="JE333" s="4">
        <v>0</v>
      </c>
      <c r="JG333" s="4">
        <v>0</v>
      </c>
      <c r="JI333" s="4">
        <v>0</v>
      </c>
      <c r="JK333" s="93">
        <v>0</v>
      </c>
      <c r="JL333" s="4">
        <v>0</v>
      </c>
      <c r="JM333" s="4">
        <v>0</v>
      </c>
      <c r="JN333" s="4">
        <v>0</v>
      </c>
      <c r="JO333" s="4">
        <v>0</v>
      </c>
      <c r="JP333" s="4">
        <v>0</v>
      </c>
      <c r="JQ333" s="4">
        <v>0</v>
      </c>
      <c r="JR333" s="4">
        <v>0</v>
      </c>
      <c r="JS333" s="4">
        <v>0</v>
      </c>
      <c r="JT333" s="4">
        <v>0</v>
      </c>
      <c r="JV333" s="4">
        <v>0</v>
      </c>
      <c r="JW333" s="4">
        <v>0</v>
      </c>
      <c r="JX333" s="4">
        <v>0</v>
      </c>
      <c r="JY333" s="4">
        <v>0</v>
      </c>
      <c r="JZ333" s="93">
        <v>0</v>
      </c>
      <c r="KA333" s="4">
        <v>0</v>
      </c>
      <c r="KB333" s="4">
        <v>0</v>
      </c>
      <c r="KC333" s="4">
        <v>0</v>
      </c>
      <c r="KD333" s="4">
        <v>0</v>
      </c>
      <c r="KE333" s="4">
        <v>0</v>
      </c>
      <c r="KF333" s="4">
        <v>0</v>
      </c>
      <c r="KG333" s="4">
        <v>0</v>
      </c>
      <c r="KH333" s="4">
        <v>0</v>
      </c>
      <c r="KI333" s="4">
        <v>0</v>
      </c>
      <c r="KJ333" s="4">
        <v>0</v>
      </c>
      <c r="KK333" s="4">
        <v>0</v>
      </c>
      <c r="KM333" s="4">
        <v>0</v>
      </c>
      <c r="KN333" s="4">
        <v>0</v>
      </c>
      <c r="KO333" s="4">
        <v>0</v>
      </c>
      <c r="KP333" s="4">
        <v>0</v>
      </c>
      <c r="KQ333" s="4">
        <v>0</v>
      </c>
      <c r="KR333" s="4">
        <v>0</v>
      </c>
      <c r="KS333" s="4">
        <v>0</v>
      </c>
      <c r="KT333" s="4">
        <v>0</v>
      </c>
      <c r="KU333" s="4">
        <v>0</v>
      </c>
      <c r="KV333" s="4">
        <v>0</v>
      </c>
      <c r="KW333" s="4">
        <v>0</v>
      </c>
      <c r="KX333" s="4">
        <v>0</v>
      </c>
      <c r="KY333" s="4">
        <v>0</v>
      </c>
      <c r="KZ333" s="4">
        <v>0</v>
      </c>
      <c r="LA333" s="4">
        <v>0</v>
      </c>
      <c r="LB333" s="4">
        <v>0</v>
      </c>
      <c r="LC333" s="4">
        <v>0</v>
      </c>
      <c r="LD333" s="4">
        <v>0</v>
      </c>
      <c r="LE333" s="4">
        <v>0</v>
      </c>
      <c r="LF333" s="4">
        <v>0</v>
      </c>
      <c r="LG333" s="4">
        <v>0</v>
      </c>
      <c r="LH333" s="4">
        <v>0</v>
      </c>
      <c r="LI333" s="4">
        <v>0</v>
      </c>
      <c r="LJ333" s="4">
        <v>0</v>
      </c>
      <c r="LK333" s="4">
        <v>0</v>
      </c>
      <c r="LL333" s="4">
        <v>0</v>
      </c>
      <c r="LM333" s="4">
        <v>0</v>
      </c>
      <c r="LO333" s="4">
        <v>0</v>
      </c>
      <c r="LQ333" s="4">
        <v>0</v>
      </c>
      <c r="MI333" s="115">
        <f t="shared" si="5"/>
        <v>-324</v>
      </c>
      <c r="MJ333" s="3"/>
      <c r="MK333" s="3"/>
      <c r="ML333" s="176"/>
      <c r="MM333" s="176"/>
      <c r="MN333" s="176"/>
      <c r="MO333" s="176"/>
      <c r="MP333" s="176"/>
      <c r="MQ333" s="176"/>
      <c r="MR333" s="176"/>
      <c r="MS333" s="176"/>
      <c r="MT333" s="176"/>
    </row>
    <row r="334" spans="1:358" s="4" customFormat="1">
      <c r="A334" s="1">
        <v>325</v>
      </c>
      <c r="B334" t="s">
        <v>365</v>
      </c>
      <c r="C334" s="93"/>
      <c r="E334" s="4">
        <v>0</v>
      </c>
      <c r="F334" s="4">
        <v>0</v>
      </c>
      <c r="I334" s="93">
        <v>1.66</v>
      </c>
      <c r="J334" s="4">
        <v>9640</v>
      </c>
      <c r="K334" s="4">
        <v>0</v>
      </c>
      <c r="L334" s="4">
        <v>5757</v>
      </c>
      <c r="M334" s="4">
        <v>0</v>
      </c>
      <c r="O334" s="93">
        <v>5</v>
      </c>
      <c r="P334" s="4">
        <v>0</v>
      </c>
      <c r="Q334" s="4">
        <v>30420</v>
      </c>
      <c r="R334" s="4">
        <v>0</v>
      </c>
      <c r="S334" s="4">
        <v>0</v>
      </c>
      <c r="U334" s="4">
        <v>13588</v>
      </c>
      <c r="V334" s="4">
        <v>0</v>
      </c>
      <c r="W334" s="93">
        <v>4</v>
      </c>
      <c r="X334" s="4">
        <v>0</v>
      </c>
      <c r="Y334" s="4">
        <v>24168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7.51</v>
      </c>
      <c r="AG334" s="4">
        <v>0</v>
      </c>
      <c r="AH334" s="4">
        <v>47388</v>
      </c>
      <c r="AJ334" s="4">
        <v>0</v>
      </c>
      <c r="AL334" s="4">
        <v>23220</v>
      </c>
      <c r="AN334" s="4">
        <v>0</v>
      </c>
      <c r="AO334" s="93">
        <v>10.44</v>
      </c>
      <c r="AP334" s="4">
        <v>0</v>
      </c>
      <c r="AQ334" s="4">
        <v>73664</v>
      </c>
      <c r="AR334" s="4">
        <v>0</v>
      </c>
      <c r="AS334" s="4">
        <v>0</v>
      </c>
      <c r="AT334" s="4">
        <v>0</v>
      </c>
      <c r="AU334" s="4">
        <v>40208</v>
      </c>
      <c r="AW334" s="93">
        <v>11.45</v>
      </c>
      <c r="AY334" s="4">
        <v>76520</v>
      </c>
      <c r="AZ334" s="4">
        <v>0</v>
      </c>
      <c r="BA334" s="4">
        <v>0</v>
      </c>
      <c r="BB334" s="4">
        <v>0</v>
      </c>
      <c r="BC334" s="4">
        <v>24846</v>
      </c>
      <c r="BD334" s="4">
        <v>36</v>
      </c>
      <c r="BE334" s="4">
        <v>8.48</v>
      </c>
      <c r="BF334" s="4">
        <v>0</v>
      </c>
      <c r="BG334" s="4">
        <v>66924</v>
      </c>
      <c r="BH334" s="4">
        <v>0</v>
      </c>
      <c r="BI334" s="4">
        <v>10</v>
      </c>
      <c r="BJ334" s="4">
        <v>0</v>
      </c>
      <c r="BK334" s="4">
        <v>77500</v>
      </c>
      <c r="BL334" s="4">
        <v>0</v>
      </c>
      <c r="BM334" s="4">
        <v>0</v>
      </c>
      <c r="BN334" s="4">
        <v>0</v>
      </c>
      <c r="BO334" s="4">
        <v>3584.3128575951991</v>
      </c>
      <c r="BP334" s="4">
        <v>2.3345024809823371</v>
      </c>
      <c r="BQ334" s="93">
        <v>9</v>
      </c>
      <c r="BR334" s="4">
        <v>0</v>
      </c>
      <c r="BS334" s="4">
        <v>66548.923968413001</v>
      </c>
      <c r="BT334" s="4">
        <v>0</v>
      </c>
      <c r="BU334" s="4">
        <v>6681.0400264650971</v>
      </c>
      <c r="BW334" s="4">
        <v>0</v>
      </c>
      <c r="BY334" s="4">
        <v>6681.0400264650971</v>
      </c>
      <c r="CA334" s="4">
        <v>6345.6</v>
      </c>
      <c r="CC334" s="93">
        <v>13.603319783197831</v>
      </c>
      <c r="CD334" s="4">
        <v>0</v>
      </c>
      <c r="CE334" s="4">
        <v>108311.31362919848</v>
      </c>
      <c r="CF334" s="4">
        <v>-650.6111111111112</v>
      </c>
      <c r="CG334" s="4">
        <v>9732.6077765652135</v>
      </c>
      <c r="CH334" s="4">
        <v>0</v>
      </c>
      <c r="CI334" s="4">
        <v>9360</v>
      </c>
      <c r="CJ334" s="4">
        <v>0</v>
      </c>
      <c r="CK334" s="4">
        <v>9732.6077765652135</v>
      </c>
      <c r="CL334" s="4">
        <v>0</v>
      </c>
      <c r="CM334" s="4">
        <v>45992.389660785484</v>
      </c>
      <c r="CN334" s="4">
        <v>-0.38888888887595385</v>
      </c>
      <c r="CO334" s="93">
        <v>17.114032643774234</v>
      </c>
      <c r="CP334" s="4">
        <v>0</v>
      </c>
      <c r="CQ334" s="4">
        <v>147648.93130418356</v>
      </c>
      <c r="CS334" s="4">
        <v>13044.804963585242</v>
      </c>
      <c r="CU334" s="4">
        <v>9670.7544670308216</v>
      </c>
      <c r="CW334" s="4">
        <v>13044.804963585242</v>
      </c>
      <c r="CY334" s="4">
        <v>63744.006563873947</v>
      </c>
      <c r="DA334" s="93">
        <v>19.464882943143813</v>
      </c>
      <c r="DB334" s="4">
        <v>0</v>
      </c>
      <c r="DC334" s="4">
        <v>168018</v>
      </c>
      <c r="DD334" s="4">
        <v>0</v>
      </c>
      <c r="DE334" s="4">
        <v>16257</v>
      </c>
      <c r="DF334" s="4">
        <v>0</v>
      </c>
      <c r="DG334" s="4">
        <v>0</v>
      </c>
      <c r="DH334" s="4">
        <v>0</v>
      </c>
      <c r="DI334" s="4">
        <v>16257</v>
      </c>
      <c r="DJ334" s="4">
        <v>0</v>
      </c>
      <c r="DK334" s="4">
        <v>60937</v>
      </c>
      <c r="DL334" s="4">
        <v>0</v>
      </c>
      <c r="DM334" s="93">
        <v>26.075862068965517</v>
      </c>
      <c r="DN334" s="4">
        <v>0</v>
      </c>
      <c r="DO334" s="4">
        <v>240285</v>
      </c>
      <c r="DQ334" s="4">
        <v>23006</v>
      </c>
      <c r="DS334" s="4">
        <v>0</v>
      </c>
      <c r="DU334" s="4">
        <v>23006</v>
      </c>
      <c r="DW334" s="4">
        <v>100353.61050970612</v>
      </c>
      <c r="DY334" s="93">
        <v>25</v>
      </c>
      <c r="DZ334" s="4">
        <v>0</v>
      </c>
      <c r="EA334" s="4">
        <v>230390</v>
      </c>
      <c r="EC334" s="4">
        <v>22089</v>
      </c>
      <c r="EE334" s="4">
        <v>0</v>
      </c>
      <c r="EG334" s="4">
        <v>22089</v>
      </c>
      <c r="EI334" s="4">
        <v>51768.071922771021</v>
      </c>
      <c r="EK334" s="93">
        <v>14.556367490789725</v>
      </c>
      <c r="EL334" s="4">
        <v>0</v>
      </c>
      <c r="EM334" s="4">
        <v>135530</v>
      </c>
      <c r="EN334" s="4">
        <v>0</v>
      </c>
      <c r="EO334" s="4">
        <v>11961</v>
      </c>
      <c r="EP334" s="4">
        <v>0</v>
      </c>
      <c r="EQ334" s="4">
        <v>10041</v>
      </c>
      <c r="ER334" s="4">
        <v>0</v>
      </c>
      <c r="ES334" s="4">
        <v>11961</v>
      </c>
      <c r="ET334" s="4">
        <v>0</v>
      </c>
      <c r="EU334" s="4">
        <v>28906.799999999999</v>
      </c>
      <c r="EV334" s="4">
        <v>0</v>
      </c>
      <c r="EW334" s="93">
        <v>14.430034129692833</v>
      </c>
      <c r="EX334" s="4">
        <v>0</v>
      </c>
      <c r="EY334" s="4">
        <v>138971</v>
      </c>
      <c r="EZ334" s="4">
        <v>0</v>
      </c>
      <c r="FA334" s="4">
        <v>12872</v>
      </c>
      <c r="FB334" s="4">
        <v>0</v>
      </c>
      <c r="FC334" s="4">
        <v>0</v>
      </c>
      <c r="FD334" s="4">
        <v>0</v>
      </c>
      <c r="FE334" s="4">
        <v>12872</v>
      </c>
      <c r="FF334" s="4">
        <v>0</v>
      </c>
      <c r="FG334" s="4">
        <v>3441</v>
      </c>
      <c r="FH334" s="4">
        <v>0</v>
      </c>
      <c r="FI334" s="93">
        <v>11.398730626271128</v>
      </c>
      <c r="FJ334" s="4">
        <v>0</v>
      </c>
      <c r="FK334" s="4">
        <v>113910</v>
      </c>
      <c r="FL334" s="4">
        <v>0</v>
      </c>
      <c r="FM334" s="4">
        <v>10101</v>
      </c>
      <c r="FN334" s="4">
        <v>0</v>
      </c>
      <c r="FO334" s="4">
        <v>0</v>
      </c>
      <c r="FQ334" s="4">
        <v>10101</v>
      </c>
      <c r="FS334" s="4">
        <v>823.30746064577147</v>
      </c>
      <c r="FU334" s="93">
        <v>11.889343733505365</v>
      </c>
      <c r="FV334" s="4">
        <v>0</v>
      </c>
      <c r="FW334" s="4">
        <v>118880</v>
      </c>
      <c r="FX334" s="4">
        <v>0</v>
      </c>
      <c r="FY334" s="4">
        <v>10558</v>
      </c>
      <c r="FZ334" s="4">
        <v>0</v>
      </c>
      <c r="GA334" s="4">
        <v>0</v>
      </c>
      <c r="GB334" s="4">
        <v>0</v>
      </c>
      <c r="GC334" s="4">
        <v>10558</v>
      </c>
      <c r="GE334" s="4">
        <v>5676.2691841196183</v>
      </c>
      <c r="GG334" s="93">
        <v>16</v>
      </c>
      <c r="GH334" s="4">
        <v>0</v>
      </c>
      <c r="GI334" s="4">
        <v>169928</v>
      </c>
      <c r="GJ334" s="4">
        <v>0</v>
      </c>
      <c r="GK334" s="4">
        <v>14239</v>
      </c>
      <c r="GL334" s="4">
        <v>0</v>
      </c>
      <c r="GM334" s="4">
        <v>0</v>
      </c>
      <c r="GN334" s="4">
        <v>0</v>
      </c>
      <c r="GO334" s="4">
        <v>14239</v>
      </c>
      <c r="GP334" s="4">
        <v>0</v>
      </c>
      <c r="GQ334" s="4">
        <v>49112.488898134725</v>
      </c>
      <c r="GR334" s="4">
        <v>-42.930496023895103</v>
      </c>
      <c r="GS334" s="93">
        <v>16.770466893334095</v>
      </c>
      <c r="GT334" s="4">
        <v>0</v>
      </c>
      <c r="GU334" s="4">
        <v>176631</v>
      </c>
      <c r="GV334" s="4">
        <v>0</v>
      </c>
      <c r="GW334" s="4">
        <v>14947</v>
      </c>
      <c r="GX334" s="4">
        <v>0</v>
      </c>
      <c r="GY334" s="4">
        <v>0</v>
      </c>
      <c r="GZ334" s="4">
        <v>0</v>
      </c>
      <c r="HA334" s="160">
        <v>14947</v>
      </c>
      <c r="HB334" s="160">
        <v>0</v>
      </c>
      <c r="HC334" s="160">
        <v>5903.7527535607524</v>
      </c>
      <c r="HD334" s="4">
        <v>-4</v>
      </c>
      <c r="HE334" s="93">
        <v>16</v>
      </c>
      <c r="HF334" s="4">
        <v>0</v>
      </c>
      <c r="HG334" s="4">
        <v>0</v>
      </c>
      <c r="HH334" s="4">
        <v>170685</v>
      </c>
      <c r="HI334" s="4">
        <v>0</v>
      </c>
      <c r="HJ334" s="4">
        <v>13958</v>
      </c>
      <c r="HK334" s="4">
        <v>0</v>
      </c>
      <c r="HL334" s="4">
        <v>0</v>
      </c>
      <c r="HM334" s="4">
        <v>0</v>
      </c>
      <c r="HN334" s="4">
        <v>13958</v>
      </c>
      <c r="HO334" s="4">
        <v>0</v>
      </c>
      <c r="HP334" s="4">
        <v>0</v>
      </c>
      <c r="HQ334" s="4">
        <v>0</v>
      </c>
      <c r="HR334" s="93">
        <v>13.07</v>
      </c>
      <c r="HS334" s="4">
        <v>0</v>
      </c>
      <c r="HT334" s="4">
        <v>0</v>
      </c>
      <c r="HU334" s="4">
        <v>133355</v>
      </c>
      <c r="HV334" s="4">
        <v>0</v>
      </c>
      <c r="HW334" s="4">
        <v>0</v>
      </c>
      <c r="HX334" s="176">
        <v>0</v>
      </c>
      <c r="HY334" s="4">
        <v>11590</v>
      </c>
      <c r="HZ334" s="176">
        <v>0</v>
      </c>
      <c r="IA334" s="4">
        <v>808</v>
      </c>
      <c r="IB334" s="176">
        <v>0</v>
      </c>
      <c r="IC334" s="4">
        <v>11590</v>
      </c>
      <c r="ID334" s="176">
        <v>0</v>
      </c>
      <c r="IE334" s="4">
        <v>0</v>
      </c>
      <c r="IF334" s="4">
        <v>0</v>
      </c>
      <c r="IG334" s="5">
        <v>59.19</v>
      </c>
      <c r="IH334" s="3">
        <v>0</v>
      </c>
      <c r="II334" s="3">
        <v>0</v>
      </c>
      <c r="IJ334" s="3">
        <v>644693</v>
      </c>
      <c r="IK334" s="3">
        <v>0</v>
      </c>
      <c r="IL334" s="3">
        <v>0</v>
      </c>
      <c r="IM334" s="3">
        <v>0</v>
      </c>
      <c r="IN334" s="3">
        <v>45106</v>
      </c>
      <c r="IO334" s="3">
        <v>0</v>
      </c>
      <c r="IP334" s="3">
        <v>121068</v>
      </c>
      <c r="IQ334" s="3"/>
      <c r="IR334" s="3">
        <v>52857</v>
      </c>
      <c r="IS334" s="3"/>
      <c r="IT334" s="3">
        <v>419509.23410822969</v>
      </c>
      <c r="IU334" s="3"/>
      <c r="IV334" s="93">
        <v>58.15</v>
      </c>
      <c r="IW334" s="4">
        <v>0</v>
      </c>
      <c r="IX334" s="4">
        <v>0</v>
      </c>
      <c r="IY334" s="4">
        <v>697866</v>
      </c>
      <c r="IZ334" s="4">
        <v>0</v>
      </c>
      <c r="JA334" s="4">
        <v>0</v>
      </c>
      <c r="JB334" s="4">
        <v>0</v>
      </c>
      <c r="JC334" s="4">
        <v>54543</v>
      </c>
      <c r="JD334" s="4">
        <v>0</v>
      </c>
      <c r="JE334" s="4">
        <v>0</v>
      </c>
      <c r="JG334" s="4">
        <v>54543</v>
      </c>
      <c r="JI334" s="4">
        <v>94488.401439042806</v>
      </c>
      <c r="JK334" s="93">
        <v>76.539999999999992</v>
      </c>
      <c r="JL334" s="4">
        <v>0</v>
      </c>
      <c r="JM334" s="4">
        <v>0</v>
      </c>
      <c r="JN334" s="4">
        <v>929893</v>
      </c>
      <c r="JO334" s="4">
        <v>0</v>
      </c>
      <c r="JP334" s="4">
        <v>0</v>
      </c>
      <c r="JQ334" s="4">
        <v>0</v>
      </c>
      <c r="JR334" s="4">
        <v>70849</v>
      </c>
      <c r="JS334" s="4">
        <v>0</v>
      </c>
      <c r="JT334" s="4">
        <v>12472</v>
      </c>
      <c r="JV334" s="4">
        <v>70849</v>
      </c>
      <c r="JW334" s="4">
        <v>0</v>
      </c>
      <c r="JX334" s="4">
        <v>240222.69733327455</v>
      </c>
      <c r="JY334" s="4">
        <v>-10.42394122981932</v>
      </c>
      <c r="JZ334" s="93">
        <v>65.52</v>
      </c>
      <c r="KA334" s="4">
        <v>0</v>
      </c>
      <c r="KB334" s="4">
        <v>0</v>
      </c>
      <c r="KC334" s="4">
        <v>860654</v>
      </c>
      <c r="KD334" s="4">
        <v>0</v>
      </c>
      <c r="KE334" s="4">
        <v>0</v>
      </c>
      <c r="KF334" s="4">
        <v>0</v>
      </c>
      <c r="KG334" s="4">
        <v>59579</v>
      </c>
      <c r="KH334" s="4">
        <v>0</v>
      </c>
      <c r="KI334" s="4">
        <v>29500</v>
      </c>
      <c r="KJ334" s="4">
        <v>0</v>
      </c>
      <c r="KK334" s="4">
        <v>59579</v>
      </c>
      <c r="KM334" s="4">
        <v>146280.82059105017</v>
      </c>
      <c r="KN334" s="4">
        <v>-56.936556669941638</v>
      </c>
      <c r="KO334" s="4">
        <v>74.86</v>
      </c>
      <c r="KP334" s="4">
        <v>0</v>
      </c>
      <c r="KQ334" s="4">
        <v>0</v>
      </c>
      <c r="KR334" s="4">
        <v>1067223</v>
      </c>
      <c r="KS334" s="4">
        <v>0</v>
      </c>
      <c r="KT334" s="4">
        <v>0</v>
      </c>
      <c r="KU334" s="4">
        <v>0</v>
      </c>
      <c r="KV334" s="4">
        <v>75735</v>
      </c>
      <c r="KW334" s="4">
        <v>0</v>
      </c>
      <c r="KX334" s="4">
        <v>81860</v>
      </c>
      <c r="KY334" s="4">
        <v>0</v>
      </c>
      <c r="KZ334" s="4">
        <v>75735</v>
      </c>
      <c r="LA334" s="4">
        <v>0</v>
      </c>
      <c r="LB334" s="4">
        <v>295610.43144333008</v>
      </c>
      <c r="LC334" s="4">
        <v>0</v>
      </c>
      <c r="LD334" s="4">
        <v>78</v>
      </c>
      <c r="LE334" s="4">
        <v>0</v>
      </c>
      <c r="LF334" s="4">
        <v>0</v>
      </c>
      <c r="LG334" s="4">
        <v>1199496</v>
      </c>
      <c r="LH334" s="4">
        <v>0</v>
      </c>
      <c r="LI334" s="4">
        <v>0</v>
      </c>
      <c r="LJ334" s="4">
        <v>0</v>
      </c>
      <c r="LK334" s="4">
        <v>92643</v>
      </c>
      <c r="LL334" s="4">
        <v>0</v>
      </c>
      <c r="LM334" s="4">
        <v>0</v>
      </c>
      <c r="LO334" s="4">
        <v>92643</v>
      </c>
      <c r="LQ334" s="4">
        <v>256214.39999999999</v>
      </c>
      <c r="MI334" s="115">
        <f t="shared" si="5"/>
        <v>-325</v>
      </c>
      <c r="MJ334" s="3"/>
      <c r="MK334" s="3"/>
      <c r="ML334" s="176"/>
      <c r="MM334" s="176"/>
      <c r="MN334" s="176"/>
      <c r="MO334" s="176"/>
      <c r="MP334" s="176"/>
      <c r="MQ334" s="176"/>
      <c r="MR334" s="176"/>
      <c r="MS334" s="176"/>
      <c r="MT334" s="176"/>
    </row>
    <row r="335" spans="1:358" s="4" customFormat="1">
      <c r="A335" s="1">
        <v>326</v>
      </c>
      <c r="B335" t="s">
        <v>366</v>
      </c>
      <c r="C335" s="93"/>
      <c r="E335" s="4">
        <v>0</v>
      </c>
      <c r="F335" s="4">
        <v>0</v>
      </c>
      <c r="I335" s="93">
        <v>1</v>
      </c>
      <c r="J335" s="4">
        <v>4912</v>
      </c>
      <c r="K335" s="4">
        <v>0</v>
      </c>
      <c r="L335" s="4">
        <v>0</v>
      </c>
      <c r="M335" s="4">
        <v>0</v>
      </c>
      <c r="O335" s="93">
        <v>4.43</v>
      </c>
      <c r="P335" s="4">
        <v>0</v>
      </c>
      <c r="Q335" s="4">
        <v>25342</v>
      </c>
      <c r="R335" s="4">
        <v>0</v>
      </c>
      <c r="S335" s="4">
        <v>0</v>
      </c>
      <c r="U335" s="4">
        <v>4664</v>
      </c>
      <c r="V335" s="4">
        <v>0</v>
      </c>
      <c r="W335" s="93">
        <v>6.59</v>
      </c>
      <c r="X335" s="4">
        <v>0</v>
      </c>
      <c r="Y335" s="4">
        <v>36495</v>
      </c>
      <c r="Z335" s="4">
        <v>0</v>
      </c>
      <c r="AA335" s="4">
        <v>0</v>
      </c>
      <c r="AB335" s="4">
        <v>0</v>
      </c>
      <c r="AC335" s="4">
        <v>11153</v>
      </c>
      <c r="AD335" s="4">
        <v>0</v>
      </c>
      <c r="AE335" s="4">
        <v>0</v>
      </c>
      <c r="AF335" s="4">
        <v>5.2</v>
      </c>
      <c r="AG335" s="4">
        <v>0</v>
      </c>
      <c r="AH335" s="4">
        <v>26707</v>
      </c>
      <c r="AJ335" s="4">
        <v>4223</v>
      </c>
      <c r="AL335" s="4">
        <v>6692</v>
      </c>
      <c r="AN335" s="4">
        <v>0</v>
      </c>
      <c r="AO335" s="93">
        <v>8</v>
      </c>
      <c r="AP335" s="4">
        <v>0</v>
      </c>
      <c r="AQ335" s="4">
        <v>57040</v>
      </c>
      <c r="AR335" s="4">
        <v>0</v>
      </c>
      <c r="AS335" s="4">
        <v>0</v>
      </c>
      <c r="AT335" s="4">
        <v>0</v>
      </c>
      <c r="AU335" s="4">
        <v>34794</v>
      </c>
      <c r="AW335" s="93">
        <v>5</v>
      </c>
      <c r="AY335" s="4">
        <v>35985</v>
      </c>
      <c r="AZ335" s="4">
        <v>7085</v>
      </c>
      <c r="BA335" s="4">
        <v>0</v>
      </c>
      <c r="BB335" s="4">
        <v>0</v>
      </c>
      <c r="BC335" s="4">
        <v>16202</v>
      </c>
      <c r="BD335" s="4">
        <v>24</v>
      </c>
      <c r="BE335" s="4">
        <v>5.3</v>
      </c>
      <c r="BF335" s="4">
        <v>0</v>
      </c>
      <c r="BG335" s="4">
        <v>39540</v>
      </c>
      <c r="BH335" s="4">
        <v>0</v>
      </c>
      <c r="BI335" s="4">
        <v>7.7</v>
      </c>
      <c r="BJ335" s="4">
        <v>0</v>
      </c>
      <c r="BK335" s="4">
        <v>56969</v>
      </c>
      <c r="BL335" s="4">
        <v>0</v>
      </c>
      <c r="BM335" s="4">
        <v>0</v>
      </c>
      <c r="BN335" s="4">
        <v>0</v>
      </c>
      <c r="BO335" s="4">
        <v>5116.6017102891601</v>
      </c>
      <c r="BP335" s="4">
        <v>3.3324991041326939</v>
      </c>
      <c r="BQ335" s="93">
        <v>9.2389078498293511</v>
      </c>
      <c r="BR335" s="4">
        <v>0</v>
      </c>
      <c r="BS335" s="4">
        <v>60234.270614156223</v>
      </c>
      <c r="BT335" s="4">
        <v>0</v>
      </c>
      <c r="BU335" s="4">
        <v>6162.7030716723548</v>
      </c>
      <c r="BW335" s="4">
        <v>8026.3277751477108</v>
      </c>
      <c r="BY335" s="4">
        <v>6162.7030716723548</v>
      </c>
      <c r="CA335" s="4">
        <v>13727.670614156223</v>
      </c>
      <c r="CC335" s="93">
        <v>12</v>
      </c>
      <c r="CD335" s="4">
        <v>0</v>
      </c>
      <c r="CE335" s="4">
        <v>95103</v>
      </c>
      <c r="CF335" s="4">
        <v>0</v>
      </c>
      <c r="CG335" s="4">
        <v>9312</v>
      </c>
      <c r="CH335" s="4">
        <v>0</v>
      </c>
      <c r="CI335" s="4">
        <v>0</v>
      </c>
      <c r="CJ335" s="4">
        <v>0</v>
      </c>
      <c r="CK335" s="4">
        <v>9312</v>
      </c>
      <c r="CL335" s="4">
        <v>0</v>
      </c>
      <c r="CM335" s="4">
        <v>40965.729385843777</v>
      </c>
      <c r="CN335" s="4">
        <v>0</v>
      </c>
      <c r="CO335" s="93">
        <v>10</v>
      </c>
      <c r="CP335" s="4">
        <v>0</v>
      </c>
      <c r="CQ335" s="4">
        <v>80883.249875868103</v>
      </c>
      <c r="CS335" s="4">
        <v>8110</v>
      </c>
      <c r="CU335" s="4">
        <v>0</v>
      </c>
      <c r="CW335" s="4">
        <v>8110</v>
      </c>
      <c r="CY335" s="4">
        <v>22227</v>
      </c>
      <c r="DA335" s="93">
        <v>8</v>
      </c>
      <c r="DB335" s="4">
        <v>0</v>
      </c>
      <c r="DC335" s="4">
        <v>69209</v>
      </c>
      <c r="DD335" s="4">
        <v>0</v>
      </c>
      <c r="DE335" s="4">
        <v>6750</v>
      </c>
      <c r="DF335" s="4">
        <v>0</v>
      </c>
      <c r="DG335" s="4">
        <v>0</v>
      </c>
      <c r="DH335" s="4">
        <v>0</v>
      </c>
      <c r="DI335" s="4">
        <v>6750</v>
      </c>
      <c r="DJ335" s="4">
        <v>0</v>
      </c>
      <c r="DK335" s="4">
        <v>13947</v>
      </c>
      <c r="DL335" s="4">
        <v>0</v>
      </c>
      <c r="DM335" s="93">
        <v>16</v>
      </c>
      <c r="DN335" s="4">
        <v>0</v>
      </c>
      <c r="DO335" s="4">
        <v>149506</v>
      </c>
      <c r="DQ335" s="4">
        <v>14234</v>
      </c>
      <c r="DS335" s="4">
        <v>0</v>
      </c>
      <c r="DU335" s="4">
        <v>14234</v>
      </c>
      <c r="DW335" s="4">
        <v>80297</v>
      </c>
      <c r="DY335" s="93">
        <v>16</v>
      </c>
      <c r="DZ335" s="4">
        <v>0</v>
      </c>
      <c r="EA335" s="4">
        <v>150410</v>
      </c>
      <c r="EC335" s="4">
        <v>14288</v>
      </c>
      <c r="EE335" s="4">
        <v>0</v>
      </c>
      <c r="EG335" s="4">
        <v>14288</v>
      </c>
      <c r="EI335" s="4">
        <v>49082.2</v>
      </c>
      <c r="EK335" s="93">
        <v>14.541958041958042</v>
      </c>
      <c r="EL335" s="4">
        <v>0</v>
      </c>
      <c r="EM335" s="4">
        <v>138572</v>
      </c>
      <c r="EN335" s="4">
        <v>0</v>
      </c>
      <c r="EO335" s="4">
        <v>12986</v>
      </c>
      <c r="EP335" s="4">
        <v>0</v>
      </c>
      <c r="EQ335" s="4">
        <v>0</v>
      </c>
      <c r="ER335" s="4">
        <v>0</v>
      </c>
      <c r="ES335" s="4">
        <v>12986</v>
      </c>
      <c r="ET335" s="4">
        <v>0</v>
      </c>
      <c r="EU335" s="4">
        <v>32661.200000000001</v>
      </c>
      <c r="EV335" s="4">
        <v>0</v>
      </c>
      <c r="EW335" s="93">
        <v>9.4819737537855104</v>
      </c>
      <c r="EX335" s="4">
        <v>0</v>
      </c>
      <c r="EY335" s="4">
        <v>90300</v>
      </c>
      <c r="EZ335" s="4">
        <v>0</v>
      </c>
      <c r="FA335" s="4">
        <v>8445</v>
      </c>
      <c r="FB335" s="4">
        <v>0</v>
      </c>
      <c r="FC335" s="4">
        <v>0</v>
      </c>
      <c r="FD335" s="4">
        <v>0</v>
      </c>
      <c r="FE335" s="4">
        <v>8445</v>
      </c>
      <c r="FF335" s="4">
        <v>0</v>
      </c>
      <c r="FG335" s="4">
        <v>361.6</v>
      </c>
      <c r="FH335" s="4">
        <v>0</v>
      </c>
      <c r="FI335" s="93">
        <v>9.1428571428571423</v>
      </c>
      <c r="FJ335" s="4">
        <v>0</v>
      </c>
      <c r="FK335" s="4">
        <v>97138</v>
      </c>
      <c r="FL335" s="4">
        <v>0</v>
      </c>
      <c r="FM335" s="4">
        <v>8155</v>
      </c>
      <c r="FN335" s="4">
        <v>0</v>
      </c>
      <c r="FO335" s="4">
        <v>0</v>
      </c>
      <c r="FQ335" s="4">
        <v>8155</v>
      </c>
      <c r="FS335" s="4">
        <v>6544.3492192918156</v>
      </c>
      <c r="FU335" s="93">
        <v>11.479354354354353</v>
      </c>
      <c r="FV335" s="4">
        <v>0</v>
      </c>
      <c r="FW335" s="4">
        <v>117654</v>
      </c>
      <c r="FX335" s="4">
        <v>0</v>
      </c>
      <c r="FY335" s="4">
        <v>9238</v>
      </c>
      <c r="FZ335" s="4">
        <v>0</v>
      </c>
      <c r="GA335" s="4">
        <v>12053</v>
      </c>
      <c r="GB335" s="4">
        <v>0</v>
      </c>
      <c r="GC335" s="4">
        <v>9238</v>
      </c>
      <c r="GE335" s="4">
        <v>21638.50962679998</v>
      </c>
      <c r="GG335" s="93">
        <v>11.113793103448277</v>
      </c>
      <c r="GH335" s="4">
        <v>0</v>
      </c>
      <c r="GI335" s="4">
        <v>131089</v>
      </c>
      <c r="GJ335" s="4">
        <v>0</v>
      </c>
      <c r="GK335" s="4">
        <v>9840</v>
      </c>
      <c r="GL335" s="4">
        <v>0</v>
      </c>
      <c r="GM335" s="4">
        <v>0</v>
      </c>
      <c r="GN335" s="4">
        <v>0</v>
      </c>
      <c r="GO335" s="4">
        <v>9840</v>
      </c>
      <c r="GP335" s="4">
        <v>0</v>
      </c>
      <c r="GQ335" s="4">
        <v>12925.605084360603</v>
      </c>
      <c r="GR335" s="4">
        <v>-11.298605510130074</v>
      </c>
      <c r="GS335" s="93">
        <v>10.10726643598616</v>
      </c>
      <c r="GT335" s="4">
        <v>0</v>
      </c>
      <c r="GU335" s="4">
        <v>123577</v>
      </c>
      <c r="GV335" s="4">
        <v>0</v>
      </c>
      <c r="GW335" s="4">
        <v>8971</v>
      </c>
      <c r="GX335" s="4">
        <v>0</v>
      </c>
      <c r="GY335" s="4">
        <v>0</v>
      </c>
      <c r="GZ335" s="4">
        <v>0</v>
      </c>
      <c r="HA335" s="160">
        <v>8971</v>
      </c>
      <c r="HB335" s="160">
        <v>0</v>
      </c>
      <c r="HC335" s="160">
        <v>-11.298605510130074</v>
      </c>
      <c r="HD335" s="4">
        <v>0</v>
      </c>
      <c r="HE335" s="93">
        <v>10</v>
      </c>
      <c r="HF335" s="4">
        <v>0</v>
      </c>
      <c r="HG335" s="4">
        <v>0</v>
      </c>
      <c r="HH335" s="4">
        <v>134346</v>
      </c>
      <c r="HI335" s="4">
        <v>0</v>
      </c>
      <c r="HJ335" s="4">
        <v>8998</v>
      </c>
      <c r="HK335" s="4">
        <v>0</v>
      </c>
      <c r="HL335" s="4">
        <v>0</v>
      </c>
      <c r="HM335" s="4">
        <v>0</v>
      </c>
      <c r="HN335" s="4">
        <v>8998</v>
      </c>
      <c r="HO335" s="4">
        <v>0</v>
      </c>
      <c r="HP335" s="4">
        <v>9453</v>
      </c>
      <c r="HQ335" s="4">
        <v>-164.23088740646017</v>
      </c>
      <c r="HR335" s="93">
        <v>14</v>
      </c>
      <c r="HS335" s="4">
        <v>0</v>
      </c>
      <c r="HT335" s="4">
        <v>0</v>
      </c>
      <c r="HU335" s="4">
        <v>173074</v>
      </c>
      <c r="HV335" s="4">
        <v>0</v>
      </c>
      <c r="HW335" s="4">
        <v>0</v>
      </c>
      <c r="HX335" s="176">
        <v>0</v>
      </c>
      <c r="HY335" s="4">
        <v>11600</v>
      </c>
      <c r="HZ335" s="176">
        <v>0</v>
      </c>
      <c r="IA335" s="4">
        <v>12855</v>
      </c>
      <c r="IB335" s="176">
        <v>0</v>
      </c>
      <c r="IC335" s="4">
        <v>11600</v>
      </c>
      <c r="ID335" s="176">
        <v>0</v>
      </c>
      <c r="IE335" s="4">
        <v>25413.610941184277</v>
      </c>
      <c r="IF335" s="4">
        <v>137.08027059082451</v>
      </c>
      <c r="IG335" s="5">
        <v>14.16</v>
      </c>
      <c r="IH335" s="3">
        <v>0</v>
      </c>
      <c r="II335" s="3">
        <v>0</v>
      </c>
      <c r="IJ335" s="3">
        <v>180874</v>
      </c>
      <c r="IK335" s="3">
        <v>0</v>
      </c>
      <c r="IL335" s="3">
        <v>0</v>
      </c>
      <c r="IM335" s="3">
        <v>0</v>
      </c>
      <c r="IN335" s="3">
        <v>12645</v>
      </c>
      <c r="IO335" s="3">
        <v>0</v>
      </c>
      <c r="IP335" s="3">
        <v>0</v>
      </c>
      <c r="IQ335" s="3"/>
      <c r="IR335" s="3">
        <v>12645</v>
      </c>
      <c r="IS335" s="3"/>
      <c r="IT335" s="3">
        <v>6511.6976742802162</v>
      </c>
      <c r="IU335" s="3"/>
      <c r="IV335" s="93">
        <v>13.79</v>
      </c>
      <c r="IW335" s="4">
        <v>0</v>
      </c>
      <c r="IX335" s="4">
        <v>0</v>
      </c>
      <c r="IY335" s="4">
        <v>169274</v>
      </c>
      <c r="IZ335" s="4">
        <v>0</v>
      </c>
      <c r="JA335" s="4">
        <v>0</v>
      </c>
      <c r="JB335" s="4">
        <v>0</v>
      </c>
      <c r="JC335" s="4">
        <v>11997</v>
      </c>
      <c r="JD335" s="4">
        <v>0</v>
      </c>
      <c r="JE335" s="4">
        <v>14160</v>
      </c>
      <c r="JG335" s="4">
        <v>11997</v>
      </c>
      <c r="JI335" s="4">
        <v>781.49196073389612</v>
      </c>
      <c r="JK335" s="93">
        <v>23.85</v>
      </c>
      <c r="JL335" s="4">
        <v>0</v>
      </c>
      <c r="JM335" s="4">
        <v>0</v>
      </c>
      <c r="JN335" s="4">
        <v>320999</v>
      </c>
      <c r="JO335" s="4">
        <v>0</v>
      </c>
      <c r="JP335" s="4">
        <v>0</v>
      </c>
      <c r="JQ335" s="4">
        <v>0</v>
      </c>
      <c r="JR335" s="4">
        <v>21417</v>
      </c>
      <c r="JS335" s="4">
        <v>0</v>
      </c>
      <c r="JT335" s="4">
        <v>14601</v>
      </c>
      <c r="JV335" s="4">
        <v>21417</v>
      </c>
      <c r="JW335" s="4">
        <v>0</v>
      </c>
      <c r="JX335" s="4">
        <v>151725</v>
      </c>
      <c r="JY335" s="4">
        <v>0</v>
      </c>
      <c r="JZ335" s="93">
        <v>7.24</v>
      </c>
      <c r="KA335" s="4">
        <v>0</v>
      </c>
      <c r="KB335" s="4">
        <v>0</v>
      </c>
      <c r="KC335" s="4">
        <v>103908</v>
      </c>
      <c r="KD335" s="4">
        <v>0</v>
      </c>
      <c r="KE335" s="4">
        <v>0</v>
      </c>
      <c r="KF335" s="4">
        <v>0</v>
      </c>
      <c r="KG335" s="4">
        <v>6791</v>
      </c>
      <c r="KH335" s="4">
        <v>0</v>
      </c>
      <c r="KI335" s="4">
        <v>0</v>
      </c>
      <c r="KJ335" s="4">
        <v>0</v>
      </c>
      <c r="KK335" s="4">
        <v>6791</v>
      </c>
      <c r="KM335" s="4">
        <v>91035</v>
      </c>
      <c r="KN335" s="4">
        <v>0</v>
      </c>
      <c r="KO335" s="4">
        <v>9</v>
      </c>
      <c r="KP335" s="4">
        <v>0</v>
      </c>
      <c r="KQ335" s="4">
        <v>0</v>
      </c>
      <c r="KR335" s="4">
        <v>140116</v>
      </c>
      <c r="KS335" s="4">
        <v>0</v>
      </c>
      <c r="KT335" s="4">
        <v>0</v>
      </c>
      <c r="KU335" s="4">
        <v>0</v>
      </c>
      <c r="KV335" s="4">
        <v>9792</v>
      </c>
      <c r="KW335" s="4">
        <v>0</v>
      </c>
      <c r="KX335" s="4">
        <v>0</v>
      </c>
      <c r="KY335" s="4">
        <v>0</v>
      </c>
      <c r="KZ335" s="4">
        <v>9792</v>
      </c>
      <c r="LA335" s="4">
        <v>0</v>
      </c>
      <c r="LB335" s="4">
        <v>94470.399999999994</v>
      </c>
      <c r="LC335" s="4">
        <v>0</v>
      </c>
      <c r="LD335" s="4">
        <v>11</v>
      </c>
      <c r="LE335" s="4">
        <v>0</v>
      </c>
      <c r="LF335" s="4">
        <v>0</v>
      </c>
      <c r="LG335" s="4">
        <v>166312</v>
      </c>
      <c r="LH335" s="4">
        <v>0</v>
      </c>
      <c r="LI335" s="4">
        <v>0</v>
      </c>
      <c r="LJ335" s="4">
        <v>0</v>
      </c>
      <c r="LK335" s="4">
        <v>13068</v>
      </c>
      <c r="LL335" s="4">
        <v>0</v>
      </c>
      <c r="LM335" s="4">
        <v>0</v>
      </c>
      <c r="LO335" s="4">
        <v>13068</v>
      </c>
      <c r="LQ335" s="4">
        <v>47920.800000000003</v>
      </c>
      <c r="MI335" s="115">
        <f t="shared" si="5"/>
        <v>-326</v>
      </c>
      <c r="MJ335" s="3"/>
      <c r="MK335" s="3"/>
      <c r="ML335" s="176"/>
      <c r="MM335" s="176"/>
      <c r="MN335" s="176"/>
      <c r="MO335" s="176"/>
      <c r="MP335" s="176"/>
      <c r="MQ335" s="176"/>
      <c r="MR335" s="176"/>
      <c r="MS335" s="176"/>
      <c r="MT335" s="176"/>
    </row>
    <row r="336" spans="1:358" s="4" customFormat="1">
      <c r="A336" s="1">
        <v>327</v>
      </c>
      <c r="B336" t="s">
        <v>367</v>
      </c>
      <c r="C336" s="93">
        <v>3</v>
      </c>
      <c r="D336" s="4">
        <v>17400</v>
      </c>
      <c r="E336" s="4">
        <v>-5800</v>
      </c>
      <c r="F336" s="4">
        <v>8340</v>
      </c>
      <c r="G336" s="4">
        <v>0</v>
      </c>
      <c r="I336" s="93"/>
      <c r="J336" s="4">
        <v>0</v>
      </c>
      <c r="K336" s="4">
        <v>0</v>
      </c>
      <c r="L336" s="4">
        <v>646</v>
      </c>
      <c r="O336" s="93"/>
      <c r="Q336" s="4">
        <v>0</v>
      </c>
      <c r="R336" s="4">
        <v>0</v>
      </c>
      <c r="S336" s="4">
        <v>0</v>
      </c>
      <c r="U336" s="4">
        <v>0</v>
      </c>
      <c r="V336" s="4">
        <v>0</v>
      </c>
      <c r="W336" s="93">
        <v>3.57</v>
      </c>
      <c r="X336" s="4">
        <v>0</v>
      </c>
      <c r="Y336" s="4">
        <v>10618</v>
      </c>
      <c r="Z336" s="4">
        <v>0</v>
      </c>
      <c r="AA336" s="4">
        <v>8335</v>
      </c>
      <c r="AB336" s="4">
        <v>0</v>
      </c>
      <c r="AC336" s="4">
        <v>10618</v>
      </c>
      <c r="AD336" s="4">
        <v>0</v>
      </c>
      <c r="AE336" s="4">
        <v>0</v>
      </c>
      <c r="AF336" s="4">
        <v>3</v>
      </c>
      <c r="AG336" s="4">
        <v>0</v>
      </c>
      <c r="AH336" s="4">
        <v>19317</v>
      </c>
      <c r="AJ336" s="4">
        <v>0</v>
      </c>
      <c r="AL336" s="4">
        <v>15070</v>
      </c>
      <c r="AN336" s="4">
        <v>0</v>
      </c>
      <c r="AO336" s="93">
        <v>2</v>
      </c>
      <c r="AP336" s="4">
        <v>0</v>
      </c>
      <c r="AQ336" s="4">
        <v>14340</v>
      </c>
      <c r="AR336" s="4">
        <v>0</v>
      </c>
      <c r="AS336" s="4">
        <v>0</v>
      </c>
      <c r="AT336" s="4">
        <v>0</v>
      </c>
      <c r="AU336" s="4">
        <v>9466</v>
      </c>
      <c r="AW336" s="93">
        <v>1</v>
      </c>
      <c r="AY336" s="4">
        <v>8247</v>
      </c>
      <c r="AZ336" s="4">
        <v>0</v>
      </c>
      <c r="BA336" s="4">
        <v>0</v>
      </c>
      <c r="BB336" s="4">
        <v>0</v>
      </c>
      <c r="BC336" s="4">
        <v>3098</v>
      </c>
      <c r="BD336" s="4">
        <v>4</v>
      </c>
      <c r="BH336" s="4">
        <v>0</v>
      </c>
      <c r="BI336" s="4">
        <v>2</v>
      </c>
      <c r="BJ336" s="4">
        <v>0</v>
      </c>
      <c r="BK336" s="4">
        <v>17190</v>
      </c>
      <c r="BL336" s="4">
        <v>-1376</v>
      </c>
      <c r="BM336" s="4">
        <v>0</v>
      </c>
      <c r="BN336" s="4">
        <v>0</v>
      </c>
      <c r="BO336" s="4">
        <v>5257.9138809104898</v>
      </c>
      <c r="BP336" s="4">
        <v>-417.72739194913538</v>
      </c>
      <c r="BQ336" s="93">
        <v>2</v>
      </c>
      <c r="BR336" s="4">
        <v>0</v>
      </c>
      <c r="BS336" s="4">
        <v>16682</v>
      </c>
      <c r="BT336" s="4">
        <v>0</v>
      </c>
      <c r="BU336" s="4">
        <v>1496</v>
      </c>
      <c r="BW336" s="4">
        <v>0</v>
      </c>
      <c r="BY336" s="4">
        <v>1496</v>
      </c>
      <c r="CA336" s="4">
        <v>10314</v>
      </c>
      <c r="CC336" s="93">
        <v>3</v>
      </c>
      <c r="CD336" s="4">
        <v>0</v>
      </c>
      <c r="CE336" s="4">
        <v>20679</v>
      </c>
      <c r="CF336" s="4">
        <v>0</v>
      </c>
      <c r="CG336" s="4">
        <v>2328</v>
      </c>
      <c r="CH336" s="4">
        <v>0</v>
      </c>
      <c r="CI336" s="4">
        <v>0</v>
      </c>
      <c r="CJ336" s="4">
        <v>0</v>
      </c>
      <c r="CK336" s="4">
        <v>2328</v>
      </c>
      <c r="CL336" s="4">
        <v>0</v>
      </c>
      <c r="CM336" s="4">
        <v>12249</v>
      </c>
      <c r="CN336" s="4">
        <v>0</v>
      </c>
      <c r="CO336" s="93">
        <v>4</v>
      </c>
      <c r="CP336" s="4">
        <v>0</v>
      </c>
      <c r="CQ336" s="4">
        <v>24750</v>
      </c>
      <c r="CS336" s="4">
        <v>2433</v>
      </c>
      <c r="CU336" s="4">
        <v>9061</v>
      </c>
      <c r="CW336" s="4">
        <v>2433</v>
      </c>
      <c r="CY336" s="4">
        <v>7295</v>
      </c>
      <c r="DA336" s="93">
        <v>3</v>
      </c>
      <c r="DB336" s="4">
        <v>0</v>
      </c>
      <c r="DC336" s="4">
        <v>27663</v>
      </c>
      <c r="DD336" s="4">
        <v>0</v>
      </c>
      <c r="DE336" s="4">
        <v>2547</v>
      </c>
      <c r="DF336" s="4">
        <v>0</v>
      </c>
      <c r="DG336" s="4">
        <v>0</v>
      </c>
      <c r="DH336" s="4">
        <v>0</v>
      </c>
      <c r="DI336" s="4">
        <v>2547</v>
      </c>
      <c r="DJ336" s="4">
        <v>0</v>
      </c>
      <c r="DK336" s="4">
        <v>7505</v>
      </c>
      <c r="DL336" s="4">
        <v>0</v>
      </c>
      <c r="DM336" s="93">
        <v>2</v>
      </c>
      <c r="DN336" s="4">
        <v>0</v>
      </c>
      <c r="DO336" s="4">
        <v>21652</v>
      </c>
      <c r="DQ336" s="4">
        <v>1786</v>
      </c>
      <c r="DS336" s="4">
        <v>0</v>
      </c>
      <c r="DU336" s="4">
        <v>1786</v>
      </c>
      <c r="DW336" s="4">
        <v>3376.2</v>
      </c>
      <c r="DY336" s="93">
        <v>1</v>
      </c>
      <c r="DZ336" s="4">
        <v>0</v>
      </c>
      <c r="EA336" s="4">
        <v>10427</v>
      </c>
      <c r="EC336" s="4">
        <v>893</v>
      </c>
      <c r="EE336" s="4">
        <v>0</v>
      </c>
      <c r="EG336" s="4">
        <v>893</v>
      </c>
      <c r="EI336" s="4">
        <v>1165.2</v>
      </c>
      <c r="EK336" s="93">
        <v>1</v>
      </c>
      <c r="EL336" s="4">
        <v>0</v>
      </c>
      <c r="EM336" s="4">
        <v>9764</v>
      </c>
      <c r="EN336" s="4">
        <v>0</v>
      </c>
      <c r="EO336" s="4">
        <v>893</v>
      </c>
      <c r="EP336" s="4">
        <v>0</v>
      </c>
      <c r="EQ336" s="4">
        <v>0</v>
      </c>
      <c r="ER336" s="4">
        <v>0</v>
      </c>
      <c r="ES336" s="4">
        <v>893</v>
      </c>
      <c r="ET336" s="4">
        <v>0</v>
      </c>
      <c r="EU336" s="4">
        <v>0</v>
      </c>
      <c r="EV336" s="4">
        <v>0</v>
      </c>
      <c r="EW336" s="93">
        <v>3</v>
      </c>
      <c r="EX336" s="4">
        <v>0</v>
      </c>
      <c r="EY336" s="4">
        <v>36519</v>
      </c>
      <c r="EZ336" s="4">
        <v>0</v>
      </c>
      <c r="FA336" s="4">
        <v>2679</v>
      </c>
      <c r="FB336" s="4">
        <v>0</v>
      </c>
      <c r="FC336" s="4">
        <v>0</v>
      </c>
      <c r="FD336" s="4">
        <v>0</v>
      </c>
      <c r="FE336" s="4">
        <v>2679</v>
      </c>
      <c r="FF336" s="4">
        <v>0</v>
      </c>
      <c r="FG336" s="4">
        <v>26755</v>
      </c>
      <c r="FH336" s="4">
        <v>0</v>
      </c>
      <c r="FI336" s="93">
        <v>3</v>
      </c>
      <c r="FJ336" s="4">
        <v>0</v>
      </c>
      <c r="FK336" s="4">
        <v>46176</v>
      </c>
      <c r="FL336" s="4">
        <v>0</v>
      </c>
      <c r="FM336" s="4">
        <v>2679</v>
      </c>
      <c r="FN336" s="4">
        <v>0</v>
      </c>
      <c r="FO336" s="4">
        <v>0</v>
      </c>
      <c r="FQ336" s="4">
        <v>2679</v>
      </c>
      <c r="FS336" s="4">
        <v>15643.798808312256</v>
      </c>
      <c r="FU336" s="93">
        <v>3</v>
      </c>
      <c r="FV336" s="4">
        <v>0</v>
      </c>
      <c r="FW336" s="4">
        <v>50159</v>
      </c>
      <c r="FX336" s="4">
        <v>0</v>
      </c>
      <c r="FY336" s="4">
        <v>2679</v>
      </c>
      <c r="FZ336" s="4">
        <v>0</v>
      </c>
      <c r="GA336" s="4">
        <v>0</v>
      </c>
      <c r="GB336" s="4">
        <v>0</v>
      </c>
      <c r="GC336" s="4">
        <v>2679</v>
      </c>
      <c r="GE336" s="4">
        <v>12740.389956415132</v>
      </c>
      <c r="GG336" s="93">
        <v>5.3910355855748344</v>
      </c>
      <c r="GH336" s="4">
        <v>0</v>
      </c>
      <c r="GI336" s="4">
        <v>68726</v>
      </c>
      <c r="GJ336" s="4">
        <v>0</v>
      </c>
      <c r="GK336" s="4">
        <v>3915</v>
      </c>
      <c r="GL336" s="4">
        <v>0</v>
      </c>
      <c r="GM336" s="4">
        <v>18980</v>
      </c>
      <c r="GN336" s="4">
        <v>0</v>
      </c>
      <c r="GO336" s="4">
        <v>3915</v>
      </c>
      <c r="GP336" s="4">
        <v>0</v>
      </c>
      <c r="GQ336" s="4">
        <v>17863.022672223542</v>
      </c>
      <c r="GR336" s="4">
        <v>-15.614529847902304</v>
      </c>
      <c r="GS336" s="93">
        <v>6.493114808494501</v>
      </c>
      <c r="GT336" s="4">
        <v>0</v>
      </c>
      <c r="GU336" s="4">
        <v>92169</v>
      </c>
      <c r="GV336" s="4">
        <v>0</v>
      </c>
      <c r="GW336" s="4">
        <v>5798</v>
      </c>
      <c r="GX336" s="4">
        <v>0</v>
      </c>
      <c r="GY336" s="4">
        <v>0</v>
      </c>
      <c r="GZ336" s="4">
        <v>0</v>
      </c>
      <c r="HA336" s="160">
        <v>5798</v>
      </c>
      <c r="HB336" s="160">
        <v>0</v>
      </c>
      <c r="HC336" s="160">
        <v>20782.251413761362</v>
      </c>
      <c r="HD336" s="4">
        <v>-15</v>
      </c>
      <c r="HE336" s="93">
        <v>6</v>
      </c>
      <c r="HF336" s="4">
        <v>0</v>
      </c>
      <c r="HG336" s="4">
        <v>0</v>
      </c>
      <c r="HH336" s="4">
        <v>88633</v>
      </c>
      <c r="HI336" s="4">
        <v>0</v>
      </c>
      <c r="HJ336" s="4">
        <v>5796</v>
      </c>
      <c r="HK336" s="4">
        <v>0</v>
      </c>
      <c r="HL336" s="4">
        <v>0</v>
      </c>
      <c r="HM336" s="4">
        <v>0</v>
      </c>
      <c r="HN336" s="4">
        <v>5796</v>
      </c>
      <c r="HO336" s="4">
        <v>0</v>
      </c>
      <c r="HP336" s="4">
        <v>0</v>
      </c>
      <c r="HQ336" s="4">
        <v>0</v>
      </c>
      <c r="HR336" s="93">
        <v>6.5</v>
      </c>
      <c r="HS336" s="4">
        <v>0</v>
      </c>
      <c r="HT336" s="4">
        <v>0</v>
      </c>
      <c r="HU336" s="4">
        <v>100069</v>
      </c>
      <c r="HV336" s="4">
        <v>0</v>
      </c>
      <c r="HW336" s="4">
        <v>0</v>
      </c>
      <c r="HX336" s="176">
        <v>0</v>
      </c>
      <c r="HY336" s="4">
        <v>5806</v>
      </c>
      <c r="HZ336" s="176">
        <v>0</v>
      </c>
      <c r="IA336" s="4">
        <v>0</v>
      </c>
      <c r="IB336" s="176">
        <v>0</v>
      </c>
      <c r="IC336" s="4">
        <v>5806</v>
      </c>
      <c r="ID336" s="176">
        <v>0</v>
      </c>
      <c r="IE336" s="4">
        <v>7536.3498281207703</v>
      </c>
      <c r="IF336" s="4">
        <v>40.65084950331584</v>
      </c>
      <c r="IG336" s="5">
        <v>4.78</v>
      </c>
      <c r="IH336" s="3">
        <v>0</v>
      </c>
      <c r="II336" s="3">
        <v>0</v>
      </c>
      <c r="IJ336" s="3">
        <v>75704</v>
      </c>
      <c r="IK336" s="3">
        <v>0</v>
      </c>
      <c r="IL336" s="3">
        <v>0</v>
      </c>
      <c r="IM336" s="3">
        <v>0</v>
      </c>
      <c r="IN336" s="3">
        <v>4266</v>
      </c>
      <c r="IO336" s="3">
        <v>0</v>
      </c>
      <c r="IP336" s="3">
        <v>0</v>
      </c>
      <c r="IQ336" s="3"/>
      <c r="IR336" s="3">
        <v>4266</v>
      </c>
      <c r="IS336" s="3"/>
      <c r="IT336" s="3">
        <v>33.350556268035888</v>
      </c>
      <c r="IU336" s="3"/>
      <c r="IV336" s="93">
        <v>5</v>
      </c>
      <c r="IW336" s="4">
        <v>0</v>
      </c>
      <c r="IX336" s="4">
        <v>0</v>
      </c>
      <c r="IY336" s="4">
        <v>68416</v>
      </c>
      <c r="IZ336" s="4">
        <v>0</v>
      </c>
      <c r="JA336" s="4">
        <v>0</v>
      </c>
      <c r="JB336" s="4">
        <v>0</v>
      </c>
      <c r="JC336" s="4">
        <v>3752</v>
      </c>
      <c r="JD336" s="4">
        <v>0</v>
      </c>
      <c r="JE336" s="4">
        <v>18042</v>
      </c>
      <c r="JG336" s="4">
        <v>3752</v>
      </c>
      <c r="JI336" s="4">
        <v>4.002518684554019</v>
      </c>
      <c r="JK336" s="93">
        <v>2</v>
      </c>
      <c r="JL336" s="4">
        <v>0</v>
      </c>
      <c r="JM336" s="4">
        <v>0</v>
      </c>
      <c r="JN336" s="4">
        <v>34890</v>
      </c>
      <c r="JO336" s="4">
        <v>0</v>
      </c>
      <c r="JP336" s="4">
        <v>0</v>
      </c>
      <c r="JQ336" s="4">
        <v>0</v>
      </c>
      <c r="JR336" s="4">
        <v>1876</v>
      </c>
      <c r="JS336" s="4">
        <v>0</v>
      </c>
      <c r="JT336" s="4">
        <v>0</v>
      </c>
      <c r="JV336" s="4">
        <v>1876</v>
      </c>
      <c r="JW336" s="4">
        <v>0</v>
      </c>
      <c r="JX336" s="4">
        <v>0</v>
      </c>
      <c r="JY336" s="4">
        <v>0</v>
      </c>
      <c r="JZ336" s="93">
        <v>3</v>
      </c>
      <c r="KA336" s="4">
        <v>0</v>
      </c>
      <c r="KB336" s="4">
        <v>0</v>
      </c>
      <c r="KC336" s="4">
        <v>62445</v>
      </c>
      <c r="KD336" s="4">
        <v>0</v>
      </c>
      <c r="KE336" s="4">
        <v>0</v>
      </c>
      <c r="KF336" s="4">
        <v>0</v>
      </c>
      <c r="KG336" s="4">
        <v>2814</v>
      </c>
      <c r="KH336" s="4">
        <v>0</v>
      </c>
      <c r="KI336" s="4">
        <v>0</v>
      </c>
      <c r="KJ336" s="4">
        <v>0</v>
      </c>
      <c r="KK336" s="4">
        <v>2814</v>
      </c>
      <c r="KM336" s="4">
        <v>27555</v>
      </c>
      <c r="KN336" s="4">
        <v>0</v>
      </c>
      <c r="KO336" s="4">
        <v>2</v>
      </c>
      <c r="KP336" s="4">
        <v>0</v>
      </c>
      <c r="KQ336" s="4">
        <v>0</v>
      </c>
      <c r="KR336" s="4">
        <v>42192</v>
      </c>
      <c r="KS336" s="4">
        <v>0</v>
      </c>
      <c r="KT336" s="4">
        <v>0</v>
      </c>
      <c r="KU336" s="4">
        <v>0</v>
      </c>
      <c r="KV336" s="4">
        <v>2176</v>
      </c>
      <c r="KW336" s="4">
        <v>0</v>
      </c>
      <c r="KX336" s="4">
        <v>0</v>
      </c>
      <c r="KY336" s="4">
        <v>0</v>
      </c>
      <c r="KZ336" s="4">
        <v>2176</v>
      </c>
      <c r="LA336" s="4">
        <v>0</v>
      </c>
      <c r="LB336" s="4">
        <v>16533</v>
      </c>
      <c r="LC336" s="4">
        <v>0</v>
      </c>
      <c r="LD336" s="4">
        <v>1</v>
      </c>
      <c r="LE336" s="4">
        <v>0</v>
      </c>
      <c r="LF336" s="4">
        <v>0</v>
      </c>
      <c r="LG336" s="4">
        <v>22240</v>
      </c>
      <c r="LH336" s="4">
        <v>0</v>
      </c>
      <c r="LI336" s="4">
        <v>0</v>
      </c>
      <c r="LJ336" s="4">
        <v>0</v>
      </c>
      <c r="LK336" s="4">
        <v>1188</v>
      </c>
      <c r="LL336" s="4">
        <v>0</v>
      </c>
      <c r="LM336" s="4">
        <v>0</v>
      </c>
      <c r="LO336" s="4">
        <v>1188</v>
      </c>
      <c r="LQ336" s="4">
        <v>11022</v>
      </c>
      <c r="MI336" s="115">
        <f t="shared" si="5"/>
        <v>-327</v>
      </c>
      <c r="MJ336" s="3"/>
      <c r="MK336" s="3"/>
      <c r="ML336" s="176"/>
      <c r="MM336" s="176"/>
      <c r="MN336" s="176"/>
      <c r="MO336" s="176"/>
      <c r="MP336" s="176"/>
      <c r="MQ336" s="176"/>
      <c r="MR336" s="176"/>
      <c r="MS336" s="176"/>
      <c r="MT336" s="176"/>
    </row>
    <row r="337" spans="1:358" s="4" customFormat="1">
      <c r="A337" s="1">
        <v>328</v>
      </c>
      <c r="B337" t="s">
        <v>368</v>
      </c>
      <c r="C337" s="93"/>
      <c r="E337" s="4">
        <v>0</v>
      </c>
      <c r="F337" s="4">
        <v>0</v>
      </c>
      <c r="I337" s="93"/>
      <c r="J337" s="4">
        <v>0</v>
      </c>
      <c r="K337" s="4">
        <v>0</v>
      </c>
      <c r="L337" s="4">
        <v>0</v>
      </c>
      <c r="O337" s="93"/>
      <c r="Q337" s="4">
        <v>0</v>
      </c>
      <c r="R337" s="4">
        <v>0</v>
      </c>
      <c r="S337" s="4">
        <v>0</v>
      </c>
      <c r="U337" s="4">
        <v>0</v>
      </c>
      <c r="V337" s="4">
        <v>0</v>
      </c>
      <c r="W337" s="93"/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L337" s="4">
        <v>0</v>
      </c>
      <c r="AO337" s="93"/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W337" s="93"/>
      <c r="AZ337" s="4">
        <v>0</v>
      </c>
      <c r="BB337" s="4">
        <v>0</v>
      </c>
      <c r="BC337" s="4">
        <v>0</v>
      </c>
      <c r="BD337" s="4">
        <v>0</v>
      </c>
      <c r="BH337" s="4">
        <v>0</v>
      </c>
      <c r="BL337" s="4">
        <v>0</v>
      </c>
      <c r="BN337" s="4">
        <v>0</v>
      </c>
      <c r="BO337" s="4">
        <v>0</v>
      </c>
      <c r="BP337" s="4">
        <v>0</v>
      </c>
      <c r="BQ337" s="93">
        <v>0</v>
      </c>
      <c r="BR337" s="4">
        <v>0</v>
      </c>
      <c r="BS337" s="4">
        <v>0</v>
      </c>
      <c r="BT337" s="4">
        <v>0</v>
      </c>
      <c r="BU337" s="4">
        <v>0</v>
      </c>
      <c r="BW337" s="4">
        <v>0</v>
      </c>
      <c r="BY337" s="4">
        <v>0</v>
      </c>
      <c r="CA337" s="4">
        <v>0</v>
      </c>
      <c r="CC337" s="93"/>
      <c r="CE337" s="4">
        <v>0</v>
      </c>
      <c r="CF337" s="4">
        <v>0</v>
      </c>
      <c r="CH337" s="4">
        <v>0</v>
      </c>
      <c r="CJ337" s="4">
        <v>0</v>
      </c>
      <c r="CK337" s="4">
        <v>0</v>
      </c>
      <c r="CL337" s="4">
        <v>0</v>
      </c>
      <c r="CM337" s="4">
        <v>0</v>
      </c>
      <c r="CN337" s="4">
        <v>0</v>
      </c>
      <c r="CO337" s="93"/>
      <c r="CS337" s="4">
        <v>0</v>
      </c>
      <c r="CW337" s="4">
        <v>0</v>
      </c>
      <c r="CY337" s="4">
        <v>0</v>
      </c>
      <c r="DA337" s="93"/>
      <c r="DD337" s="4">
        <v>0</v>
      </c>
      <c r="DF337" s="4">
        <v>0</v>
      </c>
      <c r="DH337" s="4">
        <v>0</v>
      </c>
      <c r="DI337" s="4">
        <v>0</v>
      </c>
      <c r="DJ337" s="4">
        <v>0</v>
      </c>
      <c r="DK337" s="4">
        <v>0</v>
      </c>
      <c r="DL337" s="4">
        <v>0</v>
      </c>
      <c r="DM337" s="93"/>
      <c r="DU337" s="4">
        <v>0</v>
      </c>
      <c r="DW337" s="4">
        <v>0</v>
      </c>
      <c r="DY337" s="93"/>
      <c r="EG337" s="4">
        <v>0</v>
      </c>
      <c r="EI337" s="4">
        <v>0</v>
      </c>
      <c r="EK337" s="93">
        <v>0</v>
      </c>
      <c r="EM337" s="4">
        <v>0</v>
      </c>
      <c r="EN337" s="4">
        <v>0</v>
      </c>
      <c r="EO337" s="4">
        <v>0</v>
      </c>
      <c r="EP337" s="4">
        <v>0</v>
      </c>
      <c r="EQ337" s="4">
        <v>0</v>
      </c>
      <c r="ER337" s="4">
        <v>0</v>
      </c>
      <c r="ES337" s="4">
        <v>0</v>
      </c>
      <c r="ET337" s="4">
        <v>0</v>
      </c>
      <c r="EU337" s="4">
        <v>0</v>
      </c>
      <c r="EV337" s="4">
        <v>0</v>
      </c>
      <c r="EW337" s="93">
        <v>0</v>
      </c>
      <c r="EX337" s="4">
        <v>0</v>
      </c>
      <c r="EY337" s="4">
        <v>0</v>
      </c>
      <c r="EZ337" s="4">
        <v>0</v>
      </c>
      <c r="FA337" s="4">
        <v>0</v>
      </c>
      <c r="FB337" s="4">
        <v>0</v>
      </c>
      <c r="FC337" s="4">
        <v>0</v>
      </c>
      <c r="FD337" s="4">
        <v>0</v>
      </c>
      <c r="FE337" s="4">
        <v>0</v>
      </c>
      <c r="FF337" s="4">
        <v>0</v>
      </c>
      <c r="FG337" s="4">
        <v>0</v>
      </c>
      <c r="FH337" s="4">
        <v>0</v>
      </c>
      <c r="FI337" s="93">
        <v>0</v>
      </c>
      <c r="FJ337" s="4">
        <v>0</v>
      </c>
      <c r="FK337" s="4">
        <v>0</v>
      </c>
      <c r="FL337" s="4">
        <v>0</v>
      </c>
      <c r="FM337" s="4">
        <v>0</v>
      </c>
      <c r="FN337" s="4">
        <v>0</v>
      </c>
      <c r="FO337" s="4">
        <v>0</v>
      </c>
      <c r="FQ337" s="4">
        <v>0</v>
      </c>
      <c r="FS337" s="4">
        <v>0</v>
      </c>
      <c r="FU337" s="93">
        <v>0</v>
      </c>
      <c r="FV337" s="4">
        <v>0</v>
      </c>
      <c r="FW337" s="4">
        <v>0</v>
      </c>
      <c r="FX337" s="4">
        <v>0</v>
      </c>
      <c r="FY337" s="4">
        <v>0</v>
      </c>
      <c r="FZ337" s="4">
        <v>0</v>
      </c>
      <c r="GA337" s="4">
        <v>0</v>
      </c>
      <c r="GB337" s="4">
        <v>0</v>
      </c>
      <c r="GC337" s="4">
        <v>0</v>
      </c>
      <c r="GE337" s="4">
        <v>0</v>
      </c>
      <c r="GG337" s="93">
        <v>0</v>
      </c>
      <c r="GH337" s="4">
        <v>0</v>
      </c>
      <c r="GI337" s="4">
        <v>0</v>
      </c>
      <c r="GJ337" s="4">
        <v>0</v>
      </c>
      <c r="GK337" s="4">
        <v>0</v>
      </c>
      <c r="GL337" s="4">
        <v>0</v>
      </c>
      <c r="GM337" s="4">
        <v>0</v>
      </c>
      <c r="GN337" s="4">
        <v>0</v>
      </c>
      <c r="GO337" s="4">
        <v>0</v>
      </c>
      <c r="GP337" s="4">
        <v>0</v>
      </c>
      <c r="GQ337" s="4">
        <v>0</v>
      </c>
      <c r="GR337" s="4">
        <v>0</v>
      </c>
      <c r="GS337" s="93">
        <v>0</v>
      </c>
      <c r="GT337" s="4">
        <v>0</v>
      </c>
      <c r="GU337" s="4">
        <v>0</v>
      </c>
      <c r="GV337" s="4">
        <v>0</v>
      </c>
      <c r="GW337" s="4">
        <v>0</v>
      </c>
      <c r="GX337" s="4">
        <v>0</v>
      </c>
      <c r="GY337" s="4">
        <v>0</v>
      </c>
      <c r="GZ337" s="4">
        <v>0</v>
      </c>
      <c r="HA337" s="160">
        <v>0</v>
      </c>
      <c r="HB337" s="160">
        <v>0</v>
      </c>
      <c r="HC337" s="160">
        <v>0</v>
      </c>
      <c r="HD337" s="4">
        <v>0</v>
      </c>
      <c r="HE337" s="93">
        <v>0</v>
      </c>
      <c r="HF337" s="4">
        <v>0</v>
      </c>
      <c r="HG337" s="4">
        <v>0</v>
      </c>
      <c r="HH337" s="4">
        <v>0</v>
      </c>
      <c r="HI337" s="4">
        <v>0</v>
      </c>
      <c r="HJ337" s="4">
        <v>0</v>
      </c>
      <c r="HK337" s="4">
        <v>0</v>
      </c>
      <c r="HL337" s="4">
        <v>0</v>
      </c>
      <c r="HM337" s="4">
        <v>0</v>
      </c>
      <c r="HN337" s="4">
        <v>0</v>
      </c>
      <c r="HO337" s="4">
        <v>0</v>
      </c>
      <c r="HP337" s="4">
        <v>0</v>
      </c>
      <c r="HQ337" s="4">
        <v>0</v>
      </c>
      <c r="HR337" s="93">
        <v>0</v>
      </c>
      <c r="HS337" s="4">
        <v>0</v>
      </c>
      <c r="HT337" s="4">
        <v>0</v>
      </c>
      <c r="HU337" s="4">
        <v>0</v>
      </c>
      <c r="HV337" s="4">
        <v>0</v>
      </c>
      <c r="HW337" s="4">
        <v>0</v>
      </c>
      <c r="HX337" s="176">
        <v>0</v>
      </c>
      <c r="HY337" s="4">
        <v>0</v>
      </c>
      <c r="HZ337" s="176">
        <v>0</v>
      </c>
      <c r="IA337" s="4">
        <v>0</v>
      </c>
      <c r="IB337" s="176">
        <v>0</v>
      </c>
      <c r="IC337" s="4">
        <v>0</v>
      </c>
      <c r="ID337" s="176">
        <v>0</v>
      </c>
      <c r="IE337" s="4">
        <v>0</v>
      </c>
      <c r="IF337" s="4">
        <v>0</v>
      </c>
      <c r="IG337" s="5">
        <v>0</v>
      </c>
      <c r="IH337" s="3">
        <v>0</v>
      </c>
      <c r="II337" s="3">
        <v>0</v>
      </c>
      <c r="IJ337" s="3">
        <v>0</v>
      </c>
      <c r="IK337" s="3">
        <v>0</v>
      </c>
      <c r="IL337" s="3">
        <v>0</v>
      </c>
      <c r="IM337" s="3">
        <v>0</v>
      </c>
      <c r="IN337" s="3">
        <v>0</v>
      </c>
      <c r="IO337" s="3">
        <v>0</v>
      </c>
      <c r="IP337" s="3">
        <v>0</v>
      </c>
      <c r="IQ337" s="3"/>
      <c r="IR337" s="3">
        <v>0</v>
      </c>
      <c r="IS337" s="3"/>
      <c r="IT337" s="3">
        <v>0</v>
      </c>
      <c r="IU337" s="3"/>
      <c r="IV337" s="93">
        <v>0</v>
      </c>
      <c r="IW337" s="4">
        <v>0</v>
      </c>
      <c r="IX337" s="4">
        <v>0</v>
      </c>
      <c r="IY337" s="4">
        <v>0</v>
      </c>
      <c r="IZ337" s="4">
        <v>0</v>
      </c>
      <c r="JA337" s="4">
        <v>0</v>
      </c>
      <c r="JB337" s="4">
        <v>0</v>
      </c>
      <c r="JC337" s="4">
        <v>0</v>
      </c>
      <c r="JD337" s="4">
        <v>0</v>
      </c>
      <c r="JE337" s="4">
        <v>0</v>
      </c>
      <c r="JG337" s="4">
        <v>0</v>
      </c>
      <c r="JI337" s="4">
        <v>0</v>
      </c>
      <c r="JK337" s="93">
        <v>0</v>
      </c>
      <c r="JL337" s="4">
        <v>0</v>
      </c>
      <c r="JM337" s="4">
        <v>0</v>
      </c>
      <c r="JN337" s="4">
        <v>0</v>
      </c>
      <c r="JO337" s="4">
        <v>0</v>
      </c>
      <c r="JP337" s="4">
        <v>0</v>
      </c>
      <c r="JQ337" s="4">
        <v>0</v>
      </c>
      <c r="JR337" s="4">
        <v>0</v>
      </c>
      <c r="JS337" s="4">
        <v>0</v>
      </c>
      <c r="JT337" s="4">
        <v>0</v>
      </c>
      <c r="JV337" s="4">
        <v>0</v>
      </c>
      <c r="JW337" s="4">
        <v>0</v>
      </c>
      <c r="JX337" s="4">
        <v>0</v>
      </c>
      <c r="JY337" s="4">
        <v>0</v>
      </c>
      <c r="JZ337" s="93">
        <v>0</v>
      </c>
      <c r="KA337" s="4">
        <v>0</v>
      </c>
      <c r="KB337" s="4">
        <v>0</v>
      </c>
      <c r="KC337" s="4">
        <v>0</v>
      </c>
      <c r="KD337" s="4">
        <v>0</v>
      </c>
      <c r="KE337" s="4">
        <v>0</v>
      </c>
      <c r="KF337" s="4">
        <v>0</v>
      </c>
      <c r="KG337" s="4">
        <v>0</v>
      </c>
      <c r="KH337" s="4">
        <v>0</v>
      </c>
      <c r="KI337" s="4">
        <v>0</v>
      </c>
      <c r="KJ337" s="4">
        <v>0</v>
      </c>
      <c r="KK337" s="4">
        <v>0</v>
      </c>
      <c r="KM337" s="4">
        <v>0</v>
      </c>
      <c r="KN337" s="4">
        <v>0</v>
      </c>
      <c r="KO337" s="4">
        <v>0</v>
      </c>
      <c r="KP337" s="4">
        <v>0</v>
      </c>
      <c r="KQ337" s="4">
        <v>0</v>
      </c>
      <c r="KR337" s="4">
        <v>0</v>
      </c>
      <c r="KS337" s="4">
        <v>0</v>
      </c>
      <c r="KT337" s="4">
        <v>0</v>
      </c>
      <c r="KU337" s="4">
        <v>0</v>
      </c>
      <c r="KV337" s="4">
        <v>0</v>
      </c>
      <c r="KW337" s="4">
        <v>0</v>
      </c>
      <c r="KX337" s="4">
        <v>0</v>
      </c>
      <c r="KY337" s="4">
        <v>0</v>
      </c>
      <c r="KZ337" s="4">
        <v>0</v>
      </c>
      <c r="LA337" s="4">
        <v>0</v>
      </c>
      <c r="LB337" s="4">
        <v>0</v>
      </c>
      <c r="LC337" s="4">
        <v>0</v>
      </c>
      <c r="LD337" s="4">
        <v>0</v>
      </c>
      <c r="LE337" s="4">
        <v>0</v>
      </c>
      <c r="LF337" s="4">
        <v>0</v>
      </c>
      <c r="LG337" s="4">
        <v>0</v>
      </c>
      <c r="LH337" s="4">
        <v>0</v>
      </c>
      <c r="LI337" s="4">
        <v>0</v>
      </c>
      <c r="LJ337" s="4">
        <v>0</v>
      </c>
      <c r="LK337" s="4">
        <v>0</v>
      </c>
      <c r="LL337" s="4">
        <v>0</v>
      </c>
      <c r="LM337" s="4">
        <v>0</v>
      </c>
      <c r="LO337" s="4">
        <v>0</v>
      </c>
      <c r="LQ337" s="4">
        <v>0</v>
      </c>
      <c r="MI337" s="115">
        <f t="shared" si="5"/>
        <v>-328</v>
      </c>
      <c r="MJ337" s="3"/>
      <c r="MK337" s="3"/>
      <c r="ML337" s="176"/>
      <c r="MM337" s="176"/>
      <c r="MN337" s="176"/>
      <c r="MO337" s="176"/>
      <c r="MP337" s="176"/>
      <c r="MQ337" s="176"/>
      <c r="MR337" s="176"/>
      <c r="MS337" s="176"/>
      <c r="MT337" s="176"/>
    </row>
    <row r="338" spans="1:358" s="4" customFormat="1">
      <c r="A338" s="1">
        <v>329</v>
      </c>
      <c r="B338" t="s">
        <v>369</v>
      </c>
      <c r="C338" s="93"/>
      <c r="E338" s="4">
        <v>0</v>
      </c>
      <c r="F338" s="4">
        <v>0</v>
      </c>
      <c r="I338" s="93"/>
      <c r="J338" s="4">
        <v>0</v>
      </c>
      <c r="K338" s="4">
        <v>0</v>
      </c>
      <c r="L338" s="4">
        <v>0</v>
      </c>
      <c r="O338" s="93"/>
      <c r="Q338" s="4">
        <v>0</v>
      </c>
      <c r="R338" s="4">
        <v>0</v>
      </c>
      <c r="S338" s="4">
        <v>0</v>
      </c>
      <c r="U338" s="4">
        <v>0</v>
      </c>
      <c r="V338" s="4">
        <v>0</v>
      </c>
      <c r="W338" s="93"/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L338" s="4">
        <v>0</v>
      </c>
      <c r="AO338" s="93"/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W338" s="93"/>
      <c r="AZ338" s="4">
        <v>0</v>
      </c>
      <c r="BB338" s="4">
        <v>0</v>
      </c>
      <c r="BC338" s="4">
        <v>0</v>
      </c>
      <c r="BD338" s="4">
        <v>0</v>
      </c>
      <c r="BH338" s="4">
        <v>0</v>
      </c>
      <c r="BL338" s="4">
        <v>0</v>
      </c>
      <c r="BN338" s="4">
        <v>0</v>
      </c>
      <c r="BO338" s="4">
        <v>0</v>
      </c>
      <c r="BP338" s="4">
        <v>0</v>
      </c>
      <c r="BQ338" s="93">
        <v>0</v>
      </c>
      <c r="BR338" s="4">
        <v>0</v>
      </c>
      <c r="BS338" s="4">
        <v>0</v>
      </c>
      <c r="BT338" s="4">
        <v>0</v>
      </c>
      <c r="BU338" s="4">
        <v>0</v>
      </c>
      <c r="BW338" s="4">
        <v>0</v>
      </c>
      <c r="BY338" s="4">
        <v>0</v>
      </c>
      <c r="CA338" s="4">
        <v>0</v>
      </c>
      <c r="CC338" s="93"/>
      <c r="CE338" s="4">
        <v>0</v>
      </c>
      <c r="CF338" s="4">
        <v>0</v>
      </c>
      <c r="CH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v>0</v>
      </c>
      <c r="CO338" s="93"/>
      <c r="CS338" s="4">
        <v>0</v>
      </c>
      <c r="CW338" s="4">
        <v>0</v>
      </c>
      <c r="CY338" s="4">
        <v>0</v>
      </c>
      <c r="DA338" s="93"/>
      <c r="DD338" s="4">
        <v>0</v>
      </c>
      <c r="DF338" s="4">
        <v>0</v>
      </c>
      <c r="DH338" s="4">
        <v>0</v>
      </c>
      <c r="DI338" s="4">
        <v>0</v>
      </c>
      <c r="DJ338" s="4">
        <v>0</v>
      </c>
      <c r="DK338" s="4">
        <v>0</v>
      </c>
      <c r="DL338" s="4">
        <v>0</v>
      </c>
      <c r="DM338" s="93"/>
      <c r="DU338" s="4">
        <v>0</v>
      </c>
      <c r="DW338" s="4">
        <v>0</v>
      </c>
      <c r="DY338" s="93"/>
      <c r="EG338" s="4">
        <v>0</v>
      </c>
      <c r="EI338" s="4">
        <v>0</v>
      </c>
      <c r="EK338" s="93">
        <v>0</v>
      </c>
      <c r="EM338" s="4">
        <v>0</v>
      </c>
      <c r="EN338" s="4">
        <v>0</v>
      </c>
      <c r="EO338" s="4">
        <v>0</v>
      </c>
      <c r="EP338" s="4">
        <v>0</v>
      </c>
      <c r="EQ338" s="4">
        <v>0</v>
      </c>
      <c r="ER338" s="4">
        <v>0</v>
      </c>
      <c r="ES338" s="4">
        <v>0</v>
      </c>
      <c r="ET338" s="4">
        <v>0</v>
      </c>
      <c r="EU338" s="4">
        <v>0</v>
      </c>
      <c r="EV338" s="4">
        <v>0</v>
      </c>
      <c r="EW338" s="93">
        <v>0</v>
      </c>
      <c r="EX338" s="4">
        <v>0</v>
      </c>
      <c r="EY338" s="4">
        <v>0</v>
      </c>
      <c r="EZ338" s="4">
        <v>0</v>
      </c>
      <c r="FA338" s="4">
        <v>0</v>
      </c>
      <c r="FB338" s="4">
        <v>0</v>
      </c>
      <c r="FC338" s="4">
        <v>0</v>
      </c>
      <c r="FD338" s="4">
        <v>0</v>
      </c>
      <c r="FE338" s="4">
        <v>0</v>
      </c>
      <c r="FF338" s="4">
        <v>0</v>
      </c>
      <c r="FG338" s="4">
        <v>0</v>
      </c>
      <c r="FH338" s="4">
        <v>0</v>
      </c>
      <c r="FI338" s="93">
        <v>0</v>
      </c>
      <c r="FJ338" s="4">
        <v>0</v>
      </c>
      <c r="FK338" s="4">
        <v>0</v>
      </c>
      <c r="FL338" s="4">
        <v>0</v>
      </c>
      <c r="FM338" s="4">
        <v>0</v>
      </c>
      <c r="FN338" s="4">
        <v>0</v>
      </c>
      <c r="FO338" s="4">
        <v>0</v>
      </c>
      <c r="FQ338" s="4">
        <v>0</v>
      </c>
      <c r="FS338" s="4">
        <v>0</v>
      </c>
      <c r="FU338" s="93">
        <v>0</v>
      </c>
      <c r="FV338" s="4">
        <v>0</v>
      </c>
      <c r="FW338" s="4">
        <v>0</v>
      </c>
      <c r="FX338" s="4">
        <v>0</v>
      </c>
      <c r="FY338" s="4">
        <v>0</v>
      </c>
      <c r="FZ338" s="4">
        <v>0</v>
      </c>
      <c r="GA338" s="4">
        <v>0</v>
      </c>
      <c r="GB338" s="4">
        <v>0</v>
      </c>
      <c r="GC338" s="4">
        <v>0</v>
      </c>
      <c r="GE338" s="4">
        <v>0</v>
      </c>
      <c r="GG338" s="93">
        <v>0</v>
      </c>
      <c r="GH338" s="4">
        <v>0</v>
      </c>
      <c r="GI338" s="4">
        <v>0</v>
      </c>
      <c r="GJ338" s="4">
        <v>0</v>
      </c>
      <c r="GK338" s="4">
        <v>0</v>
      </c>
      <c r="GL338" s="4">
        <v>0</v>
      </c>
      <c r="GM338" s="4">
        <v>0</v>
      </c>
      <c r="GN338" s="4">
        <v>0</v>
      </c>
      <c r="GO338" s="4">
        <v>0</v>
      </c>
      <c r="GP338" s="4">
        <v>0</v>
      </c>
      <c r="GQ338" s="4">
        <v>0</v>
      </c>
      <c r="GR338" s="4">
        <v>0</v>
      </c>
      <c r="GS338" s="93">
        <v>0</v>
      </c>
      <c r="GT338" s="4">
        <v>0</v>
      </c>
      <c r="GU338" s="4">
        <v>0</v>
      </c>
      <c r="GV338" s="4">
        <v>0</v>
      </c>
      <c r="GW338" s="4">
        <v>0</v>
      </c>
      <c r="GX338" s="4">
        <v>0</v>
      </c>
      <c r="GY338" s="4">
        <v>0</v>
      </c>
      <c r="GZ338" s="4">
        <v>0</v>
      </c>
      <c r="HA338" s="160">
        <v>0</v>
      </c>
      <c r="HB338" s="160">
        <v>0</v>
      </c>
      <c r="HC338" s="160">
        <v>0</v>
      </c>
      <c r="HD338" s="4">
        <v>0</v>
      </c>
      <c r="HE338" s="93">
        <v>0</v>
      </c>
      <c r="HF338" s="4">
        <v>0</v>
      </c>
      <c r="HG338" s="4">
        <v>0</v>
      </c>
      <c r="HH338" s="4">
        <v>0</v>
      </c>
      <c r="HI338" s="4">
        <v>0</v>
      </c>
      <c r="HJ338" s="4">
        <v>0</v>
      </c>
      <c r="HK338" s="4">
        <v>0</v>
      </c>
      <c r="HL338" s="4">
        <v>0</v>
      </c>
      <c r="HM338" s="4">
        <v>0</v>
      </c>
      <c r="HN338" s="4">
        <v>0</v>
      </c>
      <c r="HO338" s="4">
        <v>0</v>
      </c>
      <c r="HP338" s="4">
        <v>0</v>
      </c>
      <c r="HQ338" s="4">
        <v>0</v>
      </c>
      <c r="HR338" s="93">
        <v>0</v>
      </c>
      <c r="HS338" s="4">
        <v>0</v>
      </c>
      <c r="HT338" s="4">
        <v>0</v>
      </c>
      <c r="HU338" s="4">
        <v>0</v>
      </c>
      <c r="HV338" s="4">
        <v>0</v>
      </c>
      <c r="HW338" s="4">
        <v>0</v>
      </c>
      <c r="HX338" s="176">
        <v>0</v>
      </c>
      <c r="HY338" s="4">
        <v>0</v>
      </c>
      <c r="HZ338" s="176">
        <v>0</v>
      </c>
      <c r="IA338" s="4">
        <v>0</v>
      </c>
      <c r="IB338" s="176">
        <v>0</v>
      </c>
      <c r="IC338" s="4">
        <v>0</v>
      </c>
      <c r="ID338" s="176">
        <v>0</v>
      </c>
      <c r="IE338" s="4">
        <v>0</v>
      </c>
      <c r="IF338" s="4">
        <v>0</v>
      </c>
      <c r="IG338" s="5">
        <v>0</v>
      </c>
      <c r="IH338" s="3">
        <v>0</v>
      </c>
      <c r="II338" s="3">
        <v>0</v>
      </c>
      <c r="IJ338" s="3">
        <v>0</v>
      </c>
      <c r="IK338" s="3">
        <v>0</v>
      </c>
      <c r="IL338" s="3">
        <v>0</v>
      </c>
      <c r="IM338" s="3">
        <v>0</v>
      </c>
      <c r="IN338" s="3">
        <v>0</v>
      </c>
      <c r="IO338" s="3">
        <v>0</v>
      </c>
      <c r="IP338" s="3">
        <v>0</v>
      </c>
      <c r="IQ338" s="3"/>
      <c r="IR338" s="3">
        <v>0</v>
      </c>
      <c r="IS338" s="3"/>
      <c r="IT338" s="3">
        <v>0</v>
      </c>
      <c r="IU338" s="3"/>
      <c r="IV338" s="93">
        <v>0</v>
      </c>
      <c r="IW338" s="4">
        <v>0</v>
      </c>
      <c r="IX338" s="4">
        <v>0</v>
      </c>
      <c r="IY338" s="4">
        <v>0</v>
      </c>
      <c r="IZ338" s="4">
        <v>0</v>
      </c>
      <c r="JA338" s="4">
        <v>0</v>
      </c>
      <c r="JB338" s="4">
        <v>0</v>
      </c>
      <c r="JC338" s="4">
        <v>0</v>
      </c>
      <c r="JD338" s="4">
        <v>0</v>
      </c>
      <c r="JE338" s="4">
        <v>0</v>
      </c>
      <c r="JG338" s="4">
        <v>0</v>
      </c>
      <c r="JI338" s="4">
        <v>0</v>
      </c>
      <c r="JK338" s="93">
        <v>0</v>
      </c>
      <c r="JL338" s="4">
        <v>0</v>
      </c>
      <c r="JM338" s="4">
        <v>0</v>
      </c>
      <c r="JN338" s="4">
        <v>0</v>
      </c>
      <c r="JO338" s="4">
        <v>0</v>
      </c>
      <c r="JP338" s="4">
        <v>0</v>
      </c>
      <c r="JQ338" s="4">
        <v>0</v>
      </c>
      <c r="JR338" s="4">
        <v>0</v>
      </c>
      <c r="JS338" s="4">
        <v>0</v>
      </c>
      <c r="JT338" s="4">
        <v>0</v>
      </c>
      <c r="JV338" s="4">
        <v>0</v>
      </c>
      <c r="JW338" s="4">
        <v>0</v>
      </c>
      <c r="JX338" s="4">
        <v>0</v>
      </c>
      <c r="JY338" s="4">
        <v>0</v>
      </c>
      <c r="JZ338" s="93">
        <v>0</v>
      </c>
      <c r="KA338" s="4">
        <v>0</v>
      </c>
      <c r="KB338" s="4">
        <v>0</v>
      </c>
      <c r="KC338" s="4">
        <v>0</v>
      </c>
      <c r="KD338" s="4">
        <v>0</v>
      </c>
      <c r="KE338" s="4">
        <v>0</v>
      </c>
      <c r="KF338" s="4">
        <v>0</v>
      </c>
      <c r="KG338" s="4">
        <v>0</v>
      </c>
      <c r="KH338" s="4">
        <v>0</v>
      </c>
      <c r="KI338" s="4">
        <v>0</v>
      </c>
      <c r="KJ338" s="4">
        <v>0</v>
      </c>
      <c r="KK338" s="4">
        <v>0</v>
      </c>
      <c r="KM338" s="4">
        <v>0</v>
      </c>
      <c r="KN338" s="4">
        <v>0</v>
      </c>
      <c r="KO338" s="4">
        <v>0</v>
      </c>
      <c r="KP338" s="4">
        <v>0</v>
      </c>
      <c r="KQ338" s="4">
        <v>0</v>
      </c>
      <c r="KR338" s="4">
        <v>0</v>
      </c>
      <c r="KS338" s="4">
        <v>0</v>
      </c>
      <c r="KT338" s="4">
        <v>0</v>
      </c>
      <c r="KU338" s="4">
        <v>0</v>
      </c>
      <c r="KV338" s="4">
        <v>0</v>
      </c>
      <c r="KW338" s="4">
        <v>0</v>
      </c>
      <c r="KX338" s="4">
        <v>0</v>
      </c>
      <c r="KY338" s="4">
        <v>0</v>
      </c>
      <c r="KZ338" s="4">
        <v>0</v>
      </c>
      <c r="LA338" s="4">
        <v>0</v>
      </c>
      <c r="LB338" s="4">
        <v>0</v>
      </c>
      <c r="LC338" s="4">
        <v>0</v>
      </c>
      <c r="LD338" s="4">
        <v>0</v>
      </c>
      <c r="LE338" s="4">
        <v>0</v>
      </c>
      <c r="LF338" s="4">
        <v>0</v>
      </c>
      <c r="LG338" s="4">
        <v>0</v>
      </c>
      <c r="LH338" s="4">
        <v>0</v>
      </c>
      <c r="LI338" s="4">
        <v>0</v>
      </c>
      <c r="LJ338" s="4">
        <v>0</v>
      </c>
      <c r="LK338" s="4">
        <v>0</v>
      </c>
      <c r="LL338" s="4">
        <v>0</v>
      </c>
      <c r="LM338" s="4">
        <v>0</v>
      </c>
      <c r="LO338" s="4">
        <v>0</v>
      </c>
      <c r="LQ338" s="4">
        <v>0</v>
      </c>
      <c r="MI338" s="115">
        <f t="shared" si="5"/>
        <v>-329</v>
      </c>
      <c r="MJ338" s="3"/>
      <c r="MK338" s="3"/>
      <c r="ML338" s="176"/>
      <c r="MM338" s="176"/>
      <c r="MN338" s="176"/>
      <c r="MO338" s="176"/>
      <c r="MP338" s="176"/>
      <c r="MQ338" s="176"/>
      <c r="MR338" s="176"/>
      <c r="MS338" s="176"/>
      <c r="MT338" s="176"/>
    </row>
    <row r="339" spans="1:358" s="4" customFormat="1">
      <c r="A339" s="1">
        <v>330</v>
      </c>
      <c r="B339" t="s">
        <v>370</v>
      </c>
      <c r="C339" s="93"/>
      <c r="E339" s="4">
        <v>0</v>
      </c>
      <c r="F339" s="4">
        <v>0</v>
      </c>
      <c r="I339" s="93"/>
      <c r="J339" s="4">
        <v>0</v>
      </c>
      <c r="K339" s="4">
        <v>0</v>
      </c>
      <c r="L339" s="4">
        <v>0</v>
      </c>
      <c r="O339" s="93"/>
      <c r="Q339" s="4">
        <v>0</v>
      </c>
      <c r="R339" s="4">
        <v>0</v>
      </c>
      <c r="S339" s="4">
        <v>0</v>
      </c>
      <c r="U339" s="4">
        <v>0</v>
      </c>
      <c r="V339" s="4">
        <v>0</v>
      </c>
      <c r="W339" s="93"/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L339" s="4">
        <v>0</v>
      </c>
      <c r="AO339" s="93"/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W339" s="93"/>
      <c r="AZ339" s="4">
        <v>0</v>
      </c>
      <c r="BB339" s="4">
        <v>0</v>
      </c>
      <c r="BC339" s="4">
        <v>0</v>
      </c>
      <c r="BD339" s="4">
        <v>0</v>
      </c>
      <c r="BH339" s="4">
        <v>0</v>
      </c>
      <c r="BL339" s="4">
        <v>0</v>
      </c>
      <c r="BN339" s="4">
        <v>0</v>
      </c>
      <c r="BO339" s="4">
        <v>0</v>
      </c>
      <c r="BP339" s="4">
        <v>0</v>
      </c>
      <c r="BQ339" s="93">
        <v>0</v>
      </c>
      <c r="BR339" s="4">
        <v>0</v>
      </c>
      <c r="BS339" s="4">
        <v>0</v>
      </c>
      <c r="BT339" s="4">
        <v>0</v>
      </c>
      <c r="BU339" s="4">
        <v>0</v>
      </c>
      <c r="BW339" s="4">
        <v>0</v>
      </c>
      <c r="BY339" s="4">
        <v>0</v>
      </c>
      <c r="CA339" s="4">
        <v>0</v>
      </c>
      <c r="CC339" s="93"/>
      <c r="CE339" s="4">
        <v>0</v>
      </c>
      <c r="CF339" s="4">
        <v>0</v>
      </c>
      <c r="CH339" s="4">
        <v>0</v>
      </c>
      <c r="CJ339" s="4">
        <v>0</v>
      </c>
      <c r="CK339" s="4">
        <v>0</v>
      </c>
      <c r="CL339" s="4">
        <v>0</v>
      </c>
      <c r="CM339" s="4">
        <v>0</v>
      </c>
      <c r="CN339" s="4">
        <v>0</v>
      </c>
      <c r="CO339" s="93">
        <v>0.90882381507381504</v>
      </c>
      <c r="CP339" s="4">
        <v>0</v>
      </c>
      <c r="CQ339" s="4">
        <v>13342.793010098583</v>
      </c>
      <c r="CS339" s="4">
        <v>737.05611402486397</v>
      </c>
      <c r="CU339" s="4">
        <v>0</v>
      </c>
      <c r="CW339" s="4">
        <v>737.05611402486397</v>
      </c>
      <c r="CY339" s="4">
        <v>13342.793010098583</v>
      </c>
      <c r="DA339" s="93">
        <v>0.47666666666666668</v>
      </c>
      <c r="DB339" s="4">
        <v>0</v>
      </c>
      <c r="DC339" s="4">
        <v>6261</v>
      </c>
      <c r="DD339" s="4">
        <v>0</v>
      </c>
      <c r="DE339" s="4">
        <v>405</v>
      </c>
      <c r="DF339" s="4">
        <v>0</v>
      </c>
      <c r="DG339" s="4">
        <v>0</v>
      </c>
      <c r="DH339" s="4">
        <v>0</v>
      </c>
      <c r="DI339" s="4">
        <v>405</v>
      </c>
      <c r="DJ339" s="4">
        <v>0</v>
      </c>
      <c r="DK339" s="4">
        <v>8006</v>
      </c>
      <c r="DL339" s="4">
        <v>0</v>
      </c>
      <c r="DM339" s="93">
        <v>1</v>
      </c>
      <c r="DN339" s="4">
        <v>0</v>
      </c>
      <c r="DO339" s="4">
        <v>14208</v>
      </c>
      <c r="DQ339" s="4">
        <v>893</v>
      </c>
      <c r="DS339" s="4">
        <v>0</v>
      </c>
      <c r="DU339" s="4">
        <v>893</v>
      </c>
      <c r="DW339" s="4">
        <v>13284.117204039434</v>
      </c>
      <c r="DY339" s="93">
        <v>2</v>
      </c>
      <c r="DZ339" s="4">
        <v>0</v>
      </c>
      <c r="EA339" s="4">
        <v>13709</v>
      </c>
      <c r="EC339" s="4">
        <v>893</v>
      </c>
      <c r="EE339" s="4">
        <v>14602</v>
      </c>
      <c r="EG339" s="4">
        <v>893</v>
      </c>
      <c r="EI339" s="4">
        <v>4768.2</v>
      </c>
      <c r="EK339" s="93">
        <v>3</v>
      </c>
      <c r="EL339" s="4">
        <v>0</v>
      </c>
      <c r="EM339" s="4">
        <v>43638</v>
      </c>
      <c r="EN339" s="4">
        <v>0</v>
      </c>
      <c r="EO339" s="4">
        <v>2679</v>
      </c>
      <c r="EP339" s="4">
        <v>0</v>
      </c>
      <c r="EQ339" s="4">
        <v>0</v>
      </c>
      <c r="ER339" s="4">
        <v>0</v>
      </c>
      <c r="ES339" s="4">
        <v>2679</v>
      </c>
      <c r="ET339" s="4">
        <v>0</v>
      </c>
      <c r="EU339" s="4">
        <v>33107.800000000003</v>
      </c>
      <c r="EV339" s="4">
        <v>0</v>
      </c>
      <c r="EW339" s="93">
        <v>2</v>
      </c>
      <c r="EX339" s="4">
        <v>0</v>
      </c>
      <c r="EY339" s="4">
        <v>30404</v>
      </c>
      <c r="EZ339" s="4">
        <v>0</v>
      </c>
      <c r="FA339" s="4">
        <v>1786</v>
      </c>
      <c r="FB339" s="4">
        <v>0</v>
      </c>
      <c r="FC339" s="4">
        <v>0</v>
      </c>
      <c r="FD339" s="4">
        <v>0</v>
      </c>
      <c r="FE339" s="4">
        <v>1786</v>
      </c>
      <c r="FF339" s="4">
        <v>0</v>
      </c>
      <c r="FG339" s="4">
        <v>7482.25</v>
      </c>
      <c r="FH339" s="4">
        <v>0</v>
      </c>
      <c r="FI339" s="93">
        <v>1</v>
      </c>
      <c r="FJ339" s="4">
        <v>0</v>
      </c>
      <c r="FK339" s="4">
        <v>15782</v>
      </c>
      <c r="FL339" s="4">
        <v>0</v>
      </c>
      <c r="FM339" s="4">
        <v>891</v>
      </c>
      <c r="FN339" s="4">
        <v>0</v>
      </c>
      <c r="FO339" s="4">
        <v>0</v>
      </c>
      <c r="FQ339" s="4">
        <v>891</v>
      </c>
      <c r="FS339" s="4">
        <v>7160.9325747362091</v>
      </c>
      <c r="FU339" s="93">
        <v>1</v>
      </c>
      <c r="FV339" s="4">
        <v>0</v>
      </c>
      <c r="FW339" s="4">
        <v>15549</v>
      </c>
      <c r="FX339" s="4">
        <v>0</v>
      </c>
      <c r="FY339" s="4">
        <v>869</v>
      </c>
      <c r="FZ339" s="4">
        <v>0</v>
      </c>
      <c r="GA339" s="4">
        <v>0</v>
      </c>
      <c r="GB339" s="4">
        <v>0</v>
      </c>
      <c r="GC339" s="4">
        <v>869</v>
      </c>
      <c r="GE339" s="4">
        <v>7284.6387552641854</v>
      </c>
      <c r="GG339" s="93">
        <v>0</v>
      </c>
      <c r="GH339" s="4">
        <v>0</v>
      </c>
      <c r="GI339" s="4">
        <v>0</v>
      </c>
      <c r="GJ339" s="4">
        <v>0</v>
      </c>
      <c r="GK339" s="4">
        <v>0</v>
      </c>
      <c r="GL339" s="4">
        <v>0</v>
      </c>
      <c r="GM339" s="4">
        <v>0</v>
      </c>
      <c r="GN339" s="4">
        <v>0</v>
      </c>
      <c r="GO339" s="4">
        <v>0</v>
      </c>
      <c r="GP339" s="4">
        <v>0</v>
      </c>
      <c r="GQ339" s="4">
        <v>0</v>
      </c>
      <c r="GR339" s="4">
        <v>0</v>
      </c>
      <c r="GS339" s="93">
        <v>0</v>
      </c>
      <c r="GT339" s="4">
        <v>0</v>
      </c>
      <c r="GU339" s="4">
        <v>0</v>
      </c>
      <c r="GV339" s="4">
        <v>0</v>
      </c>
      <c r="GW339" s="4">
        <v>0</v>
      </c>
      <c r="GX339" s="4">
        <v>0</v>
      </c>
      <c r="GY339" s="4">
        <v>0</v>
      </c>
      <c r="GZ339" s="4">
        <v>0</v>
      </c>
      <c r="HA339" s="160">
        <v>0</v>
      </c>
      <c r="HB339" s="160">
        <v>0</v>
      </c>
      <c r="HC339" s="160">
        <v>0</v>
      </c>
      <c r="HD339" s="4">
        <v>0</v>
      </c>
      <c r="HE339" s="93">
        <v>0</v>
      </c>
      <c r="HF339" s="4">
        <v>0</v>
      </c>
      <c r="HG339" s="4">
        <v>0</v>
      </c>
      <c r="HH339" s="4">
        <v>0</v>
      </c>
      <c r="HI339" s="4">
        <v>0</v>
      </c>
      <c r="HJ339" s="4">
        <v>0</v>
      </c>
      <c r="HK339" s="4">
        <v>0</v>
      </c>
      <c r="HL339" s="4">
        <v>0</v>
      </c>
      <c r="HM339" s="4">
        <v>0</v>
      </c>
      <c r="HN339" s="4">
        <v>0</v>
      </c>
      <c r="HO339" s="4">
        <v>0</v>
      </c>
      <c r="HP339" s="4">
        <v>0</v>
      </c>
      <c r="HQ339" s="4">
        <v>0</v>
      </c>
      <c r="HR339" s="93">
        <v>0</v>
      </c>
      <c r="HS339" s="4">
        <v>0</v>
      </c>
      <c r="HT339" s="4">
        <v>0</v>
      </c>
      <c r="HU339" s="4">
        <v>0</v>
      </c>
      <c r="HV339" s="4">
        <v>0</v>
      </c>
      <c r="HW339" s="4">
        <v>0</v>
      </c>
      <c r="HX339" s="176">
        <v>0</v>
      </c>
      <c r="HY339" s="4">
        <v>0</v>
      </c>
      <c r="HZ339" s="176">
        <v>0</v>
      </c>
      <c r="IA339" s="4">
        <v>0</v>
      </c>
      <c r="IB339" s="176">
        <v>0</v>
      </c>
      <c r="IC339" s="4">
        <v>0</v>
      </c>
      <c r="ID339" s="176">
        <v>0</v>
      </c>
      <c r="IE339" s="4">
        <v>0</v>
      </c>
      <c r="IF339" s="4">
        <v>0</v>
      </c>
      <c r="IG339" s="5">
        <v>0</v>
      </c>
      <c r="IH339" s="3">
        <v>0</v>
      </c>
      <c r="II339" s="3">
        <v>0</v>
      </c>
      <c r="IJ339" s="3">
        <v>0</v>
      </c>
      <c r="IK339" s="3">
        <v>0</v>
      </c>
      <c r="IL339" s="3">
        <v>0</v>
      </c>
      <c r="IM339" s="3">
        <v>0</v>
      </c>
      <c r="IN339" s="3">
        <v>0</v>
      </c>
      <c r="IO339" s="3">
        <v>0</v>
      </c>
      <c r="IP339" s="3">
        <v>0</v>
      </c>
      <c r="IQ339" s="3"/>
      <c r="IR339" s="3">
        <v>0</v>
      </c>
      <c r="IS339" s="3"/>
      <c r="IT339" s="3">
        <v>0</v>
      </c>
      <c r="IU339" s="3"/>
      <c r="IV339" s="93">
        <v>0</v>
      </c>
      <c r="IW339" s="4">
        <v>0</v>
      </c>
      <c r="IX339" s="4">
        <v>0</v>
      </c>
      <c r="IY339" s="4">
        <v>0</v>
      </c>
      <c r="IZ339" s="4">
        <v>0</v>
      </c>
      <c r="JA339" s="4">
        <v>0</v>
      </c>
      <c r="JB339" s="4">
        <v>0</v>
      </c>
      <c r="JC339" s="4">
        <v>0</v>
      </c>
      <c r="JD339" s="4">
        <v>0</v>
      </c>
      <c r="JE339" s="4">
        <v>0</v>
      </c>
      <c r="JG339" s="4">
        <v>0</v>
      </c>
      <c r="JI339" s="4">
        <v>0</v>
      </c>
      <c r="JK339" s="93">
        <v>0</v>
      </c>
      <c r="JL339" s="4">
        <v>0</v>
      </c>
      <c r="JM339" s="4">
        <v>0</v>
      </c>
      <c r="JN339" s="4">
        <v>0</v>
      </c>
      <c r="JO339" s="4">
        <v>0</v>
      </c>
      <c r="JP339" s="4">
        <v>0</v>
      </c>
      <c r="JQ339" s="4">
        <v>0</v>
      </c>
      <c r="JR339" s="4">
        <v>0</v>
      </c>
      <c r="JS339" s="4">
        <v>0</v>
      </c>
      <c r="JT339" s="4">
        <v>0</v>
      </c>
      <c r="JV339" s="4">
        <v>0</v>
      </c>
      <c r="JW339" s="4">
        <v>0</v>
      </c>
      <c r="JX339" s="4">
        <v>0</v>
      </c>
      <c r="JY339" s="4">
        <v>0</v>
      </c>
      <c r="JZ339" s="93">
        <v>0</v>
      </c>
      <c r="KA339" s="4">
        <v>0</v>
      </c>
      <c r="KB339" s="4">
        <v>0</v>
      </c>
      <c r="KC339" s="4">
        <v>0</v>
      </c>
      <c r="KD339" s="4">
        <v>0</v>
      </c>
      <c r="KE339" s="4">
        <v>0</v>
      </c>
      <c r="KF339" s="4">
        <v>0</v>
      </c>
      <c r="KG339" s="4">
        <v>0</v>
      </c>
      <c r="KH339" s="4">
        <v>0</v>
      </c>
      <c r="KI339" s="4">
        <v>0</v>
      </c>
      <c r="KJ339" s="4">
        <v>0</v>
      </c>
      <c r="KK339" s="4">
        <v>0</v>
      </c>
      <c r="KM339" s="4">
        <v>0</v>
      </c>
      <c r="KN339" s="4">
        <v>0</v>
      </c>
      <c r="KO339" s="4">
        <v>0</v>
      </c>
      <c r="KP339" s="4">
        <v>0</v>
      </c>
      <c r="KQ339" s="4">
        <v>0</v>
      </c>
      <c r="KR339" s="4">
        <v>0</v>
      </c>
      <c r="KS339" s="4">
        <v>0</v>
      </c>
      <c r="KT339" s="4">
        <v>0</v>
      </c>
      <c r="KU339" s="4">
        <v>0</v>
      </c>
      <c r="KV339" s="4">
        <v>0</v>
      </c>
      <c r="KW339" s="4">
        <v>0</v>
      </c>
      <c r="KX339" s="4">
        <v>0</v>
      </c>
      <c r="KY339" s="4">
        <v>0</v>
      </c>
      <c r="KZ339" s="4">
        <v>0</v>
      </c>
      <c r="LA339" s="4">
        <v>0</v>
      </c>
      <c r="LB339" s="4">
        <v>0</v>
      </c>
      <c r="LC339" s="4">
        <v>0</v>
      </c>
      <c r="LD339" s="4">
        <v>0</v>
      </c>
      <c r="LE339" s="4">
        <v>0</v>
      </c>
      <c r="LF339" s="4">
        <v>0</v>
      </c>
      <c r="LG339" s="4">
        <v>0</v>
      </c>
      <c r="LH339" s="4">
        <v>0</v>
      </c>
      <c r="LI339" s="4">
        <v>0</v>
      </c>
      <c r="LJ339" s="4">
        <v>0</v>
      </c>
      <c r="LK339" s="4">
        <v>0</v>
      </c>
      <c r="LL339" s="4">
        <v>0</v>
      </c>
      <c r="LM339" s="4">
        <v>0</v>
      </c>
      <c r="LO339" s="4">
        <v>0</v>
      </c>
      <c r="LQ339" s="4">
        <v>0</v>
      </c>
      <c r="MI339" s="115">
        <f t="shared" si="5"/>
        <v>-330</v>
      </c>
      <c r="MJ339" s="3"/>
      <c r="MK339" s="3"/>
      <c r="ML339" s="176"/>
      <c r="MM339" s="176"/>
      <c r="MN339" s="176"/>
      <c r="MO339" s="176"/>
      <c r="MP339" s="176"/>
      <c r="MQ339" s="176"/>
      <c r="MR339" s="176"/>
      <c r="MS339" s="176"/>
      <c r="MT339" s="176"/>
    </row>
    <row r="340" spans="1:358" s="4" customFormat="1">
      <c r="A340" s="1">
        <v>331</v>
      </c>
      <c r="B340" t="s">
        <v>371</v>
      </c>
      <c r="C340" s="93">
        <v>2</v>
      </c>
      <c r="D340" s="4">
        <v>9908</v>
      </c>
      <c r="E340" s="4">
        <v>0</v>
      </c>
      <c r="F340" s="4">
        <v>0</v>
      </c>
      <c r="G340" s="4">
        <v>4954</v>
      </c>
      <c r="I340" s="93">
        <v>1.86</v>
      </c>
      <c r="J340" s="4">
        <v>9961</v>
      </c>
      <c r="K340" s="4">
        <v>0</v>
      </c>
      <c r="L340" s="4">
        <v>0</v>
      </c>
      <c r="M340" s="4">
        <v>0</v>
      </c>
      <c r="O340" s="93">
        <v>4.96</v>
      </c>
      <c r="P340" s="4">
        <v>0</v>
      </c>
      <c r="Q340" s="4">
        <v>28317</v>
      </c>
      <c r="R340" s="4">
        <v>0</v>
      </c>
      <c r="S340" s="4">
        <v>0</v>
      </c>
      <c r="U340" s="4">
        <v>18119</v>
      </c>
      <c r="V340" s="4">
        <v>0</v>
      </c>
      <c r="W340" s="93">
        <v>6</v>
      </c>
      <c r="X340" s="4">
        <v>0</v>
      </c>
      <c r="Y340" s="4">
        <v>31752</v>
      </c>
      <c r="Z340" s="4">
        <v>0</v>
      </c>
      <c r="AA340" s="4">
        <v>0</v>
      </c>
      <c r="AB340" s="4">
        <v>0</v>
      </c>
      <c r="AC340" s="4">
        <v>3435</v>
      </c>
      <c r="AD340" s="4">
        <v>0</v>
      </c>
      <c r="AE340" s="4">
        <v>0</v>
      </c>
      <c r="AF340" s="4">
        <v>5.74</v>
      </c>
      <c r="AG340" s="4">
        <v>0</v>
      </c>
      <c r="AH340" s="4">
        <v>26327</v>
      </c>
      <c r="AJ340" s="4">
        <v>4703</v>
      </c>
      <c r="AL340" s="4">
        <v>2061</v>
      </c>
      <c r="AN340" s="4">
        <v>0</v>
      </c>
      <c r="AO340" s="93">
        <v>6.98</v>
      </c>
      <c r="AP340" s="4">
        <v>0</v>
      </c>
      <c r="AQ340" s="4">
        <v>43199</v>
      </c>
      <c r="AR340" s="4">
        <v>0</v>
      </c>
      <c r="AS340" s="4">
        <v>0</v>
      </c>
      <c r="AT340" s="4">
        <v>0</v>
      </c>
      <c r="AU340" s="4">
        <v>18246</v>
      </c>
      <c r="AW340" s="93">
        <v>6</v>
      </c>
      <c r="AY340" s="4">
        <v>38982</v>
      </c>
      <c r="AZ340" s="4">
        <v>0</v>
      </c>
      <c r="BA340" s="4">
        <v>0</v>
      </c>
      <c r="BB340" s="4">
        <v>0</v>
      </c>
      <c r="BC340" s="4">
        <v>9012</v>
      </c>
      <c r="BD340" s="4">
        <v>13</v>
      </c>
      <c r="BE340" s="4">
        <v>7</v>
      </c>
      <c r="BF340" s="4">
        <v>0</v>
      </c>
      <c r="BG340" s="4">
        <v>46396</v>
      </c>
      <c r="BH340" s="4">
        <v>0</v>
      </c>
      <c r="BI340" s="4">
        <v>12.6</v>
      </c>
      <c r="BJ340" s="4">
        <v>0</v>
      </c>
      <c r="BK340" s="4">
        <v>87179</v>
      </c>
      <c r="BL340" s="4">
        <v>0</v>
      </c>
      <c r="BM340" s="4">
        <v>0</v>
      </c>
      <c r="BN340" s="4">
        <v>0</v>
      </c>
      <c r="BO340" s="4">
        <v>13834.950896626802</v>
      </c>
      <c r="BP340" s="4">
        <v>9.0108560484604823</v>
      </c>
      <c r="BQ340" s="93">
        <v>10</v>
      </c>
      <c r="BR340" s="4">
        <v>0</v>
      </c>
      <c r="BS340" s="4">
        <v>75557.805273986291</v>
      </c>
      <c r="BT340" s="4">
        <v>0</v>
      </c>
      <c r="BU340" s="4">
        <v>7480</v>
      </c>
      <c r="BW340" s="4">
        <v>0</v>
      </c>
      <c r="BY340" s="4">
        <v>7480</v>
      </c>
      <c r="CA340" s="4">
        <v>27435.4</v>
      </c>
      <c r="CC340" s="93">
        <v>16</v>
      </c>
      <c r="CD340" s="4">
        <v>0</v>
      </c>
      <c r="CE340" s="4">
        <v>121840</v>
      </c>
      <c r="CF340" s="4">
        <v>0</v>
      </c>
      <c r="CG340" s="4">
        <v>12416</v>
      </c>
      <c r="CH340" s="4">
        <v>0</v>
      </c>
      <c r="CI340" s="4">
        <v>0</v>
      </c>
      <c r="CJ340" s="4">
        <v>0</v>
      </c>
      <c r="CK340" s="4">
        <v>12416</v>
      </c>
      <c r="CL340" s="4">
        <v>0</v>
      </c>
      <c r="CM340" s="4">
        <v>62595.194726013709</v>
      </c>
      <c r="CN340" s="4">
        <v>0</v>
      </c>
      <c r="CO340" s="93">
        <v>15.433898305084746</v>
      </c>
      <c r="CP340" s="4">
        <v>0</v>
      </c>
      <c r="CQ340" s="4">
        <v>122622.32203389831</v>
      </c>
      <c r="CS340" s="4">
        <v>12516.891525423729</v>
      </c>
      <c r="CU340" s="4">
        <v>0</v>
      </c>
      <c r="CW340" s="4">
        <v>12516.891525423729</v>
      </c>
      <c r="CY340" s="4">
        <v>28551.322033898308</v>
      </c>
      <c r="DA340" s="93">
        <v>8.6835016835016834</v>
      </c>
      <c r="DB340" s="4">
        <v>0</v>
      </c>
      <c r="DC340" s="4">
        <v>71534</v>
      </c>
      <c r="DD340" s="4">
        <v>0</v>
      </c>
      <c r="DE340" s="4">
        <v>7373</v>
      </c>
      <c r="DF340" s="4">
        <v>0</v>
      </c>
      <c r="DG340" s="4">
        <v>0</v>
      </c>
      <c r="DH340" s="4">
        <v>0</v>
      </c>
      <c r="DI340" s="4">
        <v>7373</v>
      </c>
      <c r="DJ340" s="4">
        <v>0</v>
      </c>
      <c r="DK340" s="4">
        <v>18982</v>
      </c>
      <c r="DL340" s="4">
        <v>0</v>
      </c>
      <c r="DM340" s="93">
        <v>10.890480143904801</v>
      </c>
      <c r="DN340" s="4">
        <v>0</v>
      </c>
      <c r="DO340" s="4">
        <v>90409</v>
      </c>
      <c r="DQ340" s="4">
        <v>9725</v>
      </c>
      <c r="DS340" s="4">
        <v>0</v>
      </c>
      <c r="DU340" s="4">
        <v>9725</v>
      </c>
      <c r="DW340" s="4">
        <v>19187.928813559323</v>
      </c>
      <c r="DY340" s="93">
        <v>9.764119601328904</v>
      </c>
      <c r="DZ340" s="4">
        <v>0</v>
      </c>
      <c r="EA340" s="4">
        <v>74324</v>
      </c>
      <c r="EC340" s="4">
        <v>8719</v>
      </c>
      <c r="EE340" s="4">
        <v>0</v>
      </c>
      <c r="EG340" s="4">
        <v>8719</v>
      </c>
      <c r="EI340" s="4">
        <v>11325</v>
      </c>
      <c r="EK340" s="93">
        <v>8.0841750841750848</v>
      </c>
      <c r="EL340" s="4">
        <v>0</v>
      </c>
      <c r="EM340" s="4">
        <v>59805</v>
      </c>
      <c r="EN340" s="4">
        <v>0</v>
      </c>
      <c r="EO340" s="4">
        <v>6326</v>
      </c>
      <c r="EP340" s="4">
        <v>0</v>
      </c>
      <c r="EQ340" s="4">
        <v>9335</v>
      </c>
      <c r="ER340" s="4">
        <v>0</v>
      </c>
      <c r="ES340" s="4">
        <v>6326</v>
      </c>
      <c r="ET340" s="4">
        <v>0</v>
      </c>
      <c r="EU340" s="4">
        <v>7550</v>
      </c>
      <c r="EV340" s="4">
        <v>0</v>
      </c>
      <c r="EW340" s="93">
        <v>9.8787878787878789</v>
      </c>
      <c r="EX340" s="4">
        <v>0</v>
      </c>
      <c r="EY340" s="4">
        <v>110810</v>
      </c>
      <c r="EZ340" s="4">
        <v>0</v>
      </c>
      <c r="FA340" s="4">
        <v>8822</v>
      </c>
      <c r="FB340" s="4">
        <v>0</v>
      </c>
      <c r="FC340" s="4">
        <v>0</v>
      </c>
      <c r="FD340" s="4">
        <v>0</v>
      </c>
      <c r="FE340" s="4">
        <v>8822</v>
      </c>
      <c r="FF340" s="4">
        <v>0</v>
      </c>
      <c r="FG340" s="4">
        <v>51005</v>
      </c>
      <c r="FH340" s="4">
        <v>0</v>
      </c>
      <c r="FI340" s="93">
        <v>10</v>
      </c>
      <c r="FJ340" s="4">
        <v>0</v>
      </c>
      <c r="FK340" s="4">
        <v>90720</v>
      </c>
      <c r="FL340" s="4">
        <v>0</v>
      </c>
      <c r="FM340" s="4">
        <v>8930</v>
      </c>
      <c r="FN340" s="4">
        <v>0</v>
      </c>
      <c r="FO340" s="4">
        <v>0</v>
      </c>
      <c r="FQ340" s="4">
        <v>8930</v>
      </c>
      <c r="FS340" s="4">
        <v>12203.660863190227</v>
      </c>
      <c r="FU340" s="93">
        <v>5.7044673539518902</v>
      </c>
      <c r="FV340" s="4">
        <v>0</v>
      </c>
      <c r="FW340" s="4">
        <v>59965</v>
      </c>
      <c r="FX340" s="4">
        <v>0</v>
      </c>
      <c r="FY340" s="4">
        <v>5094</v>
      </c>
      <c r="FZ340" s="4">
        <v>0</v>
      </c>
      <c r="GA340" s="4">
        <v>0</v>
      </c>
      <c r="GB340" s="4">
        <v>0</v>
      </c>
      <c r="GC340" s="4">
        <v>5094</v>
      </c>
      <c r="GE340" s="4">
        <v>12414.480928606028</v>
      </c>
      <c r="GG340" s="93">
        <v>6.5</v>
      </c>
      <c r="GH340" s="4">
        <v>0</v>
      </c>
      <c r="GI340" s="4">
        <v>74922</v>
      </c>
      <c r="GJ340" s="4">
        <v>0</v>
      </c>
      <c r="GK340" s="4">
        <v>5802</v>
      </c>
      <c r="GL340" s="4">
        <v>0</v>
      </c>
      <c r="GM340" s="4">
        <v>0</v>
      </c>
      <c r="GN340" s="4">
        <v>0</v>
      </c>
      <c r="GO340" s="4">
        <v>5802</v>
      </c>
      <c r="GP340" s="4">
        <v>0</v>
      </c>
      <c r="GQ340" s="4">
        <v>14389.8976737463</v>
      </c>
      <c r="GR340" s="4">
        <v>-12.578581512096207</v>
      </c>
      <c r="GS340" s="93">
        <v>6.7439189189189195</v>
      </c>
      <c r="GT340" s="4">
        <v>0</v>
      </c>
      <c r="GU340" s="4">
        <v>67249</v>
      </c>
      <c r="GV340" s="4">
        <v>0</v>
      </c>
      <c r="GW340" s="4">
        <v>5128</v>
      </c>
      <c r="GX340" s="4">
        <v>0</v>
      </c>
      <c r="GY340" s="4">
        <v>12808</v>
      </c>
      <c r="GZ340" s="4">
        <v>0</v>
      </c>
      <c r="HA340" s="160">
        <v>5128</v>
      </c>
      <c r="HB340" s="160">
        <v>0</v>
      </c>
      <c r="HC340" s="160">
        <v>-12.578581512096207</v>
      </c>
      <c r="HD340" s="4">
        <v>0</v>
      </c>
      <c r="HE340" s="93">
        <v>18</v>
      </c>
      <c r="HF340" s="4">
        <v>0</v>
      </c>
      <c r="HG340" s="4">
        <v>0</v>
      </c>
      <c r="HH340" s="4">
        <v>198020</v>
      </c>
      <c r="HI340" s="4">
        <v>0</v>
      </c>
      <c r="HJ340" s="4">
        <v>15587</v>
      </c>
      <c r="HK340" s="4">
        <v>0</v>
      </c>
      <c r="HL340" s="4">
        <v>12426</v>
      </c>
      <c r="HM340" s="4">
        <v>0</v>
      </c>
      <c r="HN340" s="4">
        <v>15587</v>
      </c>
      <c r="HO340" s="4">
        <v>0</v>
      </c>
      <c r="HP340" s="4">
        <v>114787</v>
      </c>
      <c r="HQ340" s="4">
        <v>-1994.3019200511044</v>
      </c>
      <c r="HR340" s="93">
        <v>25.91</v>
      </c>
      <c r="HS340" s="4">
        <v>0</v>
      </c>
      <c r="HT340" s="4">
        <v>0</v>
      </c>
      <c r="HU340" s="4">
        <v>342892</v>
      </c>
      <c r="HV340" s="4">
        <v>0</v>
      </c>
      <c r="HW340" s="4">
        <v>0</v>
      </c>
      <c r="HX340" s="176">
        <v>0</v>
      </c>
      <c r="HY340" s="4">
        <v>22234</v>
      </c>
      <c r="HZ340" s="176">
        <v>0</v>
      </c>
      <c r="IA340" s="4">
        <v>15120</v>
      </c>
      <c r="IB340" s="176">
        <v>0</v>
      </c>
      <c r="IC340" s="4">
        <v>22234</v>
      </c>
      <c r="ID340" s="176">
        <v>0</v>
      </c>
      <c r="IE340" s="4">
        <v>94156.7257229026</v>
      </c>
      <c r="IF340" s="4">
        <v>507.87861157994485</v>
      </c>
      <c r="IG340" s="5">
        <v>29.97</v>
      </c>
      <c r="IH340" s="3">
        <v>0</v>
      </c>
      <c r="II340" s="3">
        <v>0</v>
      </c>
      <c r="IJ340" s="3">
        <v>467102</v>
      </c>
      <c r="IK340" s="3">
        <v>0</v>
      </c>
      <c r="IL340" s="3">
        <v>0</v>
      </c>
      <c r="IM340" s="3">
        <v>0</v>
      </c>
      <c r="IN340" s="3">
        <v>26730</v>
      </c>
      <c r="IO340" s="3">
        <v>0</v>
      </c>
      <c r="IP340" s="3">
        <v>337</v>
      </c>
      <c r="IQ340" s="3"/>
      <c r="IR340" s="3">
        <v>26748</v>
      </c>
      <c r="IS340" s="3"/>
      <c r="IT340" s="3">
        <v>102320.38639011195</v>
      </c>
      <c r="IU340" s="3"/>
      <c r="IV340" s="93">
        <v>33.790000000000006</v>
      </c>
      <c r="IW340" s="4">
        <v>0</v>
      </c>
      <c r="IX340" s="4">
        <v>0</v>
      </c>
      <c r="IY340" s="4">
        <v>537918</v>
      </c>
      <c r="IZ340" s="4">
        <v>0</v>
      </c>
      <c r="JA340" s="4">
        <v>0</v>
      </c>
      <c r="JB340" s="4">
        <v>0</v>
      </c>
      <c r="JC340" s="4">
        <v>31291</v>
      </c>
      <c r="JD340" s="4">
        <v>0</v>
      </c>
      <c r="JE340" s="4">
        <v>7570</v>
      </c>
      <c r="JG340" s="4">
        <v>31291</v>
      </c>
      <c r="JI340" s="4">
        <v>71067.792094060758</v>
      </c>
      <c r="JK340" s="93">
        <v>35.57</v>
      </c>
      <c r="JL340" s="4">
        <v>0</v>
      </c>
      <c r="JM340" s="4">
        <v>0</v>
      </c>
      <c r="JN340" s="4">
        <v>499222</v>
      </c>
      <c r="JO340" s="4">
        <v>0</v>
      </c>
      <c r="JP340" s="4">
        <v>0</v>
      </c>
      <c r="JQ340" s="4">
        <v>0</v>
      </c>
      <c r="JR340" s="4">
        <v>33365</v>
      </c>
      <c r="JS340" s="4">
        <v>0</v>
      </c>
      <c r="JT340" s="4">
        <v>0</v>
      </c>
      <c r="JV340" s="4">
        <v>33365</v>
      </c>
      <c r="JW340" s="4">
        <v>0</v>
      </c>
      <c r="JX340" s="4">
        <v>10915.060319206565</v>
      </c>
      <c r="JY340" s="4">
        <v>-13.882643863064004</v>
      </c>
      <c r="JZ340" s="93">
        <v>37.630000000000003</v>
      </c>
      <c r="KA340" s="4">
        <v>0</v>
      </c>
      <c r="KB340" s="4">
        <v>0</v>
      </c>
      <c r="KC340" s="4">
        <v>632826</v>
      </c>
      <c r="KD340" s="4">
        <v>0</v>
      </c>
      <c r="KE340" s="4">
        <v>0</v>
      </c>
      <c r="KF340" s="4">
        <v>0</v>
      </c>
      <c r="KG340" s="4">
        <v>35296</v>
      </c>
      <c r="KH340" s="4">
        <v>0</v>
      </c>
      <c r="KI340" s="4">
        <v>0</v>
      </c>
      <c r="KJ340" s="4">
        <v>0</v>
      </c>
      <c r="KK340" s="4">
        <v>35296</v>
      </c>
      <c r="KM340" s="4">
        <v>143012.68808936511</v>
      </c>
      <c r="KN340" s="4">
        <v>-75.828318829851924</v>
      </c>
      <c r="KO340" s="4">
        <v>43.769999999999982</v>
      </c>
      <c r="KP340" s="4">
        <v>0</v>
      </c>
      <c r="KQ340" s="4">
        <v>0</v>
      </c>
      <c r="KR340" s="4">
        <v>696823</v>
      </c>
      <c r="KS340" s="4">
        <v>0</v>
      </c>
      <c r="KT340" s="4">
        <v>0</v>
      </c>
      <c r="KU340" s="4">
        <v>0</v>
      </c>
      <c r="KV340" s="4">
        <v>47621</v>
      </c>
      <c r="KW340" s="4">
        <v>0</v>
      </c>
      <c r="KX340" s="4">
        <v>0</v>
      </c>
      <c r="KY340" s="4">
        <v>0</v>
      </c>
      <c r="KZ340" s="4">
        <v>47621</v>
      </c>
      <c r="LA340" s="4">
        <v>0</v>
      </c>
      <c r="LB340" s="4">
        <v>144083.57168117014</v>
      </c>
      <c r="LC340" s="4">
        <v>0</v>
      </c>
      <c r="LD340" s="4">
        <v>27</v>
      </c>
      <c r="LE340" s="4">
        <v>0</v>
      </c>
      <c r="LF340" s="4">
        <v>0</v>
      </c>
      <c r="LG340" s="4">
        <v>455202</v>
      </c>
      <c r="LH340" s="4">
        <v>0</v>
      </c>
      <c r="LI340" s="4">
        <v>0</v>
      </c>
      <c r="LJ340" s="4">
        <v>0</v>
      </c>
      <c r="LK340" s="4">
        <v>32062</v>
      </c>
      <c r="LL340" s="4">
        <v>0</v>
      </c>
      <c r="LM340" s="4">
        <v>0</v>
      </c>
      <c r="LO340" s="4">
        <v>32062</v>
      </c>
      <c r="LQ340" s="4">
        <v>91839.8</v>
      </c>
      <c r="MI340" s="115">
        <f t="shared" si="5"/>
        <v>-331</v>
      </c>
      <c r="MJ340" s="3"/>
      <c r="MK340" s="3"/>
      <c r="ML340" s="176"/>
      <c r="MM340" s="176"/>
      <c r="MN340" s="176"/>
      <c r="MO340" s="176"/>
      <c r="MP340" s="176"/>
      <c r="MQ340" s="176"/>
      <c r="MR340" s="176"/>
      <c r="MS340" s="176"/>
      <c r="MT340" s="176"/>
    </row>
    <row r="341" spans="1:358" s="4" customFormat="1">
      <c r="A341" s="1">
        <v>332</v>
      </c>
      <c r="B341" t="s">
        <v>372</v>
      </c>
      <c r="C341" s="93"/>
      <c r="E341" s="4">
        <v>0</v>
      </c>
      <c r="F341" s="4">
        <v>0</v>
      </c>
      <c r="I341" s="93"/>
      <c r="J341" s="4">
        <v>0</v>
      </c>
      <c r="K341" s="4">
        <v>0</v>
      </c>
      <c r="L341" s="4">
        <v>0</v>
      </c>
      <c r="O341" s="93">
        <v>2</v>
      </c>
      <c r="P341" s="4">
        <v>0</v>
      </c>
      <c r="Q341" s="4">
        <v>11656</v>
      </c>
      <c r="R341" s="4">
        <v>0</v>
      </c>
      <c r="S341" s="4">
        <v>0</v>
      </c>
      <c r="U341" s="4">
        <v>0</v>
      </c>
      <c r="V341" s="4">
        <v>0</v>
      </c>
      <c r="W341" s="93">
        <v>1</v>
      </c>
      <c r="X341" s="4">
        <v>0</v>
      </c>
      <c r="Y341" s="4">
        <v>6102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1</v>
      </c>
      <c r="AG341" s="4">
        <v>0</v>
      </c>
      <c r="AH341" s="4">
        <v>6505</v>
      </c>
      <c r="AJ341" s="4">
        <v>0</v>
      </c>
      <c r="AL341" s="4">
        <v>403</v>
      </c>
      <c r="AN341" s="4">
        <v>0</v>
      </c>
      <c r="AO341" s="93">
        <v>4</v>
      </c>
      <c r="AP341" s="4">
        <v>0</v>
      </c>
      <c r="AQ341" s="4">
        <v>28864</v>
      </c>
      <c r="AR341" s="4">
        <v>0</v>
      </c>
      <c r="AS341" s="4">
        <v>0</v>
      </c>
      <c r="AT341" s="4">
        <v>0</v>
      </c>
      <c r="AU341" s="4">
        <v>22601</v>
      </c>
      <c r="AW341" s="93">
        <v>5.34</v>
      </c>
      <c r="AY341" s="4">
        <v>40451</v>
      </c>
      <c r="AZ341" s="4">
        <v>0</v>
      </c>
      <c r="BA341" s="4">
        <v>0</v>
      </c>
      <c r="BB341" s="4">
        <v>0</v>
      </c>
      <c r="BC341" s="4">
        <v>22401</v>
      </c>
      <c r="BD341" s="4">
        <v>33</v>
      </c>
      <c r="BE341" s="4">
        <v>4.47</v>
      </c>
      <c r="BF341" s="4">
        <v>0</v>
      </c>
      <c r="BG341" s="4">
        <v>36761</v>
      </c>
      <c r="BH341" s="4">
        <v>0</v>
      </c>
      <c r="BI341" s="4">
        <v>7.49</v>
      </c>
      <c r="BJ341" s="4">
        <v>0</v>
      </c>
      <c r="BK341" s="4">
        <v>61809</v>
      </c>
      <c r="BL341" s="4">
        <v>0</v>
      </c>
      <c r="BM341" s="4">
        <v>0</v>
      </c>
      <c r="BN341" s="4">
        <v>0</v>
      </c>
      <c r="BO341" s="4">
        <v>9079.0928530709643</v>
      </c>
      <c r="BP341" s="4">
        <v>5.9133132716488035</v>
      </c>
      <c r="BQ341" s="93">
        <v>5</v>
      </c>
      <c r="BR341" s="4">
        <v>0</v>
      </c>
      <c r="BS341" s="4">
        <v>37350.148465507496</v>
      </c>
      <c r="BT341" s="4">
        <v>0</v>
      </c>
      <c r="BU341" s="4">
        <v>3711.6889035917202</v>
      </c>
      <c r="BW341" s="4">
        <v>0</v>
      </c>
      <c r="BY341" s="4">
        <v>3711.6889035917202</v>
      </c>
      <c r="CA341" s="4">
        <v>15028.8</v>
      </c>
      <c r="CC341" s="93">
        <v>13.480836236933797</v>
      </c>
      <c r="CD341" s="4">
        <v>0</v>
      </c>
      <c r="CE341" s="4">
        <v>100343.08404787887</v>
      </c>
      <c r="CF341" s="4">
        <v>0</v>
      </c>
      <c r="CG341" s="4">
        <v>8871.6227892393763</v>
      </c>
      <c r="CH341" s="4">
        <v>0</v>
      </c>
      <c r="CI341" s="4">
        <v>19051.557051048865</v>
      </c>
      <c r="CJ341" s="4">
        <v>0</v>
      </c>
      <c r="CK341" s="4">
        <v>8871.6227892393763</v>
      </c>
      <c r="CL341" s="4">
        <v>0</v>
      </c>
      <c r="CM341" s="4">
        <v>73011.93558237137</v>
      </c>
      <c r="CN341" s="4">
        <v>0</v>
      </c>
      <c r="CO341" s="93">
        <v>15.115032131853194</v>
      </c>
      <c r="CP341" s="4">
        <v>0</v>
      </c>
      <c r="CQ341" s="4">
        <v>138662.0422481634</v>
      </c>
      <c r="CS341" s="4">
        <v>12238.764148293376</v>
      </c>
      <c r="CU341" s="4">
        <v>0</v>
      </c>
      <c r="CW341" s="4">
        <v>12238.764148293376</v>
      </c>
      <c r="CY341" s="4">
        <v>76114.958200284527</v>
      </c>
      <c r="DA341" s="93">
        <v>12.776342073122011</v>
      </c>
      <c r="DB341" s="4">
        <v>0</v>
      </c>
      <c r="DC341" s="4">
        <v>118066</v>
      </c>
      <c r="DD341" s="4">
        <v>0</v>
      </c>
      <c r="DE341" s="4">
        <v>10741</v>
      </c>
      <c r="DF341" s="4">
        <v>0</v>
      </c>
      <c r="DG341" s="4">
        <v>0</v>
      </c>
      <c r="DH341" s="4">
        <v>0</v>
      </c>
      <c r="DI341" s="4">
        <v>10741</v>
      </c>
      <c r="DJ341" s="4">
        <v>0</v>
      </c>
      <c r="DK341" s="4">
        <v>48189</v>
      </c>
      <c r="DL341" s="4">
        <v>0</v>
      </c>
      <c r="DM341" s="93">
        <v>17.526957129543337</v>
      </c>
      <c r="DN341" s="4">
        <v>0</v>
      </c>
      <c r="DO341" s="4">
        <v>164880</v>
      </c>
      <c r="DQ341" s="4">
        <v>15502</v>
      </c>
      <c r="DS341" s="4">
        <v>0</v>
      </c>
      <c r="DU341" s="4">
        <v>15502</v>
      </c>
      <c r="DW341" s="4">
        <v>62141.583280113809</v>
      </c>
      <c r="DY341" s="93">
        <v>43.177678221814347</v>
      </c>
      <c r="DZ341" s="4">
        <v>0</v>
      </c>
      <c r="EA341" s="4">
        <v>389970</v>
      </c>
      <c r="EC341" s="4">
        <v>35323</v>
      </c>
      <c r="EE341" s="4">
        <v>39183</v>
      </c>
      <c r="EG341" s="4">
        <v>35323</v>
      </c>
      <c r="EI341" s="4">
        <v>253178.4</v>
      </c>
      <c r="EK341" s="93">
        <v>34.031802120141343</v>
      </c>
      <c r="EL341" s="4">
        <v>0</v>
      </c>
      <c r="EM341" s="4">
        <v>336424</v>
      </c>
      <c r="EN341" s="4">
        <v>0</v>
      </c>
      <c r="EO341" s="4">
        <v>30320</v>
      </c>
      <c r="EP341" s="4">
        <v>0</v>
      </c>
      <c r="EQ341" s="4">
        <v>0</v>
      </c>
      <c r="ER341" s="4">
        <v>0</v>
      </c>
      <c r="ES341" s="4">
        <v>30320</v>
      </c>
      <c r="ET341" s="4">
        <v>0</v>
      </c>
      <c r="EU341" s="4">
        <v>153779.6</v>
      </c>
      <c r="EV341" s="4">
        <v>0</v>
      </c>
      <c r="EW341" s="93">
        <v>45.92542028708317</v>
      </c>
      <c r="EX341" s="4">
        <v>0</v>
      </c>
      <c r="EY341" s="4">
        <v>499427</v>
      </c>
      <c r="EZ341" s="4">
        <v>0</v>
      </c>
      <c r="FA341" s="4">
        <v>40997</v>
      </c>
      <c r="FB341" s="4">
        <v>0</v>
      </c>
      <c r="FC341" s="4">
        <v>0</v>
      </c>
      <c r="FD341" s="4">
        <v>0</v>
      </c>
      <c r="FE341" s="4">
        <v>40997</v>
      </c>
      <c r="FF341" s="4">
        <v>0</v>
      </c>
      <c r="FG341" s="4">
        <v>253039</v>
      </c>
      <c r="FH341" s="4">
        <v>0</v>
      </c>
      <c r="FI341" s="93">
        <v>49.71145521145521</v>
      </c>
      <c r="FJ341" s="4">
        <v>0</v>
      </c>
      <c r="FK341" s="4">
        <v>558480</v>
      </c>
      <c r="FL341" s="4">
        <v>0</v>
      </c>
      <c r="FM341" s="4">
        <v>44273</v>
      </c>
      <c r="FN341" s="4">
        <v>0</v>
      </c>
      <c r="FO341" s="4">
        <v>0</v>
      </c>
      <c r="FQ341" s="4">
        <v>44273</v>
      </c>
      <c r="FS341" s="4">
        <v>95517.782011537813</v>
      </c>
      <c r="FU341" s="93">
        <v>48.906649636726094</v>
      </c>
      <c r="FV341" s="4">
        <v>0</v>
      </c>
      <c r="FW341" s="4">
        <v>533564</v>
      </c>
      <c r="FX341" s="4">
        <v>0</v>
      </c>
      <c r="FY341" s="4">
        <v>41772</v>
      </c>
      <c r="FZ341" s="4">
        <v>0</v>
      </c>
      <c r="GA341" s="4">
        <v>22326</v>
      </c>
      <c r="GB341" s="4">
        <v>0</v>
      </c>
      <c r="GC341" s="4">
        <v>41772</v>
      </c>
      <c r="GE341" s="4">
        <v>54047.837997893148</v>
      </c>
      <c r="GG341" s="93">
        <v>46.555287135824045</v>
      </c>
      <c r="GH341" s="4">
        <v>0</v>
      </c>
      <c r="GI341" s="4">
        <v>533182</v>
      </c>
      <c r="GJ341" s="4">
        <v>0</v>
      </c>
      <c r="GK341" s="4">
        <v>40237</v>
      </c>
      <c r="GL341" s="4">
        <v>0</v>
      </c>
      <c r="GM341" s="4">
        <v>12491</v>
      </c>
      <c r="GN341" s="4">
        <v>0</v>
      </c>
      <c r="GO341" s="4">
        <v>40237</v>
      </c>
      <c r="GP341" s="4">
        <v>0</v>
      </c>
      <c r="GQ341" s="4">
        <v>0</v>
      </c>
      <c r="GR341" s="4">
        <v>0</v>
      </c>
      <c r="GS341" s="93">
        <v>67.385507921714819</v>
      </c>
      <c r="GT341" s="4">
        <v>0</v>
      </c>
      <c r="GU341" s="4">
        <v>801974</v>
      </c>
      <c r="GV341" s="4">
        <v>0</v>
      </c>
      <c r="GW341" s="4">
        <v>57453</v>
      </c>
      <c r="GX341" s="4">
        <v>0</v>
      </c>
      <c r="GY341" s="4">
        <v>40782</v>
      </c>
      <c r="GZ341" s="4">
        <v>0</v>
      </c>
      <c r="HA341" s="160">
        <v>57453</v>
      </c>
      <c r="HB341" s="160">
        <v>0</v>
      </c>
      <c r="HC341" s="160">
        <v>238463.50649296684</v>
      </c>
      <c r="HD341" s="4">
        <v>-175</v>
      </c>
      <c r="HE341" s="93">
        <v>56</v>
      </c>
      <c r="HF341" s="4">
        <v>0</v>
      </c>
      <c r="HG341" s="4">
        <v>0</v>
      </c>
      <c r="HH341" s="4">
        <v>671489</v>
      </c>
      <c r="HI341" s="4">
        <v>0</v>
      </c>
      <c r="HJ341" s="4">
        <v>48955</v>
      </c>
      <c r="HK341" s="4">
        <v>0</v>
      </c>
      <c r="HL341" s="4">
        <v>8601</v>
      </c>
      <c r="HM341" s="4">
        <v>0</v>
      </c>
      <c r="HN341" s="4">
        <v>48955</v>
      </c>
      <c r="HO341" s="4">
        <v>0</v>
      </c>
      <c r="HP341" s="4">
        <v>0</v>
      </c>
      <c r="HQ341" s="4">
        <v>0</v>
      </c>
      <c r="HR341" s="93">
        <v>53.210000000000008</v>
      </c>
      <c r="HS341" s="4">
        <v>0</v>
      </c>
      <c r="HT341" s="4">
        <v>0</v>
      </c>
      <c r="HU341" s="4">
        <v>621395</v>
      </c>
      <c r="HV341" s="4">
        <v>0</v>
      </c>
      <c r="HW341" s="4">
        <v>0</v>
      </c>
      <c r="HX341" s="176">
        <v>0</v>
      </c>
      <c r="HY341" s="4">
        <v>46150</v>
      </c>
      <c r="HZ341" s="176">
        <v>0</v>
      </c>
      <c r="IA341" s="4">
        <v>19400</v>
      </c>
      <c r="IB341" s="176">
        <v>0</v>
      </c>
      <c r="IC341" s="4">
        <v>46150</v>
      </c>
      <c r="ID341" s="176">
        <v>0</v>
      </c>
      <c r="IE341" s="4">
        <v>0</v>
      </c>
      <c r="IF341" s="4">
        <v>0</v>
      </c>
      <c r="IG341" s="5">
        <v>68.810000000000016</v>
      </c>
      <c r="IH341" s="3">
        <v>0</v>
      </c>
      <c r="II341" s="3">
        <v>0</v>
      </c>
      <c r="IJ341" s="3">
        <v>815165</v>
      </c>
      <c r="IK341" s="3">
        <v>0</v>
      </c>
      <c r="IL341" s="3">
        <v>0</v>
      </c>
      <c r="IM341" s="3">
        <v>0</v>
      </c>
      <c r="IN341" s="3">
        <v>58191</v>
      </c>
      <c r="IO341" s="3">
        <v>0</v>
      </c>
      <c r="IP341" s="3">
        <v>50223</v>
      </c>
      <c r="IQ341" s="3"/>
      <c r="IR341" s="3">
        <v>61450</v>
      </c>
      <c r="IS341" s="3"/>
      <c r="IT341" s="3">
        <v>158971.7648466409</v>
      </c>
      <c r="IU341" s="3"/>
      <c r="IV341" s="93">
        <v>76.680000000000007</v>
      </c>
      <c r="IW341" s="4">
        <v>0</v>
      </c>
      <c r="IX341" s="4">
        <v>0</v>
      </c>
      <c r="IY341" s="4">
        <v>945779</v>
      </c>
      <c r="IZ341" s="4">
        <v>0</v>
      </c>
      <c r="JA341" s="4">
        <v>0</v>
      </c>
      <c r="JB341" s="4">
        <v>0</v>
      </c>
      <c r="JC341" s="4">
        <v>70039</v>
      </c>
      <c r="JD341" s="4">
        <v>0</v>
      </c>
      <c r="JE341" s="4">
        <v>27630</v>
      </c>
      <c r="JG341" s="4">
        <v>70039</v>
      </c>
      <c r="JI341" s="4">
        <v>127508.08284149064</v>
      </c>
      <c r="JK341" s="93">
        <v>75.88</v>
      </c>
      <c r="JL341" s="4">
        <v>0</v>
      </c>
      <c r="JM341" s="4">
        <v>0</v>
      </c>
      <c r="JN341" s="4">
        <v>939188</v>
      </c>
      <c r="JO341" s="4">
        <v>0</v>
      </c>
      <c r="JP341" s="4">
        <v>0</v>
      </c>
      <c r="JQ341" s="4">
        <v>0</v>
      </c>
      <c r="JR341" s="4">
        <v>69275</v>
      </c>
      <c r="JS341" s="4">
        <v>0</v>
      </c>
      <c r="JT341" s="4">
        <v>21550</v>
      </c>
      <c r="JV341" s="4">
        <v>69275</v>
      </c>
      <c r="JW341" s="4">
        <v>0</v>
      </c>
      <c r="JX341" s="4">
        <v>20131.886699797305</v>
      </c>
      <c r="JY341" s="4">
        <v>-25.60533841970755</v>
      </c>
      <c r="JZ341" s="93">
        <v>85.9</v>
      </c>
      <c r="KA341" s="4">
        <v>0</v>
      </c>
      <c r="KB341" s="4">
        <v>0</v>
      </c>
      <c r="KC341" s="4">
        <v>1210972</v>
      </c>
      <c r="KD341" s="4">
        <v>0</v>
      </c>
      <c r="KE341" s="4">
        <v>0</v>
      </c>
      <c r="KF341" s="4">
        <v>0</v>
      </c>
      <c r="KG341" s="4">
        <v>80562</v>
      </c>
      <c r="KH341" s="4">
        <v>0</v>
      </c>
      <c r="KI341" s="4">
        <v>0</v>
      </c>
      <c r="KJ341" s="4">
        <v>0</v>
      </c>
      <c r="KK341" s="4">
        <v>80562</v>
      </c>
      <c r="KM341" s="4">
        <v>289137.51313409867</v>
      </c>
      <c r="KN341" s="4">
        <v>-139.85878947749734</v>
      </c>
      <c r="KO341" s="4">
        <v>110.03999999999999</v>
      </c>
      <c r="KP341" s="4">
        <v>0</v>
      </c>
      <c r="KQ341" s="4">
        <v>0</v>
      </c>
      <c r="KR341" s="4">
        <v>1633841</v>
      </c>
      <c r="KS341" s="4">
        <v>0</v>
      </c>
      <c r="KT341" s="4">
        <v>0</v>
      </c>
      <c r="KU341" s="4">
        <v>0</v>
      </c>
      <c r="KV341" s="4">
        <v>116174</v>
      </c>
      <c r="KW341" s="4">
        <v>0</v>
      </c>
      <c r="KX341" s="4">
        <v>58149</v>
      </c>
      <c r="KY341" s="4">
        <v>0</v>
      </c>
      <c r="KZ341" s="4">
        <v>116174</v>
      </c>
      <c r="LA341" s="4">
        <v>0</v>
      </c>
      <c r="LB341" s="4">
        <v>585799.54121052253</v>
      </c>
      <c r="LC341" s="4">
        <v>0</v>
      </c>
      <c r="LD341" s="4">
        <v>104</v>
      </c>
      <c r="LE341" s="4">
        <v>0</v>
      </c>
      <c r="LF341" s="4">
        <v>0</v>
      </c>
      <c r="LG341" s="4">
        <v>1708504</v>
      </c>
      <c r="LH341" s="4">
        <v>0</v>
      </c>
      <c r="LI341" s="4">
        <v>0</v>
      </c>
      <c r="LJ341" s="4">
        <v>0</v>
      </c>
      <c r="LK341" s="4">
        <v>123506</v>
      </c>
      <c r="LL341" s="4">
        <v>0</v>
      </c>
      <c r="LM341" s="4">
        <v>0</v>
      </c>
      <c r="LO341" s="4">
        <v>123506</v>
      </c>
      <c r="LQ341" s="4">
        <v>437098</v>
      </c>
      <c r="MI341" s="115">
        <f t="shared" si="5"/>
        <v>-332</v>
      </c>
      <c r="MJ341" s="3"/>
      <c r="MK341" s="3"/>
      <c r="ML341" s="176"/>
      <c r="MM341" s="176"/>
      <c r="MN341" s="176"/>
      <c r="MO341" s="176"/>
      <c r="MP341" s="176"/>
      <c r="MQ341" s="176"/>
      <c r="MR341" s="176"/>
      <c r="MS341" s="176"/>
      <c r="MT341" s="176"/>
    </row>
    <row r="342" spans="1:358" s="4" customFormat="1">
      <c r="A342" s="1">
        <v>333</v>
      </c>
      <c r="B342" t="s">
        <v>373</v>
      </c>
      <c r="C342" s="93"/>
      <c r="E342" s="4">
        <v>0</v>
      </c>
      <c r="F342" s="4">
        <v>0</v>
      </c>
      <c r="I342" s="93"/>
      <c r="J342" s="4">
        <v>0</v>
      </c>
      <c r="K342" s="4">
        <v>0</v>
      </c>
      <c r="L342" s="4">
        <v>0</v>
      </c>
      <c r="O342" s="93"/>
      <c r="Q342" s="4">
        <v>0</v>
      </c>
      <c r="R342" s="4">
        <v>0</v>
      </c>
      <c r="S342" s="4">
        <v>0</v>
      </c>
      <c r="U342" s="4">
        <v>0</v>
      </c>
      <c r="V342" s="4">
        <v>0</v>
      </c>
      <c r="W342" s="93"/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L342" s="4">
        <v>0</v>
      </c>
      <c r="AO342" s="93"/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W342" s="93"/>
      <c r="AZ342" s="4">
        <v>0</v>
      </c>
      <c r="BB342" s="4">
        <v>0</v>
      </c>
      <c r="BC342" s="4">
        <v>0</v>
      </c>
      <c r="BD342" s="4">
        <v>0</v>
      </c>
      <c r="BH342" s="4">
        <v>0</v>
      </c>
      <c r="BL342" s="4">
        <v>0</v>
      </c>
      <c r="BN342" s="4">
        <v>0</v>
      </c>
      <c r="BO342" s="4">
        <v>0</v>
      </c>
      <c r="BP342" s="4">
        <v>0</v>
      </c>
      <c r="BQ342" s="93">
        <v>0</v>
      </c>
      <c r="BR342" s="4">
        <v>0</v>
      </c>
      <c r="BS342" s="4">
        <v>0</v>
      </c>
      <c r="BT342" s="4">
        <v>0</v>
      </c>
      <c r="BU342" s="4">
        <v>0</v>
      </c>
      <c r="BW342" s="4">
        <v>0</v>
      </c>
      <c r="BY342" s="4">
        <v>0</v>
      </c>
      <c r="CA342" s="4">
        <v>0</v>
      </c>
      <c r="CC342" s="93"/>
      <c r="CE342" s="4">
        <v>0</v>
      </c>
      <c r="CF342" s="4">
        <v>0</v>
      </c>
      <c r="CH342" s="4">
        <v>0</v>
      </c>
      <c r="CJ342" s="4">
        <v>0</v>
      </c>
      <c r="CK342" s="4">
        <v>0</v>
      </c>
      <c r="CL342" s="4">
        <v>0</v>
      </c>
      <c r="CM342" s="4">
        <v>0</v>
      </c>
      <c r="CN342" s="4">
        <v>0</v>
      </c>
      <c r="CO342" s="93"/>
      <c r="CS342" s="4">
        <v>0</v>
      </c>
      <c r="CW342" s="4">
        <v>0</v>
      </c>
      <c r="CY342" s="4">
        <v>0</v>
      </c>
      <c r="DA342" s="93"/>
      <c r="DD342" s="4">
        <v>0</v>
      </c>
      <c r="DF342" s="4">
        <v>0</v>
      </c>
      <c r="DH342" s="4">
        <v>0</v>
      </c>
      <c r="DI342" s="4">
        <v>0</v>
      </c>
      <c r="DJ342" s="4">
        <v>0</v>
      </c>
      <c r="DK342" s="4">
        <v>0</v>
      </c>
      <c r="DL342" s="4">
        <v>0</v>
      </c>
      <c r="DM342" s="93"/>
      <c r="DU342" s="4">
        <v>0</v>
      </c>
      <c r="DW342" s="4">
        <v>0</v>
      </c>
      <c r="DY342" s="93"/>
      <c r="EG342" s="4">
        <v>0</v>
      </c>
      <c r="EI342" s="4">
        <v>0</v>
      </c>
      <c r="EK342" s="93">
        <v>0</v>
      </c>
      <c r="EM342" s="4">
        <v>0</v>
      </c>
      <c r="EN342" s="4">
        <v>0</v>
      </c>
      <c r="EO342" s="4">
        <v>0</v>
      </c>
      <c r="EP342" s="4">
        <v>0</v>
      </c>
      <c r="EQ342" s="4">
        <v>0</v>
      </c>
      <c r="ER342" s="4">
        <v>0</v>
      </c>
      <c r="ES342" s="4">
        <v>0</v>
      </c>
      <c r="ET342" s="4">
        <v>0</v>
      </c>
      <c r="EU342" s="4">
        <v>0</v>
      </c>
      <c r="EV342" s="4">
        <v>0</v>
      </c>
      <c r="EW342" s="93">
        <v>0</v>
      </c>
      <c r="EX342" s="4">
        <v>0</v>
      </c>
      <c r="EY342" s="4">
        <v>0</v>
      </c>
      <c r="EZ342" s="4">
        <v>0</v>
      </c>
      <c r="FA342" s="4">
        <v>0</v>
      </c>
      <c r="FB342" s="4">
        <v>0</v>
      </c>
      <c r="FC342" s="4">
        <v>0</v>
      </c>
      <c r="FD342" s="4">
        <v>0</v>
      </c>
      <c r="FE342" s="4">
        <v>0</v>
      </c>
      <c r="FF342" s="4">
        <v>0</v>
      </c>
      <c r="FG342" s="4">
        <v>0</v>
      </c>
      <c r="FH342" s="4">
        <v>0</v>
      </c>
      <c r="FI342" s="93">
        <v>0</v>
      </c>
      <c r="FJ342" s="4">
        <v>0</v>
      </c>
      <c r="FK342" s="4">
        <v>0</v>
      </c>
      <c r="FL342" s="4">
        <v>0</v>
      </c>
      <c r="FM342" s="4">
        <v>0</v>
      </c>
      <c r="FN342" s="4">
        <v>0</v>
      </c>
      <c r="FO342" s="4">
        <v>0</v>
      </c>
      <c r="FQ342" s="4">
        <v>0</v>
      </c>
      <c r="FS342" s="4">
        <v>0</v>
      </c>
      <c r="FU342" s="93">
        <v>0</v>
      </c>
      <c r="FV342" s="4">
        <v>0</v>
      </c>
      <c r="FW342" s="4">
        <v>0</v>
      </c>
      <c r="FX342" s="4">
        <v>0</v>
      </c>
      <c r="FY342" s="4">
        <v>0</v>
      </c>
      <c r="FZ342" s="4">
        <v>0</v>
      </c>
      <c r="GA342" s="4">
        <v>0</v>
      </c>
      <c r="GB342" s="4">
        <v>0</v>
      </c>
      <c r="GC342" s="4">
        <v>0</v>
      </c>
      <c r="GE342" s="4">
        <v>0</v>
      </c>
      <c r="GG342" s="93">
        <v>0</v>
      </c>
      <c r="GH342" s="4">
        <v>0</v>
      </c>
      <c r="GI342" s="4">
        <v>0</v>
      </c>
      <c r="GJ342" s="4">
        <v>0</v>
      </c>
      <c r="GK342" s="4">
        <v>0</v>
      </c>
      <c r="GL342" s="4">
        <v>0</v>
      </c>
      <c r="GM342" s="4">
        <v>0</v>
      </c>
      <c r="GN342" s="4">
        <v>0</v>
      </c>
      <c r="GO342" s="4">
        <v>0</v>
      </c>
      <c r="GP342" s="4">
        <v>0</v>
      </c>
      <c r="GQ342" s="4">
        <v>0</v>
      </c>
      <c r="GR342" s="4">
        <v>0</v>
      </c>
      <c r="GS342" s="93">
        <v>0</v>
      </c>
      <c r="GT342" s="4">
        <v>0</v>
      </c>
      <c r="GU342" s="4">
        <v>0</v>
      </c>
      <c r="GV342" s="4">
        <v>0</v>
      </c>
      <c r="GW342" s="4">
        <v>0</v>
      </c>
      <c r="GX342" s="4">
        <v>0</v>
      </c>
      <c r="GY342" s="4">
        <v>0</v>
      </c>
      <c r="GZ342" s="4">
        <v>0</v>
      </c>
      <c r="HA342" s="160">
        <v>0</v>
      </c>
      <c r="HB342" s="160">
        <v>0</v>
      </c>
      <c r="HC342" s="160">
        <v>0</v>
      </c>
      <c r="HD342" s="4">
        <v>0</v>
      </c>
      <c r="HE342" s="93">
        <v>0</v>
      </c>
      <c r="HF342" s="4">
        <v>0</v>
      </c>
      <c r="HG342" s="4">
        <v>0</v>
      </c>
      <c r="HH342" s="4">
        <v>0</v>
      </c>
      <c r="HI342" s="4">
        <v>0</v>
      </c>
      <c r="HJ342" s="4">
        <v>0</v>
      </c>
      <c r="HK342" s="4">
        <v>0</v>
      </c>
      <c r="HL342" s="4">
        <v>0</v>
      </c>
      <c r="HM342" s="4">
        <v>0</v>
      </c>
      <c r="HN342" s="4">
        <v>0</v>
      </c>
      <c r="HO342" s="4">
        <v>0</v>
      </c>
      <c r="HP342" s="4">
        <v>0</v>
      </c>
      <c r="HQ342" s="4">
        <v>0</v>
      </c>
      <c r="HR342" s="93">
        <v>0</v>
      </c>
      <c r="HS342" s="4">
        <v>0</v>
      </c>
      <c r="HT342" s="4">
        <v>0</v>
      </c>
      <c r="HU342" s="4">
        <v>0</v>
      </c>
      <c r="HV342" s="4">
        <v>0</v>
      </c>
      <c r="HW342" s="4">
        <v>0</v>
      </c>
      <c r="HX342" s="176">
        <v>0</v>
      </c>
      <c r="HY342" s="4">
        <v>0</v>
      </c>
      <c r="HZ342" s="176">
        <v>0</v>
      </c>
      <c r="IA342" s="4">
        <v>0</v>
      </c>
      <c r="IB342" s="176">
        <v>0</v>
      </c>
      <c r="IC342" s="4">
        <v>0</v>
      </c>
      <c r="ID342" s="176">
        <v>0</v>
      </c>
      <c r="IE342" s="4">
        <v>0</v>
      </c>
      <c r="IF342" s="4">
        <v>0</v>
      </c>
      <c r="IG342" s="5">
        <v>0</v>
      </c>
      <c r="IH342" s="3">
        <v>0</v>
      </c>
      <c r="II342" s="3">
        <v>0</v>
      </c>
      <c r="IJ342" s="3">
        <v>0</v>
      </c>
      <c r="IK342" s="3">
        <v>0</v>
      </c>
      <c r="IL342" s="3">
        <v>0</v>
      </c>
      <c r="IM342" s="3">
        <v>0</v>
      </c>
      <c r="IN342" s="3">
        <v>0</v>
      </c>
      <c r="IO342" s="3">
        <v>0</v>
      </c>
      <c r="IP342" s="3">
        <v>0</v>
      </c>
      <c r="IQ342" s="3"/>
      <c r="IR342" s="3">
        <v>0</v>
      </c>
      <c r="IS342" s="3"/>
      <c r="IT342" s="3">
        <v>0</v>
      </c>
      <c r="IU342" s="3"/>
      <c r="IV342" s="93">
        <v>0</v>
      </c>
      <c r="IW342" s="4">
        <v>0</v>
      </c>
      <c r="IX342" s="4">
        <v>0</v>
      </c>
      <c r="IY342" s="4">
        <v>0</v>
      </c>
      <c r="IZ342" s="4">
        <v>0</v>
      </c>
      <c r="JA342" s="4">
        <v>0</v>
      </c>
      <c r="JB342" s="4">
        <v>0</v>
      </c>
      <c r="JC342" s="4">
        <v>0</v>
      </c>
      <c r="JD342" s="4">
        <v>0</v>
      </c>
      <c r="JE342" s="4">
        <v>0</v>
      </c>
      <c r="JG342" s="4">
        <v>0</v>
      </c>
      <c r="JI342" s="4">
        <v>0</v>
      </c>
      <c r="JK342" s="93">
        <v>0</v>
      </c>
      <c r="JL342" s="4">
        <v>0</v>
      </c>
      <c r="JM342" s="4">
        <v>0</v>
      </c>
      <c r="JN342" s="4">
        <v>0</v>
      </c>
      <c r="JO342" s="4">
        <v>0</v>
      </c>
      <c r="JP342" s="4">
        <v>0</v>
      </c>
      <c r="JQ342" s="4">
        <v>0</v>
      </c>
      <c r="JR342" s="4">
        <v>0</v>
      </c>
      <c r="JS342" s="4">
        <v>0</v>
      </c>
      <c r="JT342" s="4">
        <v>0</v>
      </c>
      <c r="JV342" s="4">
        <v>0</v>
      </c>
      <c r="JW342" s="4">
        <v>0</v>
      </c>
      <c r="JX342" s="4">
        <v>0</v>
      </c>
      <c r="JY342" s="4">
        <v>0</v>
      </c>
      <c r="JZ342" s="93">
        <v>0</v>
      </c>
      <c r="KA342" s="4">
        <v>0</v>
      </c>
      <c r="KB342" s="4">
        <v>0</v>
      </c>
      <c r="KC342" s="4">
        <v>0</v>
      </c>
      <c r="KD342" s="4">
        <v>0</v>
      </c>
      <c r="KE342" s="4">
        <v>0</v>
      </c>
      <c r="KF342" s="4">
        <v>0</v>
      </c>
      <c r="KG342" s="4">
        <v>0</v>
      </c>
      <c r="KH342" s="4">
        <v>0</v>
      </c>
      <c r="KI342" s="4">
        <v>0</v>
      </c>
      <c r="KJ342" s="4">
        <v>0</v>
      </c>
      <c r="KK342" s="4">
        <v>0</v>
      </c>
      <c r="KM342" s="4">
        <v>0</v>
      </c>
      <c r="KN342" s="4">
        <v>0</v>
      </c>
      <c r="KO342" s="4">
        <v>0</v>
      </c>
      <c r="KP342" s="4">
        <v>0</v>
      </c>
      <c r="KQ342" s="4">
        <v>0</v>
      </c>
      <c r="KR342" s="4">
        <v>0</v>
      </c>
      <c r="KS342" s="4">
        <v>0</v>
      </c>
      <c r="KT342" s="4">
        <v>0</v>
      </c>
      <c r="KU342" s="4">
        <v>0</v>
      </c>
      <c r="KV342" s="4">
        <v>0</v>
      </c>
      <c r="KW342" s="4">
        <v>0</v>
      </c>
      <c r="KX342" s="4">
        <v>0</v>
      </c>
      <c r="KY342" s="4">
        <v>0</v>
      </c>
      <c r="KZ342" s="4">
        <v>0</v>
      </c>
      <c r="LA342" s="4">
        <v>0</v>
      </c>
      <c r="LB342" s="4">
        <v>0</v>
      </c>
      <c r="LC342" s="4">
        <v>0</v>
      </c>
      <c r="LD342" s="4">
        <v>0</v>
      </c>
      <c r="LE342" s="4">
        <v>0</v>
      </c>
      <c r="LF342" s="4">
        <v>0</v>
      </c>
      <c r="LG342" s="4">
        <v>0</v>
      </c>
      <c r="LH342" s="4">
        <v>0</v>
      </c>
      <c r="LI342" s="4">
        <v>0</v>
      </c>
      <c r="LJ342" s="4">
        <v>0</v>
      </c>
      <c r="LK342" s="4">
        <v>0</v>
      </c>
      <c r="LL342" s="4">
        <v>0</v>
      </c>
      <c r="LM342" s="4">
        <v>0</v>
      </c>
      <c r="LO342" s="4">
        <v>0</v>
      </c>
      <c r="LQ342" s="4">
        <v>0</v>
      </c>
      <c r="MI342" s="115">
        <f t="shared" si="5"/>
        <v>-333</v>
      </c>
      <c r="MJ342" s="3"/>
      <c r="MK342" s="3"/>
      <c r="ML342" s="176"/>
      <c r="MM342" s="176"/>
      <c r="MN342" s="176"/>
      <c r="MO342" s="176"/>
      <c r="MP342" s="176"/>
      <c r="MQ342" s="176"/>
      <c r="MR342" s="176"/>
      <c r="MS342" s="176"/>
      <c r="MT342" s="176"/>
    </row>
    <row r="343" spans="1:358" s="4" customFormat="1">
      <c r="A343" s="1">
        <v>334</v>
      </c>
      <c r="B343" t="s">
        <v>374</v>
      </c>
      <c r="C343" s="93"/>
      <c r="E343" s="4">
        <v>0</v>
      </c>
      <c r="F343" s="4">
        <v>0</v>
      </c>
      <c r="I343" s="93"/>
      <c r="J343" s="4">
        <v>0</v>
      </c>
      <c r="K343" s="4">
        <v>0</v>
      </c>
      <c r="L343" s="4">
        <v>0</v>
      </c>
      <c r="O343" s="93"/>
      <c r="Q343" s="4">
        <v>0</v>
      </c>
      <c r="R343" s="4">
        <v>0</v>
      </c>
      <c r="S343" s="4">
        <v>0</v>
      </c>
      <c r="U343" s="4">
        <v>0</v>
      </c>
      <c r="V343" s="4">
        <v>0</v>
      </c>
      <c r="W343" s="93"/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L343" s="4">
        <v>0</v>
      </c>
      <c r="AO343" s="93"/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W343" s="93"/>
      <c r="AZ343" s="4">
        <v>0</v>
      </c>
      <c r="BB343" s="4">
        <v>0</v>
      </c>
      <c r="BC343" s="4">
        <v>0</v>
      </c>
      <c r="BD343" s="4">
        <v>0</v>
      </c>
      <c r="BH343" s="4">
        <v>0</v>
      </c>
      <c r="BL343" s="4">
        <v>0</v>
      </c>
      <c r="BN343" s="4">
        <v>0</v>
      </c>
      <c r="BO343" s="4">
        <v>0</v>
      </c>
      <c r="BP343" s="4">
        <v>0</v>
      </c>
      <c r="BQ343" s="93">
        <v>0</v>
      </c>
      <c r="BR343" s="4">
        <v>0</v>
      </c>
      <c r="BS343" s="4">
        <v>0</v>
      </c>
      <c r="BT343" s="4">
        <v>0</v>
      </c>
      <c r="BU343" s="4">
        <v>0</v>
      </c>
      <c r="BW343" s="4">
        <v>0</v>
      </c>
      <c r="BY343" s="4">
        <v>0</v>
      </c>
      <c r="CA343" s="4">
        <v>0</v>
      </c>
      <c r="CC343" s="93"/>
      <c r="CE343" s="4">
        <v>0</v>
      </c>
      <c r="CF343" s="4">
        <v>0</v>
      </c>
      <c r="CH343" s="4">
        <v>0</v>
      </c>
      <c r="CJ343" s="4">
        <v>0</v>
      </c>
      <c r="CK343" s="4">
        <v>0</v>
      </c>
      <c r="CL343" s="4">
        <v>0</v>
      </c>
      <c r="CM343" s="4">
        <v>0</v>
      </c>
      <c r="CN343" s="4">
        <v>0</v>
      </c>
      <c r="CO343" s="93"/>
      <c r="CS343" s="4">
        <v>0</v>
      </c>
      <c r="CW343" s="4">
        <v>0</v>
      </c>
      <c r="CY343" s="4">
        <v>0</v>
      </c>
      <c r="DA343" s="93"/>
      <c r="DD343" s="4">
        <v>0</v>
      </c>
      <c r="DF343" s="4">
        <v>0</v>
      </c>
      <c r="DH343" s="4">
        <v>0</v>
      </c>
      <c r="DI343" s="4">
        <v>0</v>
      </c>
      <c r="DJ343" s="4">
        <v>0</v>
      </c>
      <c r="DK343" s="4">
        <v>0</v>
      </c>
      <c r="DL343" s="4">
        <v>0</v>
      </c>
      <c r="DM343" s="93"/>
      <c r="DU343" s="4">
        <v>0</v>
      </c>
      <c r="DW343" s="4">
        <v>0</v>
      </c>
      <c r="DY343" s="93"/>
      <c r="EG343" s="4">
        <v>0</v>
      </c>
      <c r="EI343" s="4">
        <v>0</v>
      </c>
      <c r="EK343" s="93">
        <v>0</v>
      </c>
      <c r="EM343" s="4">
        <v>0</v>
      </c>
      <c r="EN343" s="4">
        <v>0</v>
      </c>
      <c r="EO343" s="4">
        <v>0</v>
      </c>
      <c r="EP343" s="4">
        <v>0</v>
      </c>
      <c r="EQ343" s="4">
        <v>0</v>
      </c>
      <c r="ER343" s="4">
        <v>0</v>
      </c>
      <c r="ES343" s="4">
        <v>0</v>
      </c>
      <c r="ET343" s="4">
        <v>0</v>
      </c>
      <c r="EU343" s="4">
        <v>0</v>
      </c>
      <c r="EV343" s="4">
        <v>0</v>
      </c>
      <c r="EW343" s="93">
        <v>0</v>
      </c>
      <c r="EX343" s="4">
        <v>0</v>
      </c>
      <c r="EY343" s="4">
        <v>0</v>
      </c>
      <c r="EZ343" s="4">
        <v>0</v>
      </c>
      <c r="FA343" s="4">
        <v>0</v>
      </c>
      <c r="FB343" s="4">
        <v>0</v>
      </c>
      <c r="FC343" s="4">
        <v>0</v>
      </c>
      <c r="FD343" s="4">
        <v>0</v>
      </c>
      <c r="FE343" s="4">
        <v>0</v>
      </c>
      <c r="FF343" s="4">
        <v>0</v>
      </c>
      <c r="FG343" s="4">
        <v>0</v>
      </c>
      <c r="FH343" s="4">
        <v>0</v>
      </c>
      <c r="FI343" s="93">
        <v>0</v>
      </c>
      <c r="FJ343" s="4">
        <v>0</v>
      </c>
      <c r="FK343" s="4">
        <v>0</v>
      </c>
      <c r="FL343" s="4">
        <v>0</v>
      </c>
      <c r="FM343" s="4">
        <v>0</v>
      </c>
      <c r="FN343" s="4">
        <v>0</v>
      </c>
      <c r="FO343" s="4">
        <v>0</v>
      </c>
      <c r="FQ343" s="4">
        <v>0</v>
      </c>
      <c r="FS343" s="4">
        <v>0</v>
      </c>
      <c r="FU343" s="93">
        <v>0</v>
      </c>
      <c r="FV343" s="4">
        <v>0</v>
      </c>
      <c r="FW343" s="4">
        <v>0</v>
      </c>
      <c r="FX343" s="4">
        <v>0</v>
      </c>
      <c r="FY343" s="4">
        <v>0</v>
      </c>
      <c r="FZ343" s="4">
        <v>0</v>
      </c>
      <c r="GA343" s="4">
        <v>0</v>
      </c>
      <c r="GB343" s="4">
        <v>0</v>
      </c>
      <c r="GC343" s="4">
        <v>0</v>
      </c>
      <c r="GE343" s="4">
        <v>0</v>
      </c>
      <c r="GG343" s="93">
        <v>0</v>
      </c>
      <c r="GH343" s="4">
        <v>0</v>
      </c>
      <c r="GI343" s="4">
        <v>0</v>
      </c>
      <c r="GJ343" s="4">
        <v>0</v>
      </c>
      <c r="GK343" s="4">
        <v>0</v>
      </c>
      <c r="GL343" s="4">
        <v>0</v>
      </c>
      <c r="GM343" s="4">
        <v>0</v>
      </c>
      <c r="GN343" s="4">
        <v>0</v>
      </c>
      <c r="GO343" s="4">
        <v>0</v>
      </c>
      <c r="GP343" s="4">
        <v>0</v>
      </c>
      <c r="GQ343" s="4">
        <v>0</v>
      </c>
      <c r="GR343" s="4">
        <v>0</v>
      </c>
      <c r="GS343" s="93">
        <v>0</v>
      </c>
      <c r="GT343" s="4">
        <v>0</v>
      </c>
      <c r="GU343" s="4">
        <v>0</v>
      </c>
      <c r="GV343" s="4">
        <v>0</v>
      </c>
      <c r="GW343" s="4">
        <v>0</v>
      </c>
      <c r="GX343" s="4">
        <v>0</v>
      </c>
      <c r="GY343" s="4">
        <v>0</v>
      </c>
      <c r="GZ343" s="4">
        <v>0</v>
      </c>
      <c r="HA343" s="160">
        <v>0</v>
      </c>
      <c r="HB343" s="160">
        <v>0</v>
      </c>
      <c r="HC343" s="160">
        <v>0</v>
      </c>
      <c r="HD343" s="4">
        <v>0</v>
      </c>
      <c r="HE343" s="93">
        <v>0</v>
      </c>
      <c r="HF343" s="4">
        <v>0</v>
      </c>
      <c r="HG343" s="4">
        <v>0</v>
      </c>
      <c r="HH343" s="4">
        <v>0</v>
      </c>
      <c r="HI343" s="4">
        <v>0</v>
      </c>
      <c r="HJ343" s="4">
        <v>0</v>
      </c>
      <c r="HK343" s="4">
        <v>0</v>
      </c>
      <c r="HL343" s="4">
        <v>0</v>
      </c>
      <c r="HM343" s="4">
        <v>0</v>
      </c>
      <c r="HN343" s="4">
        <v>0</v>
      </c>
      <c r="HO343" s="4">
        <v>0</v>
      </c>
      <c r="HP343" s="4">
        <v>0</v>
      </c>
      <c r="HQ343" s="4">
        <v>0</v>
      </c>
      <c r="HR343" s="93">
        <v>0</v>
      </c>
      <c r="HS343" s="4">
        <v>0</v>
      </c>
      <c r="HT343" s="4">
        <v>0</v>
      </c>
      <c r="HU343" s="4">
        <v>0</v>
      </c>
      <c r="HV343" s="4">
        <v>0</v>
      </c>
      <c r="HW343" s="4">
        <v>0</v>
      </c>
      <c r="HX343" s="176">
        <v>0</v>
      </c>
      <c r="HY343" s="4">
        <v>0</v>
      </c>
      <c r="HZ343" s="176">
        <v>0</v>
      </c>
      <c r="IA343" s="4">
        <v>0</v>
      </c>
      <c r="IB343" s="176">
        <v>0</v>
      </c>
      <c r="IC343" s="4">
        <v>0</v>
      </c>
      <c r="ID343" s="176">
        <v>0</v>
      </c>
      <c r="IE343" s="4">
        <v>0</v>
      </c>
      <c r="IF343" s="4">
        <v>0</v>
      </c>
      <c r="IG343" s="5">
        <v>0</v>
      </c>
      <c r="IH343" s="3">
        <v>0</v>
      </c>
      <c r="II343" s="3">
        <v>0</v>
      </c>
      <c r="IJ343" s="3">
        <v>0</v>
      </c>
      <c r="IK343" s="3">
        <v>0</v>
      </c>
      <c r="IL343" s="3">
        <v>0</v>
      </c>
      <c r="IM343" s="3">
        <v>0</v>
      </c>
      <c r="IN343" s="3">
        <v>0</v>
      </c>
      <c r="IO343" s="3">
        <v>0</v>
      </c>
      <c r="IP343" s="3">
        <v>0</v>
      </c>
      <c r="IQ343" s="3"/>
      <c r="IR343" s="3">
        <v>0</v>
      </c>
      <c r="IS343" s="3"/>
      <c r="IT343" s="3">
        <v>0</v>
      </c>
      <c r="IU343" s="3"/>
      <c r="IV343" s="93">
        <v>0</v>
      </c>
      <c r="IW343" s="4">
        <v>0</v>
      </c>
      <c r="IX343" s="4">
        <v>0</v>
      </c>
      <c r="IY343" s="4">
        <v>0</v>
      </c>
      <c r="IZ343" s="4">
        <v>0</v>
      </c>
      <c r="JA343" s="4">
        <v>0</v>
      </c>
      <c r="JB343" s="4">
        <v>0</v>
      </c>
      <c r="JC343" s="4">
        <v>0</v>
      </c>
      <c r="JD343" s="4">
        <v>0</v>
      </c>
      <c r="JE343" s="4">
        <v>0</v>
      </c>
      <c r="JG343" s="4">
        <v>0</v>
      </c>
      <c r="JI343" s="4">
        <v>0</v>
      </c>
      <c r="JK343" s="93">
        <v>0</v>
      </c>
      <c r="JL343" s="4">
        <v>0</v>
      </c>
      <c r="JM343" s="4">
        <v>0</v>
      </c>
      <c r="JN343" s="4">
        <v>0</v>
      </c>
      <c r="JO343" s="4">
        <v>0</v>
      </c>
      <c r="JP343" s="4">
        <v>0</v>
      </c>
      <c r="JQ343" s="4">
        <v>0</v>
      </c>
      <c r="JR343" s="4">
        <v>0</v>
      </c>
      <c r="JS343" s="4">
        <v>0</v>
      </c>
      <c r="JT343" s="4">
        <v>0</v>
      </c>
      <c r="JV343" s="4">
        <v>0</v>
      </c>
      <c r="JW343" s="4">
        <v>0</v>
      </c>
      <c r="JX343" s="4">
        <v>0</v>
      </c>
      <c r="JY343" s="4">
        <v>0</v>
      </c>
      <c r="JZ343" s="93">
        <v>0</v>
      </c>
      <c r="KA343" s="4">
        <v>0</v>
      </c>
      <c r="KB343" s="4">
        <v>0</v>
      </c>
      <c r="KC343" s="4">
        <v>0</v>
      </c>
      <c r="KD343" s="4">
        <v>0</v>
      </c>
      <c r="KE343" s="4">
        <v>0</v>
      </c>
      <c r="KF343" s="4">
        <v>0</v>
      </c>
      <c r="KG343" s="4">
        <v>0</v>
      </c>
      <c r="KH343" s="4">
        <v>0</v>
      </c>
      <c r="KI343" s="4">
        <v>0</v>
      </c>
      <c r="KJ343" s="4">
        <v>0</v>
      </c>
      <c r="KK343" s="4">
        <v>0</v>
      </c>
      <c r="KM343" s="4">
        <v>0</v>
      </c>
      <c r="KN343" s="4">
        <v>0</v>
      </c>
      <c r="KO343" s="4">
        <v>0</v>
      </c>
      <c r="KP343" s="4">
        <v>0</v>
      </c>
      <c r="KQ343" s="4">
        <v>0</v>
      </c>
      <c r="KR343" s="4">
        <v>0</v>
      </c>
      <c r="KS343" s="4">
        <v>0</v>
      </c>
      <c r="KT343" s="4">
        <v>0</v>
      </c>
      <c r="KU343" s="4">
        <v>0</v>
      </c>
      <c r="KV343" s="4">
        <v>0</v>
      </c>
      <c r="KW343" s="4">
        <v>0</v>
      </c>
      <c r="KX343" s="4">
        <v>0</v>
      </c>
      <c r="KY343" s="4">
        <v>0</v>
      </c>
      <c r="KZ343" s="4">
        <v>0</v>
      </c>
      <c r="LA343" s="4">
        <v>0</v>
      </c>
      <c r="LB343" s="4">
        <v>0</v>
      </c>
      <c r="LC343" s="4">
        <v>0</v>
      </c>
      <c r="LD343" s="4">
        <v>0</v>
      </c>
      <c r="LE343" s="4">
        <v>0</v>
      </c>
      <c r="LF343" s="4">
        <v>0</v>
      </c>
      <c r="LG343" s="4">
        <v>0</v>
      </c>
      <c r="LH343" s="4">
        <v>0</v>
      </c>
      <c r="LI343" s="4">
        <v>0</v>
      </c>
      <c r="LJ343" s="4">
        <v>0</v>
      </c>
      <c r="LK343" s="4">
        <v>0</v>
      </c>
      <c r="LL343" s="4">
        <v>0</v>
      </c>
      <c r="LM343" s="4">
        <v>0</v>
      </c>
      <c r="LO343" s="4">
        <v>0</v>
      </c>
      <c r="LQ343" s="4">
        <v>0</v>
      </c>
      <c r="MI343" s="115">
        <f t="shared" si="5"/>
        <v>-334</v>
      </c>
      <c r="MJ343" s="3"/>
      <c r="MK343" s="3"/>
      <c r="ML343" s="176"/>
      <c r="MM343" s="176"/>
      <c r="MN343" s="176"/>
      <c r="MO343" s="176"/>
      <c r="MP343" s="176"/>
      <c r="MQ343" s="176"/>
      <c r="MR343" s="176"/>
      <c r="MS343" s="176"/>
      <c r="MT343" s="176"/>
    </row>
    <row r="344" spans="1:358" s="4" customFormat="1">
      <c r="A344" s="1">
        <v>335</v>
      </c>
      <c r="B344" t="s">
        <v>375</v>
      </c>
      <c r="C344" s="93"/>
      <c r="E344" s="4">
        <v>0</v>
      </c>
      <c r="F344" s="4">
        <v>0</v>
      </c>
      <c r="I344" s="93"/>
      <c r="J344" s="4">
        <v>0</v>
      </c>
      <c r="K344" s="4">
        <v>0</v>
      </c>
      <c r="L344" s="4">
        <v>0</v>
      </c>
      <c r="O344" s="93"/>
      <c r="Q344" s="4">
        <v>0</v>
      </c>
      <c r="R344" s="4">
        <v>0</v>
      </c>
      <c r="S344" s="4">
        <v>0</v>
      </c>
      <c r="U344" s="4">
        <v>0</v>
      </c>
      <c r="V344" s="4">
        <v>0</v>
      </c>
      <c r="W344" s="93">
        <v>0.77</v>
      </c>
      <c r="X344" s="4">
        <v>0</v>
      </c>
      <c r="Y344" s="4">
        <v>4629</v>
      </c>
      <c r="Z344" s="4">
        <v>0</v>
      </c>
      <c r="AA344" s="4">
        <v>0</v>
      </c>
      <c r="AB344" s="4">
        <v>0</v>
      </c>
      <c r="AC344" s="4">
        <v>4629</v>
      </c>
      <c r="AD344" s="4">
        <v>0</v>
      </c>
      <c r="AE344" s="4">
        <v>0</v>
      </c>
      <c r="AF344" s="4">
        <v>1</v>
      </c>
      <c r="AG344" s="4">
        <v>0</v>
      </c>
      <c r="AH344" s="4">
        <v>6109</v>
      </c>
      <c r="AJ344" s="4">
        <v>0</v>
      </c>
      <c r="AL344" s="4">
        <v>4257</v>
      </c>
      <c r="AN344" s="4">
        <v>0</v>
      </c>
      <c r="AO344" s="93">
        <v>1</v>
      </c>
      <c r="AP344" s="4">
        <v>0</v>
      </c>
      <c r="AQ344" s="4">
        <v>7477</v>
      </c>
      <c r="AR344" s="4">
        <v>0</v>
      </c>
      <c r="AS344" s="4">
        <v>0</v>
      </c>
      <c r="AT344" s="4">
        <v>0</v>
      </c>
      <c r="AU344" s="4">
        <v>4107</v>
      </c>
      <c r="AW344" s="93">
        <v>1</v>
      </c>
      <c r="AY344" s="4">
        <v>8548</v>
      </c>
      <c r="AZ344" s="4">
        <v>0</v>
      </c>
      <c r="BA344" s="4">
        <v>0</v>
      </c>
      <c r="BB344" s="4">
        <v>0</v>
      </c>
      <c r="BC344" s="4">
        <v>2211</v>
      </c>
      <c r="BD344" s="4">
        <v>3</v>
      </c>
      <c r="BE344" s="4">
        <v>1</v>
      </c>
      <c r="BF344" s="4">
        <v>0</v>
      </c>
      <c r="BG344" s="4">
        <v>7902</v>
      </c>
      <c r="BH344" s="4">
        <v>0</v>
      </c>
      <c r="BI344" s="4">
        <v>1</v>
      </c>
      <c r="BJ344" s="4">
        <v>0</v>
      </c>
      <c r="BK344" s="4">
        <v>8690</v>
      </c>
      <c r="BL344" s="4">
        <v>0</v>
      </c>
      <c r="BM344" s="4">
        <v>0</v>
      </c>
      <c r="BN344" s="4">
        <v>0</v>
      </c>
      <c r="BO344" s="4">
        <v>372.06087520299707</v>
      </c>
      <c r="BP344" s="4">
        <v>0.24232734996809313</v>
      </c>
      <c r="BQ344" s="93">
        <v>0.1872791519434629</v>
      </c>
      <c r="BR344" s="4">
        <v>0</v>
      </c>
      <c r="BS344" s="4">
        <v>1906.1624314019625</v>
      </c>
      <c r="BT344" s="4">
        <v>0</v>
      </c>
      <c r="BU344" s="4">
        <v>140.08480565371025</v>
      </c>
      <c r="BW344" s="4">
        <v>0</v>
      </c>
      <c r="BY344" s="4">
        <v>140.08480565371025</v>
      </c>
      <c r="CA344" s="4">
        <v>472.8</v>
      </c>
      <c r="CC344" s="93"/>
      <c r="CE344" s="4">
        <v>0</v>
      </c>
      <c r="CF344" s="4">
        <v>0</v>
      </c>
      <c r="CH344" s="4">
        <v>0</v>
      </c>
      <c r="CJ344" s="4">
        <v>0</v>
      </c>
      <c r="CK344" s="4">
        <v>0</v>
      </c>
      <c r="CL344" s="4">
        <v>0</v>
      </c>
      <c r="CM344" s="4">
        <v>315</v>
      </c>
      <c r="CN344" s="4">
        <v>0</v>
      </c>
      <c r="CO344" s="93"/>
      <c r="CS344" s="4">
        <v>0</v>
      </c>
      <c r="CW344" s="4">
        <v>0</v>
      </c>
      <c r="CY344" s="4">
        <v>0</v>
      </c>
      <c r="DA344" s="93"/>
      <c r="DD344" s="4">
        <v>0</v>
      </c>
      <c r="DF344" s="4">
        <v>0</v>
      </c>
      <c r="DH344" s="4">
        <v>0</v>
      </c>
      <c r="DI344" s="4">
        <v>0</v>
      </c>
      <c r="DJ344" s="4">
        <v>0</v>
      </c>
      <c r="DK344" s="4">
        <v>0</v>
      </c>
      <c r="DL344" s="4">
        <v>0</v>
      </c>
      <c r="DM344" s="93">
        <v>0.9965397923875432</v>
      </c>
      <c r="DN344" s="4">
        <v>0</v>
      </c>
      <c r="DO344" s="4">
        <v>11966</v>
      </c>
      <c r="DQ344" s="4">
        <v>890</v>
      </c>
      <c r="DS344" s="4">
        <v>0</v>
      </c>
      <c r="DU344" s="4">
        <v>890</v>
      </c>
      <c r="DW344" s="4">
        <v>11966</v>
      </c>
      <c r="DY344" s="93">
        <v>1</v>
      </c>
      <c r="DZ344" s="4">
        <v>0</v>
      </c>
      <c r="EA344" s="4">
        <v>12123</v>
      </c>
      <c r="EC344" s="4">
        <v>893</v>
      </c>
      <c r="EE344" s="4">
        <v>0</v>
      </c>
      <c r="EG344" s="4">
        <v>893</v>
      </c>
      <c r="EI344" s="4">
        <v>7336.6</v>
      </c>
      <c r="EK344" s="93">
        <v>1</v>
      </c>
      <c r="EL344" s="4">
        <v>0</v>
      </c>
      <c r="EM344" s="4">
        <v>17393</v>
      </c>
      <c r="EN344" s="4">
        <v>0</v>
      </c>
      <c r="EO344" s="4">
        <v>893</v>
      </c>
      <c r="EP344" s="4">
        <v>0</v>
      </c>
      <c r="EQ344" s="4">
        <v>0</v>
      </c>
      <c r="ER344" s="4">
        <v>0</v>
      </c>
      <c r="ES344" s="4">
        <v>893</v>
      </c>
      <c r="ET344" s="4">
        <v>0</v>
      </c>
      <c r="EU344" s="4">
        <v>10150.599999999999</v>
      </c>
      <c r="EV344" s="4">
        <v>0</v>
      </c>
      <c r="EW344" s="93">
        <v>0</v>
      </c>
      <c r="EX344" s="4">
        <v>0</v>
      </c>
      <c r="EY344" s="4">
        <v>0</v>
      </c>
      <c r="EZ344" s="4">
        <v>0</v>
      </c>
      <c r="FA344" s="4">
        <v>0</v>
      </c>
      <c r="FB344" s="4">
        <v>0</v>
      </c>
      <c r="FC344" s="4">
        <v>0</v>
      </c>
      <c r="FD344" s="4">
        <v>0</v>
      </c>
      <c r="FE344" s="4">
        <v>0</v>
      </c>
      <c r="FF344" s="4">
        <v>0</v>
      </c>
      <c r="FG344" s="4">
        <v>1380.3</v>
      </c>
      <c r="FH344" s="4">
        <v>0</v>
      </c>
      <c r="FI344" s="93">
        <v>1</v>
      </c>
      <c r="FJ344" s="4">
        <v>0</v>
      </c>
      <c r="FK344" s="4">
        <v>12513</v>
      </c>
      <c r="FL344" s="4">
        <v>0</v>
      </c>
      <c r="FM344" s="4">
        <v>862</v>
      </c>
      <c r="FN344" s="4">
        <v>0</v>
      </c>
      <c r="FO344" s="4">
        <v>0</v>
      </c>
      <c r="FQ344" s="4">
        <v>862</v>
      </c>
      <c r="FS344" s="4">
        <v>13236.563597165175</v>
      </c>
      <c r="FU344" s="93">
        <v>1</v>
      </c>
      <c r="FV344" s="4">
        <v>0</v>
      </c>
      <c r="FW344" s="4">
        <v>12989</v>
      </c>
      <c r="FX344" s="4">
        <v>0</v>
      </c>
      <c r="FY344" s="4">
        <v>860</v>
      </c>
      <c r="FZ344" s="4">
        <v>0</v>
      </c>
      <c r="GA344" s="4">
        <v>0</v>
      </c>
      <c r="GB344" s="4">
        <v>0</v>
      </c>
      <c r="GC344" s="4">
        <v>860</v>
      </c>
      <c r="GE344" s="4">
        <v>4791.7632789229856</v>
      </c>
      <c r="GG344" s="93">
        <v>1</v>
      </c>
      <c r="GH344" s="4">
        <v>0</v>
      </c>
      <c r="GI344" s="4">
        <v>13940</v>
      </c>
      <c r="GJ344" s="4">
        <v>0</v>
      </c>
      <c r="GK344" s="4">
        <v>818</v>
      </c>
      <c r="GL344" s="4">
        <v>0</v>
      </c>
      <c r="GM344" s="4">
        <v>0</v>
      </c>
      <c r="GN344" s="4">
        <v>0</v>
      </c>
      <c r="GO344" s="4">
        <v>818</v>
      </c>
      <c r="GP344" s="4">
        <v>0</v>
      </c>
      <c r="GQ344" s="4">
        <v>914.94234724428236</v>
      </c>
      <c r="GR344" s="4">
        <v>-0.79977475549935662</v>
      </c>
      <c r="GS344" s="93">
        <v>0</v>
      </c>
      <c r="GT344" s="4">
        <v>0</v>
      </c>
      <c r="GU344" s="4">
        <v>0</v>
      </c>
      <c r="GV344" s="4">
        <v>0</v>
      </c>
      <c r="GW344" s="4">
        <v>0</v>
      </c>
      <c r="GX344" s="4">
        <v>0</v>
      </c>
      <c r="GY344" s="4">
        <v>0</v>
      </c>
      <c r="GZ344" s="4">
        <v>0</v>
      </c>
      <c r="HA344" s="160">
        <v>0</v>
      </c>
      <c r="HB344" s="160">
        <v>0</v>
      </c>
      <c r="HC344" s="160">
        <v>-0.79977475549935662</v>
      </c>
      <c r="HD344" s="4">
        <v>0</v>
      </c>
      <c r="HE344" s="93">
        <v>2</v>
      </c>
      <c r="HF344" s="4">
        <v>0</v>
      </c>
      <c r="HG344" s="4">
        <v>0</v>
      </c>
      <c r="HH344" s="4">
        <v>31320</v>
      </c>
      <c r="HI344" s="4">
        <v>0</v>
      </c>
      <c r="HJ344" s="4">
        <v>1786</v>
      </c>
      <c r="HK344" s="4">
        <v>0</v>
      </c>
      <c r="HL344" s="4">
        <v>0</v>
      </c>
      <c r="HM344" s="4">
        <v>0</v>
      </c>
      <c r="HN344" s="4">
        <v>1786</v>
      </c>
      <c r="HO344" s="4">
        <v>0</v>
      </c>
      <c r="HP344" s="4">
        <v>27492</v>
      </c>
      <c r="HQ344" s="4">
        <v>-477.64057884393333</v>
      </c>
      <c r="HR344" s="93">
        <v>1</v>
      </c>
      <c r="HS344" s="4">
        <v>0</v>
      </c>
      <c r="HT344" s="4">
        <v>0</v>
      </c>
      <c r="HU344" s="4">
        <v>16432</v>
      </c>
      <c r="HV344" s="4">
        <v>0</v>
      </c>
      <c r="HW344" s="4">
        <v>0</v>
      </c>
      <c r="HX344" s="176">
        <v>0</v>
      </c>
      <c r="HY344" s="4">
        <v>893</v>
      </c>
      <c r="HZ344" s="176">
        <v>0</v>
      </c>
      <c r="IA344" s="4">
        <v>0</v>
      </c>
      <c r="IB344" s="176">
        <v>0</v>
      </c>
      <c r="IC344" s="4">
        <v>893</v>
      </c>
      <c r="ID344" s="176">
        <v>0</v>
      </c>
      <c r="IE344" s="4">
        <v>-314.76622020583966</v>
      </c>
      <c r="IF344" s="4">
        <v>-1.6978397418031932</v>
      </c>
      <c r="IG344" s="5">
        <v>1</v>
      </c>
      <c r="IH344" s="3">
        <v>0</v>
      </c>
      <c r="II344" s="3">
        <v>0</v>
      </c>
      <c r="IJ344" s="3">
        <v>18464</v>
      </c>
      <c r="IK344" s="3">
        <v>0</v>
      </c>
      <c r="IL344" s="3">
        <v>0</v>
      </c>
      <c r="IM344" s="3">
        <v>0</v>
      </c>
      <c r="IN344" s="3">
        <v>893</v>
      </c>
      <c r="IO344" s="3">
        <v>0</v>
      </c>
      <c r="IP344" s="3">
        <v>0</v>
      </c>
      <c r="IQ344" s="3"/>
      <c r="IR344" s="3">
        <v>893</v>
      </c>
      <c r="IS344" s="3"/>
      <c r="IT344" s="3">
        <v>1665.6898260215364</v>
      </c>
      <c r="IU344" s="3"/>
      <c r="IV344" s="93">
        <v>1</v>
      </c>
      <c r="IW344" s="4">
        <v>0</v>
      </c>
      <c r="IX344" s="4">
        <v>0</v>
      </c>
      <c r="IY344" s="4">
        <v>19488</v>
      </c>
      <c r="IZ344" s="4">
        <v>0</v>
      </c>
      <c r="JA344" s="4">
        <v>0</v>
      </c>
      <c r="JB344" s="4">
        <v>0</v>
      </c>
      <c r="JC344" s="4">
        <v>938</v>
      </c>
      <c r="JD344" s="4">
        <v>0</v>
      </c>
      <c r="JE344" s="4">
        <v>0</v>
      </c>
      <c r="JG344" s="4">
        <v>938</v>
      </c>
      <c r="JI344" s="4">
        <v>1049.9797719725352</v>
      </c>
      <c r="JK344" s="93">
        <v>0.5</v>
      </c>
      <c r="JL344" s="4">
        <v>0</v>
      </c>
      <c r="JM344" s="4">
        <v>0</v>
      </c>
      <c r="JN344" s="4">
        <v>9435</v>
      </c>
      <c r="JO344" s="4">
        <v>0</v>
      </c>
      <c r="JP344" s="4">
        <v>0</v>
      </c>
      <c r="JQ344" s="4">
        <v>0</v>
      </c>
      <c r="JR344" s="4">
        <v>469</v>
      </c>
      <c r="JS344" s="4">
        <v>0</v>
      </c>
      <c r="JT344" s="4">
        <v>0</v>
      </c>
      <c r="JV344" s="4">
        <v>469</v>
      </c>
      <c r="JW344" s="4">
        <v>0</v>
      </c>
      <c r="JX344" s="4">
        <v>157.83187086064621</v>
      </c>
      <c r="JY344" s="4">
        <v>-0.20074315572435353</v>
      </c>
      <c r="JZ344" s="93">
        <v>0</v>
      </c>
      <c r="KA344" s="4">
        <v>0</v>
      </c>
      <c r="KB344" s="4">
        <v>0</v>
      </c>
      <c r="KC344" s="4">
        <v>0</v>
      </c>
      <c r="KD344" s="4">
        <v>0</v>
      </c>
      <c r="KE344" s="4">
        <v>0</v>
      </c>
      <c r="KF344" s="4">
        <v>0</v>
      </c>
      <c r="KG344" s="4">
        <v>0</v>
      </c>
      <c r="KH344" s="4">
        <v>0</v>
      </c>
      <c r="KI344" s="4">
        <v>0</v>
      </c>
      <c r="KJ344" s="4">
        <v>0</v>
      </c>
      <c r="KK344" s="4">
        <v>0</v>
      </c>
      <c r="KM344" s="4">
        <v>136.04971480329124</v>
      </c>
      <c r="KN344" s="4">
        <v>-1.0964781755783122</v>
      </c>
      <c r="KO344" s="4">
        <v>0</v>
      </c>
      <c r="KP344" s="4">
        <v>0</v>
      </c>
      <c r="KQ344" s="4">
        <v>0</v>
      </c>
      <c r="KR344" s="4">
        <v>0</v>
      </c>
      <c r="KS344" s="4">
        <v>0</v>
      </c>
      <c r="KT344" s="4">
        <v>0</v>
      </c>
      <c r="KU344" s="4">
        <v>0</v>
      </c>
      <c r="KV344" s="4">
        <v>0</v>
      </c>
      <c r="KW344" s="4">
        <v>0</v>
      </c>
      <c r="KX344" s="4">
        <v>0</v>
      </c>
      <c r="KY344" s="4">
        <v>0</v>
      </c>
      <c r="KZ344" s="4">
        <v>0</v>
      </c>
      <c r="LA344" s="4">
        <v>0</v>
      </c>
      <c r="LB344" s="4">
        <v>-1.0964781755783122</v>
      </c>
      <c r="LC344" s="4">
        <v>0</v>
      </c>
      <c r="LD344" s="4">
        <v>0</v>
      </c>
      <c r="LE344" s="4">
        <v>0</v>
      </c>
      <c r="LF344" s="4">
        <v>0</v>
      </c>
      <c r="LG344" s="4">
        <v>0</v>
      </c>
      <c r="LH344" s="4">
        <v>0</v>
      </c>
      <c r="LI344" s="4">
        <v>0</v>
      </c>
      <c r="LJ344" s="4">
        <v>0</v>
      </c>
      <c r="LK344" s="4">
        <v>0</v>
      </c>
      <c r="LL344" s="4">
        <v>0</v>
      </c>
      <c r="LM344" s="4">
        <v>0</v>
      </c>
      <c r="LO344" s="4">
        <v>0</v>
      </c>
      <c r="LQ344" s="4">
        <v>0</v>
      </c>
      <c r="MI344" s="115">
        <f t="shared" si="5"/>
        <v>-335</v>
      </c>
      <c r="MJ344" s="3"/>
      <c r="MK344" s="3"/>
      <c r="ML344" s="176"/>
      <c r="MM344" s="176"/>
      <c r="MN344" s="176"/>
      <c r="MO344" s="176"/>
      <c r="MP344" s="176"/>
      <c r="MQ344" s="176"/>
      <c r="MR344" s="176"/>
      <c r="MS344" s="176"/>
      <c r="MT344" s="176"/>
    </row>
    <row r="345" spans="1:358" s="4" customFormat="1">
      <c r="A345" s="1">
        <v>336</v>
      </c>
      <c r="B345" t="s">
        <v>376</v>
      </c>
      <c r="C345" s="93">
        <v>3.85</v>
      </c>
      <c r="D345" s="4">
        <v>20517</v>
      </c>
      <c r="E345" s="4">
        <v>0</v>
      </c>
      <c r="F345" s="4">
        <v>21200</v>
      </c>
      <c r="G345" s="4">
        <v>0</v>
      </c>
      <c r="I345" s="93">
        <v>45.78</v>
      </c>
      <c r="J345" s="4">
        <v>260121</v>
      </c>
      <c r="K345" s="4">
        <v>0</v>
      </c>
      <c r="L345" s="4">
        <v>208978</v>
      </c>
      <c r="M345" s="4">
        <v>0</v>
      </c>
      <c r="O345" s="93">
        <v>43.35</v>
      </c>
      <c r="P345" s="4">
        <v>0</v>
      </c>
      <c r="Q345" s="4">
        <v>250607</v>
      </c>
      <c r="R345" s="4">
        <v>0</v>
      </c>
      <c r="S345" s="4">
        <v>2688</v>
      </c>
      <c r="U345" s="4">
        <v>23979</v>
      </c>
      <c r="V345" s="4">
        <v>0</v>
      </c>
      <c r="W345" s="93">
        <v>38.450000000000003</v>
      </c>
      <c r="X345" s="4">
        <v>0</v>
      </c>
      <c r="Y345" s="4">
        <v>229440</v>
      </c>
      <c r="Z345" s="4">
        <v>0</v>
      </c>
      <c r="AA345" s="4">
        <v>838</v>
      </c>
      <c r="AB345" s="4">
        <v>0</v>
      </c>
      <c r="AC345" s="4">
        <v>0</v>
      </c>
      <c r="AD345" s="4">
        <v>0</v>
      </c>
      <c r="AE345" s="4">
        <v>0</v>
      </c>
      <c r="AF345" s="4">
        <v>46.08</v>
      </c>
      <c r="AG345" s="4">
        <v>0</v>
      </c>
      <c r="AH345" s="4">
        <v>300902</v>
      </c>
      <c r="AJ345" s="4">
        <v>0</v>
      </c>
      <c r="AL345" s="4">
        <v>71462</v>
      </c>
      <c r="AN345" s="4">
        <v>0</v>
      </c>
      <c r="AO345" s="93">
        <v>37.869999999999997</v>
      </c>
      <c r="AP345" s="4">
        <v>0</v>
      </c>
      <c r="AQ345" s="4">
        <v>276981</v>
      </c>
      <c r="AR345" s="4">
        <v>0</v>
      </c>
      <c r="AS345" s="4">
        <v>0</v>
      </c>
      <c r="AT345" s="4">
        <v>0</v>
      </c>
      <c r="AU345" s="4">
        <v>42877</v>
      </c>
      <c r="AW345" s="93">
        <v>34.61</v>
      </c>
      <c r="AY345" s="4">
        <v>227258</v>
      </c>
      <c r="AZ345" s="4">
        <v>0</v>
      </c>
      <c r="BA345" s="4">
        <v>13938</v>
      </c>
      <c r="BB345" s="4">
        <v>0</v>
      </c>
      <c r="BC345" s="4">
        <v>25447</v>
      </c>
      <c r="BD345" s="4">
        <v>37</v>
      </c>
      <c r="BE345" s="4">
        <v>36.119999999999997</v>
      </c>
      <c r="BF345" s="4">
        <v>0</v>
      </c>
      <c r="BG345" s="4">
        <v>254718</v>
      </c>
      <c r="BH345" s="4">
        <v>0</v>
      </c>
      <c r="BI345" s="4">
        <v>32.340000000000003</v>
      </c>
      <c r="BJ345" s="4">
        <v>0</v>
      </c>
      <c r="BK345" s="4">
        <v>242196</v>
      </c>
      <c r="BL345" s="4">
        <v>0</v>
      </c>
      <c r="BM345" s="4">
        <v>7728</v>
      </c>
      <c r="BN345" s="4">
        <v>0</v>
      </c>
      <c r="BO345" s="4">
        <v>5039.5223444957082</v>
      </c>
      <c r="BP345" s="4">
        <v>3.282296463396051</v>
      </c>
      <c r="BQ345" s="93">
        <v>56.600706713780923</v>
      </c>
      <c r="BR345" s="4">
        <v>0</v>
      </c>
      <c r="BS345" s="4">
        <v>374622.52767318301</v>
      </c>
      <c r="BT345" s="4">
        <v>0</v>
      </c>
      <c r="BU345" s="4">
        <v>37236.127208480561</v>
      </c>
      <c r="BW345" s="4">
        <v>56430.834621548798</v>
      </c>
      <c r="BY345" s="4">
        <v>37236.127208480561</v>
      </c>
      <c r="CA345" s="4">
        <v>143410.52767318301</v>
      </c>
      <c r="CC345" s="93">
        <v>57.709342560553637</v>
      </c>
      <c r="CD345" s="4">
        <v>0</v>
      </c>
      <c r="CE345" s="4">
        <v>462902.83391003462</v>
      </c>
      <c r="CF345" s="4">
        <v>-4077.7093425606145</v>
      </c>
      <c r="CG345" s="4">
        <v>43230.449826989614</v>
      </c>
      <c r="CH345" s="4">
        <v>-381.28719723183167</v>
      </c>
      <c r="CI345" s="4">
        <v>18150</v>
      </c>
      <c r="CJ345" s="4">
        <v>0</v>
      </c>
      <c r="CK345" s="4">
        <v>43230.449826989614</v>
      </c>
      <c r="CL345" s="4">
        <v>-381.28719723183167</v>
      </c>
      <c r="CM345" s="4">
        <v>167736.30623685161</v>
      </c>
      <c r="CN345" s="4">
        <v>-0.29065743938554078</v>
      </c>
      <c r="CO345" s="93">
        <v>56.492184703496001</v>
      </c>
      <c r="CP345" s="4">
        <v>0</v>
      </c>
      <c r="CQ345" s="4">
        <v>500123.07335116499</v>
      </c>
      <c r="CS345" s="4">
        <v>44198.774251282666</v>
      </c>
      <c r="CU345" s="4">
        <v>19753.411764705881</v>
      </c>
      <c r="CW345" s="4">
        <v>43817.487054050835</v>
      </c>
      <c r="CY345" s="4">
        <v>139081.53009856975</v>
      </c>
      <c r="DA345" s="93">
        <v>47.918918918918919</v>
      </c>
      <c r="DB345" s="4">
        <v>0</v>
      </c>
      <c r="DC345" s="4">
        <v>422778</v>
      </c>
      <c r="DD345" s="4">
        <v>0</v>
      </c>
      <c r="DE345" s="4">
        <v>39860</v>
      </c>
      <c r="DF345" s="4">
        <v>0</v>
      </c>
      <c r="DG345" s="4">
        <v>9554</v>
      </c>
      <c r="DH345" s="4">
        <v>0</v>
      </c>
      <c r="DI345" s="4">
        <v>39860</v>
      </c>
      <c r="DJ345" s="4">
        <v>0</v>
      </c>
      <c r="DK345" s="4">
        <v>55198</v>
      </c>
      <c r="DL345" s="4">
        <v>0</v>
      </c>
      <c r="DM345" s="93">
        <v>53.902290426019249</v>
      </c>
      <c r="DN345" s="4">
        <v>0</v>
      </c>
      <c r="DO345" s="4">
        <v>475147</v>
      </c>
      <c r="DQ345" s="4">
        <v>48136</v>
      </c>
      <c r="DS345" s="4">
        <v>0</v>
      </c>
      <c r="DU345" s="4">
        <v>48136</v>
      </c>
      <c r="DW345" s="4">
        <v>65626.012039427907</v>
      </c>
      <c r="DY345" s="93">
        <v>56.159062297982373</v>
      </c>
      <c r="DZ345" s="4">
        <v>0</v>
      </c>
      <c r="EA345" s="4">
        <v>467033</v>
      </c>
      <c r="EC345" s="4">
        <v>49449</v>
      </c>
      <c r="EE345" s="4">
        <v>7194</v>
      </c>
      <c r="EG345" s="4">
        <v>49449</v>
      </c>
      <c r="EI345" s="4">
        <v>31421.4</v>
      </c>
      <c r="EK345" s="93">
        <v>65.813384159364261</v>
      </c>
      <c r="EL345" s="4">
        <v>0</v>
      </c>
      <c r="EM345" s="4">
        <v>547617</v>
      </c>
      <c r="EN345" s="4">
        <v>0</v>
      </c>
      <c r="EO345" s="4">
        <v>56942</v>
      </c>
      <c r="EP345" s="4">
        <v>0</v>
      </c>
      <c r="EQ345" s="4">
        <v>9402</v>
      </c>
      <c r="ER345" s="4">
        <v>0</v>
      </c>
      <c r="ES345" s="4">
        <v>56942</v>
      </c>
      <c r="ET345" s="4">
        <v>0</v>
      </c>
      <c r="EU345" s="4">
        <v>101531.6</v>
      </c>
      <c r="EV345" s="4">
        <v>0</v>
      </c>
      <c r="EW345" s="93">
        <v>75.981397459165152</v>
      </c>
      <c r="EX345" s="4">
        <v>0</v>
      </c>
      <c r="EY345" s="4">
        <v>668210</v>
      </c>
      <c r="EZ345" s="4">
        <v>0</v>
      </c>
      <c r="FA345" s="4">
        <v>67654</v>
      </c>
      <c r="FB345" s="4">
        <v>0</v>
      </c>
      <c r="FC345" s="4">
        <v>0</v>
      </c>
      <c r="FD345" s="4">
        <v>0</v>
      </c>
      <c r="FE345" s="4">
        <v>67654</v>
      </c>
      <c r="FF345" s="4">
        <v>0</v>
      </c>
      <c r="FG345" s="4">
        <v>140739</v>
      </c>
      <c r="FH345" s="4">
        <v>0</v>
      </c>
      <c r="FI345" s="93">
        <v>81.173469387755105</v>
      </c>
      <c r="FJ345" s="4">
        <v>0</v>
      </c>
      <c r="FK345" s="4">
        <v>730928</v>
      </c>
      <c r="FL345" s="4">
        <v>0</v>
      </c>
      <c r="FM345" s="4">
        <v>71523</v>
      </c>
      <c r="FN345" s="4">
        <v>0</v>
      </c>
      <c r="FO345" s="4">
        <v>9931</v>
      </c>
      <c r="FQ345" s="4">
        <v>71523</v>
      </c>
      <c r="FS345" s="4">
        <v>108159.05675020642</v>
      </c>
      <c r="FU345" s="93">
        <v>87.390847457627117</v>
      </c>
      <c r="FV345" s="4">
        <v>0</v>
      </c>
      <c r="FW345" s="4">
        <v>878054</v>
      </c>
      <c r="FX345" s="4">
        <v>0</v>
      </c>
      <c r="FY345" s="4">
        <v>77147</v>
      </c>
      <c r="FZ345" s="4">
        <v>0</v>
      </c>
      <c r="GA345" s="4">
        <v>0</v>
      </c>
      <c r="GB345" s="4">
        <v>0</v>
      </c>
      <c r="GC345" s="4">
        <v>77147</v>
      </c>
      <c r="GE345" s="4">
        <v>207471.64256568666</v>
      </c>
      <c r="GG345" s="93">
        <v>98.212837837837824</v>
      </c>
      <c r="GH345" s="4">
        <v>0</v>
      </c>
      <c r="GI345" s="4">
        <v>1050219</v>
      </c>
      <c r="GJ345" s="4">
        <v>0</v>
      </c>
      <c r="GK345" s="4">
        <v>87676</v>
      </c>
      <c r="GL345" s="4">
        <v>0</v>
      </c>
      <c r="GM345" s="4">
        <v>0</v>
      </c>
      <c r="GN345" s="4">
        <v>0</v>
      </c>
      <c r="GO345" s="4">
        <v>87676</v>
      </c>
      <c r="GP345" s="4">
        <v>0</v>
      </c>
      <c r="GQ345" s="4">
        <v>165637.27572377693</v>
      </c>
      <c r="GR345" s="4">
        <v>-144.78782416458125</v>
      </c>
      <c r="GS345" s="93">
        <v>114.3237347191874</v>
      </c>
      <c r="GT345" s="4">
        <v>0</v>
      </c>
      <c r="GU345" s="4">
        <v>1194377</v>
      </c>
      <c r="GV345" s="4">
        <v>0</v>
      </c>
      <c r="GW345" s="4">
        <v>101110</v>
      </c>
      <c r="GX345" s="4">
        <v>0</v>
      </c>
      <c r="GY345" s="4">
        <v>12172</v>
      </c>
      <c r="GZ345" s="4">
        <v>0</v>
      </c>
      <c r="HA345" s="160">
        <v>101110</v>
      </c>
      <c r="HB345" s="160">
        <v>0</v>
      </c>
      <c r="HC345" s="160">
        <v>127747.49382489162</v>
      </c>
      <c r="HD345" s="4">
        <v>-94</v>
      </c>
      <c r="HE345" s="93">
        <v>177</v>
      </c>
      <c r="HF345" s="4">
        <v>0</v>
      </c>
      <c r="HG345" s="4">
        <v>0</v>
      </c>
      <c r="HH345" s="4">
        <v>1876434</v>
      </c>
      <c r="HI345" s="4">
        <v>-9</v>
      </c>
      <c r="HJ345" s="4">
        <v>155181</v>
      </c>
      <c r="HK345" s="4">
        <v>-1</v>
      </c>
      <c r="HL345" s="4">
        <v>32172</v>
      </c>
      <c r="HM345" s="4">
        <v>0</v>
      </c>
      <c r="HN345" s="4">
        <v>155181</v>
      </c>
      <c r="HO345" s="4">
        <v>-1</v>
      </c>
      <c r="HP345" s="4">
        <v>598688</v>
      </c>
      <c r="HQ345" s="4">
        <v>-10400.362284427159</v>
      </c>
      <c r="HR345" s="93">
        <v>233.96</v>
      </c>
      <c r="HS345" s="4">
        <v>0</v>
      </c>
      <c r="HT345" s="4">
        <v>0</v>
      </c>
      <c r="HU345" s="4">
        <v>2645151</v>
      </c>
      <c r="HV345" s="4">
        <v>0</v>
      </c>
      <c r="HW345" s="4">
        <v>0</v>
      </c>
      <c r="HX345" s="176">
        <v>0</v>
      </c>
      <c r="HY345" s="4">
        <v>201087</v>
      </c>
      <c r="HZ345" s="176">
        <v>0</v>
      </c>
      <c r="IA345" s="4">
        <v>110523</v>
      </c>
      <c r="IB345" s="176">
        <v>0</v>
      </c>
      <c r="IC345" s="4">
        <v>201086</v>
      </c>
      <c r="ID345" s="176">
        <v>0</v>
      </c>
      <c r="IE345" s="4">
        <v>499726.44588671078</v>
      </c>
      <c r="IF345" s="4">
        <v>2695.5097637278377</v>
      </c>
      <c r="IG345" s="5">
        <v>263.69999999999993</v>
      </c>
      <c r="IH345" s="3">
        <v>0</v>
      </c>
      <c r="II345" s="3">
        <v>0</v>
      </c>
      <c r="IJ345" s="3">
        <v>3378448</v>
      </c>
      <c r="IK345" s="3">
        <v>0</v>
      </c>
      <c r="IL345" s="3">
        <v>0</v>
      </c>
      <c r="IM345" s="3">
        <v>0</v>
      </c>
      <c r="IN345" s="3">
        <v>229265</v>
      </c>
      <c r="IO345" s="3">
        <v>0</v>
      </c>
      <c r="IP345" s="3">
        <v>96967</v>
      </c>
      <c r="IQ345" s="3"/>
      <c r="IR345" s="3">
        <v>235480</v>
      </c>
      <c r="IS345" s="3"/>
      <c r="IT345" s="3">
        <v>603826.48984327819</v>
      </c>
      <c r="IU345" s="3"/>
      <c r="IV345" s="93">
        <v>279.40000000000009</v>
      </c>
      <c r="IW345" s="4">
        <v>0</v>
      </c>
      <c r="IX345" s="4">
        <v>0</v>
      </c>
      <c r="IY345" s="4">
        <v>3589308</v>
      </c>
      <c r="IZ345" s="4">
        <v>0</v>
      </c>
      <c r="JA345" s="4">
        <v>0</v>
      </c>
      <c r="JB345" s="4">
        <v>0</v>
      </c>
      <c r="JC345" s="4">
        <v>256430</v>
      </c>
      <c r="JD345" s="4">
        <v>0</v>
      </c>
      <c r="JE345" s="4">
        <v>84084</v>
      </c>
      <c r="JG345" s="4">
        <v>256430</v>
      </c>
      <c r="JI345" s="4">
        <v>386347.68930274155</v>
      </c>
      <c r="JK345" s="93">
        <v>279.73999999999995</v>
      </c>
      <c r="JL345" s="4">
        <v>0</v>
      </c>
      <c r="JM345" s="4">
        <v>0</v>
      </c>
      <c r="JN345" s="4">
        <v>3783844</v>
      </c>
      <c r="JO345" s="4">
        <v>0</v>
      </c>
      <c r="JP345" s="4">
        <v>0</v>
      </c>
      <c r="JQ345" s="4">
        <v>0</v>
      </c>
      <c r="JR345" s="4">
        <v>259298</v>
      </c>
      <c r="JS345" s="4">
        <v>0</v>
      </c>
      <c r="JT345" s="4">
        <v>43254</v>
      </c>
      <c r="JV345" s="4">
        <v>259298</v>
      </c>
      <c r="JW345" s="4">
        <v>0</v>
      </c>
      <c r="JX345" s="4">
        <v>227036.41825163658</v>
      </c>
      <c r="JY345" s="4">
        <v>-41.336622867238475</v>
      </c>
      <c r="JZ345" s="93">
        <v>295.75000000000006</v>
      </c>
      <c r="KA345" s="4">
        <v>0</v>
      </c>
      <c r="KB345" s="4">
        <v>0</v>
      </c>
      <c r="KC345" s="4">
        <v>4424636</v>
      </c>
      <c r="KD345" s="4">
        <v>0</v>
      </c>
      <c r="KE345" s="4">
        <v>0</v>
      </c>
      <c r="KF345" s="4">
        <v>0</v>
      </c>
      <c r="KG345" s="4">
        <v>271732</v>
      </c>
      <c r="KH345" s="4">
        <v>0</v>
      </c>
      <c r="KI345" s="4">
        <v>98571</v>
      </c>
      <c r="KJ345" s="4">
        <v>0</v>
      </c>
      <c r="KK345" s="4">
        <v>271732</v>
      </c>
      <c r="KM345" s="4">
        <v>785528.68092131044</v>
      </c>
      <c r="KN345" s="4">
        <v>-225.78455869376194</v>
      </c>
      <c r="KO345" s="4">
        <v>295.22000000000003</v>
      </c>
      <c r="KP345" s="4">
        <v>0</v>
      </c>
      <c r="KQ345" s="4">
        <v>0</v>
      </c>
      <c r="KR345" s="4">
        <v>4274949</v>
      </c>
      <c r="KS345" s="4">
        <v>0</v>
      </c>
      <c r="KT345" s="4">
        <v>0</v>
      </c>
      <c r="KU345" s="4">
        <v>0</v>
      </c>
      <c r="KV345" s="4">
        <v>320113</v>
      </c>
      <c r="KW345" s="4">
        <v>0</v>
      </c>
      <c r="KX345" s="4">
        <v>15098</v>
      </c>
      <c r="KY345" s="4">
        <v>0</v>
      </c>
      <c r="KZ345" s="4">
        <v>320113</v>
      </c>
      <c r="LA345" s="4">
        <v>0</v>
      </c>
      <c r="LB345" s="4">
        <v>458951.23944130627</v>
      </c>
      <c r="LC345" s="4">
        <v>0</v>
      </c>
      <c r="LD345" s="4">
        <v>290</v>
      </c>
      <c r="LE345" s="4">
        <v>0</v>
      </c>
      <c r="LF345" s="4">
        <v>0</v>
      </c>
      <c r="LG345" s="4">
        <v>4490107</v>
      </c>
      <c r="LH345" s="4">
        <v>0</v>
      </c>
      <c r="LI345" s="4">
        <v>0</v>
      </c>
      <c r="LJ345" s="4">
        <v>0</v>
      </c>
      <c r="LK345" s="4">
        <v>344418</v>
      </c>
      <c r="LL345" s="4">
        <v>0</v>
      </c>
      <c r="LM345" s="4">
        <v>0</v>
      </c>
      <c r="LO345" s="4">
        <v>344418</v>
      </c>
      <c r="LQ345" s="4">
        <v>471474.80000000005</v>
      </c>
      <c r="MI345" s="115">
        <f t="shared" si="5"/>
        <v>-336</v>
      </c>
      <c r="MJ345" s="3"/>
      <c r="MK345" s="3"/>
      <c r="ML345" s="176"/>
      <c r="MM345" s="176"/>
      <c r="MN345" s="176"/>
      <c r="MO345" s="176"/>
      <c r="MP345" s="176"/>
      <c r="MQ345" s="176"/>
      <c r="MR345" s="176"/>
      <c r="MS345" s="176"/>
      <c r="MT345" s="176"/>
    </row>
    <row r="346" spans="1:358" s="4" customFormat="1">
      <c r="A346" s="1">
        <v>337</v>
      </c>
      <c r="B346" t="s">
        <v>377</v>
      </c>
      <c r="C346" s="93">
        <v>1</v>
      </c>
      <c r="D346" s="4">
        <v>5667</v>
      </c>
      <c r="E346" s="4">
        <v>0</v>
      </c>
      <c r="F346" s="4">
        <v>0</v>
      </c>
      <c r="G346" s="4">
        <v>2834</v>
      </c>
      <c r="I346" s="93"/>
      <c r="J346" s="4">
        <v>0</v>
      </c>
      <c r="K346" s="4">
        <v>0</v>
      </c>
      <c r="L346" s="4">
        <v>0</v>
      </c>
      <c r="O346" s="93"/>
      <c r="Q346" s="4">
        <v>0</v>
      </c>
      <c r="R346" s="4">
        <v>0</v>
      </c>
      <c r="S346" s="4">
        <v>0</v>
      </c>
      <c r="U346" s="4">
        <v>0</v>
      </c>
      <c r="V346" s="4">
        <v>0</v>
      </c>
      <c r="W346" s="93"/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L346" s="4">
        <v>0</v>
      </c>
      <c r="AO346" s="93"/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W346" s="93">
        <v>0.66</v>
      </c>
      <c r="AY346" s="4">
        <v>5443</v>
      </c>
      <c r="AZ346" s="4">
        <v>0</v>
      </c>
      <c r="BA346" s="4">
        <v>0</v>
      </c>
      <c r="BB346" s="4">
        <v>0</v>
      </c>
      <c r="BC346" s="4">
        <v>4845</v>
      </c>
      <c r="BD346" s="4">
        <v>8</v>
      </c>
      <c r="BE346" s="4">
        <v>1</v>
      </c>
      <c r="BF346" s="4">
        <v>0</v>
      </c>
      <c r="BG346" s="4">
        <v>8945</v>
      </c>
      <c r="BH346" s="4">
        <v>0</v>
      </c>
      <c r="BI346" s="4">
        <v>0.93</v>
      </c>
      <c r="BJ346" s="4">
        <v>0</v>
      </c>
      <c r="BK346" s="4">
        <v>8639</v>
      </c>
      <c r="BL346" s="4">
        <v>0</v>
      </c>
      <c r="BM346" s="4">
        <v>0</v>
      </c>
      <c r="BN346" s="4">
        <v>0</v>
      </c>
      <c r="BO346" s="4">
        <v>1308.6363436932772</v>
      </c>
      <c r="BP346" s="4">
        <v>0.85232927828337779</v>
      </c>
      <c r="BQ346" s="93">
        <v>1</v>
      </c>
      <c r="BR346" s="4">
        <v>0</v>
      </c>
      <c r="BS346" s="4">
        <v>10964.246518525821</v>
      </c>
      <c r="BT346" s="4">
        <v>0</v>
      </c>
      <c r="BU346" s="4">
        <v>748</v>
      </c>
      <c r="BW346" s="4">
        <v>0</v>
      </c>
      <c r="BY346" s="4">
        <v>748</v>
      </c>
      <c r="CA346" s="4">
        <v>3726.0465185258208</v>
      </c>
      <c r="CC346" s="93">
        <v>1</v>
      </c>
      <c r="CD346" s="4">
        <v>0</v>
      </c>
      <c r="CE346" s="4">
        <v>10205</v>
      </c>
      <c r="CF346" s="4">
        <v>0</v>
      </c>
      <c r="CG346" s="4">
        <v>776</v>
      </c>
      <c r="CH346" s="4">
        <v>0</v>
      </c>
      <c r="CI346" s="4">
        <v>0</v>
      </c>
      <c r="CJ346" s="4">
        <v>0</v>
      </c>
      <c r="CK346" s="4">
        <v>776</v>
      </c>
      <c r="CL346" s="4">
        <v>0</v>
      </c>
      <c r="CM346" s="4">
        <v>1395</v>
      </c>
      <c r="CN346" s="4">
        <v>0</v>
      </c>
      <c r="CO346" s="93"/>
      <c r="CS346" s="4">
        <v>0</v>
      </c>
      <c r="CW346" s="4">
        <v>0</v>
      </c>
      <c r="CY346" s="4">
        <v>930</v>
      </c>
      <c r="DA346" s="93">
        <v>1</v>
      </c>
      <c r="DB346" s="4">
        <v>0</v>
      </c>
      <c r="DC346" s="4">
        <v>14746</v>
      </c>
      <c r="DD346" s="4">
        <v>0</v>
      </c>
      <c r="DE346" s="4">
        <v>849</v>
      </c>
      <c r="DF346" s="4">
        <v>0</v>
      </c>
      <c r="DG346" s="4">
        <v>0</v>
      </c>
      <c r="DH346" s="4">
        <v>0</v>
      </c>
      <c r="DI346" s="4">
        <v>849</v>
      </c>
      <c r="DJ346" s="4">
        <v>0</v>
      </c>
      <c r="DK346" s="4">
        <v>14746</v>
      </c>
      <c r="DL346" s="4">
        <v>0</v>
      </c>
      <c r="DM346" s="93">
        <v>1</v>
      </c>
      <c r="DN346" s="4">
        <v>0</v>
      </c>
      <c r="DO346" s="4">
        <v>14686</v>
      </c>
      <c r="DQ346" s="4">
        <v>893</v>
      </c>
      <c r="DS346" s="4">
        <v>0</v>
      </c>
      <c r="DU346" s="4">
        <v>893</v>
      </c>
      <c r="DW346" s="4">
        <v>8847.6</v>
      </c>
      <c r="DY346" s="93">
        <v>1</v>
      </c>
      <c r="DZ346" s="4">
        <v>0</v>
      </c>
      <c r="EA346" s="4">
        <v>16809</v>
      </c>
      <c r="EC346" s="4">
        <v>893</v>
      </c>
      <c r="EE346" s="4">
        <v>0</v>
      </c>
      <c r="EG346" s="4">
        <v>893</v>
      </c>
      <c r="EI346" s="4">
        <v>8021.4</v>
      </c>
      <c r="EK346" s="93">
        <v>2</v>
      </c>
      <c r="EL346" s="4">
        <v>0</v>
      </c>
      <c r="EM346" s="4">
        <v>37592</v>
      </c>
      <c r="EN346" s="4">
        <v>0</v>
      </c>
      <c r="EO346" s="4">
        <v>1786</v>
      </c>
      <c r="EP346" s="4">
        <v>0</v>
      </c>
      <c r="EQ346" s="4">
        <v>0</v>
      </c>
      <c r="ER346" s="4">
        <v>0</v>
      </c>
      <c r="ES346" s="4">
        <v>1786</v>
      </c>
      <c r="ET346" s="4">
        <v>0</v>
      </c>
      <c r="EU346" s="4">
        <v>22056.799999999999</v>
      </c>
      <c r="EV346" s="4">
        <v>0</v>
      </c>
      <c r="EW346" s="93">
        <v>2</v>
      </c>
      <c r="EX346" s="4">
        <v>0</v>
      </c>
      <c r="EY346" s="4">
        <v>37945</v>
      </c>
      <c r="EZ346" s="4">
        <v>0</v>
      </c>
      <c r="FA346" s="4">
        <v>1786</v>
      </c>
      <c r="FB346" s="4">
        <v>0</v>
      </c>
      <c r="FC346" s="4">
        <v>0</v>
      </c>
      <c r="FD346" s="4">
        <v>0</v>
      </c>
      <c r="FE346" s="4">
        <v>1786</v>
      </c>
      <c r="FF346" s="4">
        <v>0</v>
      </c>
      <c r="FG346" s="4">
        <v>6397.95</v>
      </c>
      <c r="FH346" s="4">
        <v>0</v>
      </c>
      <c r="FI346" s="93">
        <v>2</v>
      </c>
      <c r="FJ346" s="4">
        <v>0</v>
      </c>
      <c r="FK346" s="4">
        <v>35102</v>
      </c>
      <c r="FL346" s="4">
        <v>0</v>
      </c>
      <c r="FM346" s="4">
        <v>1786</v>
      </c>
      <c r="FN346" s="4">
        <v>0</v>
      </c>
      <c r="FO346" s="4">
        <v>0</v>
      </c>
      <c r="FQ346" s="4">
        <v>1786</v>
      </c>
      <c r="FS346" s="4">
        <v>5057.084129093003</v>
      </c>
      <c r="FU346" s="93">
        <v>2.5813148788927336</v>
      </c>
      <c r="FV346" s="4">
        <v>0</v>
      </c>
      <c r="FW346" s="4">
        <v>41474</v>
      </c>
      <c r="FX346" s="4">
        <v>0</v>
      </c>
      <c r="FY346" s="4">
        <v>2305</v>
      </c>
      <c r="FZ346" s="4">
        <v>0</v>
      </c>
      <c r="GA346" s="4">
        <v>0</v>
      </c>
      <c r="GB346" s="4">
        <v>0</v>
      </c>
      <c r="GC346" s="4">
        <v>2305</v>
      </c>
      <c r="GE346" s="4">
        <v>11348.157216259728</v>
      </c>
      <c r="GG346" s="93">
        <v>1</v>
      </c>
      <c r="GH346" s="4">
        <v>0</v>
      </c>
      <c r="GI346" s="4">
        <v>16719</v>
      </c>
      <c r="GJ346" s="4">
        <v>0</v>
      </c>
      <c r="GK346" s="4">
        <v>893</v>
      </c>
      <c r="GL346" s="4">
        <v>0</v>
      </c>
      <c r="GM346" s="4">
        <v>0</v>
      </c>
      <c r="GN346" s="4">
        <v>0</v>
      </c>
      <c r="GO346" s="4">
        <v>893</v>
      </c>
      <c r="GP346" s="4">
        <v>0</v>
      </c>
      <c r="GQ346" s="4">
        <v>0</v>
      </c>
      <c r="GR346" s="4">
        <v>0</v>
      </c>
      <c r="GS346" s="93">
        <v>1</v>
      </c>
      <c r="GT346" s="4">
        <v>0</v>
      </c>
      <c r="GU346" s="4">
        <v>18323</v>
      </c>
      <c r="GV346" s="4">
        <v>0</v>
      </c>
      <c r="GW346" s="4">
        <v>893</v>
      </c>
      <c r="GX346" s="4">
        <v>0</v>
      </c>
      <c r="GY346" s="4">
        <v>0</v>
      </c>
      <c r="GZ346" s="4">
        <v>0</v>
      </c>
      <c r="HA346" s="160">
        <v>893</v>
      </c>
      <c r="HB346" s="160">
        <v>0</v>
      </c>
      <c r="HC346" s="160">
        <v>1423.0165496544496</v>
      </c>
      <c r="HD346" s="4">
        <v>-1</v>
      </c>
      <c r="HE346" s="93">
        <v>1</v>
      </c>
      <c r="HF346" s="4">
        <v>0</v>
      </c>
      <c r="HG346" s="4">
        <v>0</v>
      </c>
      <c r="HH346" s="4">
        <v>24134</v>
      </c>
      <c r="HI346" s="4">
        <v>0</v>
      </c>
      <c r="HJ346" s="4">
        <v>893</v>
      </c>
      <c r="HK346" s="4">
        <v>0</v>
      </c>
      <c r="HL346" s="4">
        <v>0</v>
      </c>
      <c r="HM346" s="4">
        <v>0</v>
      </c>
      <c r="HN346" s="4">
        <v>893</v>
      </c>
      <c r="HO346" s="4">
        <v>0</v>
      </c>
      <c r="HP346" s="4">
        <v>5101</v>
      </c>
      <c r="HQ346" s="4">
        <v>-88.619712760603761</v>
      </c>
      <c r="HR346" s="93">
        <v>1</v>
      </c>
      <c r="HS346" s="4">
        <v>0</v>
      </c>
      <c r="HT346" s="4">
        <v>0</v>
      </c>
      <c r="HU346" s="4">
        <v>18931</v>
      </c>
      <c r="HV346" s="4">
        <v>0</v>
      </c>
      <c r="HW346" s="4">
        <v>0</v>
      </c>
      <c r="HX346" s="176">
        <v>0</v>
      </c>
      <c r="HY346" s="4">
        <v>893</v>
      </c>
      <c r="HZ346" s="176">
        <v>0</v>
      </c>
      <c r="IA346" s="4">
        <v>0</v>
      </c>
      <c r="IB346" s="176">
        <v>0</v>
      </c>
      <c r="IC346" s="4">
        <v>893</v>
      </c>
      <c r="ID346" s="176">
        <v>0</v>
      </c>
      <c r="IE346" s="4">
        <v>-58.400590856198683</v>
      </c>
      <c r="IF346" s="4">
        <v>-0.31501107086904767</v>
      </c>
      <c r="IG346" s="5">
        <v>1.22</v>
      </c>
      <c r="IH346" s="3">
        <v>0</v>
      </c>
      <c r="II346" s="3">
        <v>0</v>
      </c>
      <c r="IJ346" s="3">
        <v>31940</v>
      </c>
      <c r="IK346" s="3">
        <v>0</v>
      </c>
      <c r="IL346" s="3">
        <v>0</v>
      </c>
      <c r="IM346" s="3">
        <v>0</v>
      </c>
      <c r="IN346" s="3">
        <v>1088</v>
      </c>
      <c r="IO346" s="3">
        <v>0</v>
      </c>
      <c r="IP346" s="3">
        <v>0</v>
      </c>
      <c r="IQ346" s="3"/>
      <c r="IR346" s="3">
        <v>1088</v>
      </c>
      <c r="IS346" s="3"/>
      <c r="IT346" s="3">
        <v>10672.516958373686</v>
      </c>
      <c r="IU346" s="3"/>
      <c r="IV346" s="93">
        <v>2.5</v>
      </c>
      <c r="IW346" s="4">
        <v>0</v>
      </c>
      <c r="IX346" s="4">
        <v>0</v>
      </c>
      <c r="IY346" s="4">
        <v>58935</v>
      </c>
      <c r="IZ346" s="4">
        <v>0</v>
      </c>
      <c r="JA346" s="4">
        <v>0</v>
      </c>
      <c r="JB346" s="4">
        <v>0</v>
      </c>
      <c r="JC346" s="4">
        <v>2345</v>
      </c>
      <c r="JD346" s="4">
        <v>0</v>
      </c>
      <c r="JE346" s="4">
        <v>0</v>
      </c>
      <c r="JG346" s="4">
        <v>2345</v>
      </c>
      <c r="JI346" s="4">
        <v>23690.767555025879</v>
      </c>
      <c r="JK346" s="93">
        <v>2</v>
      </c>
      <c r="JL346" s="4">
        <v>0</v>
      </c>
      <c r="JM346" s="4">
        <v>0</v>
      </c>
      <c r="JN346" s="4">
        <v>60788</v>
      </c>
      <c r="JO346" s="4">
        <v>0</v>
      </c>
      <c r="JP346" s="4">
        <v>0</v>
      </c>
      <c r="JQ346" s="4">
        <v>0</v>
      </c>
      <c r="JR346" s="4">
        <v>1876</v>
      </c>
      <c r="JS346" s="4">
        <v>0</v>
      </c>
      <c r="JT346" s="4">
        <v>0</v>
      </c>
      <c r="JV346" s="4">
        <v>1876</v>
      </c>
      <c r="JW346" s="4">
        <v>0</v>
      </c>
      <c r="JX346" s="4">
        <v>6013.8118690265082</v>
      </c>
      <c r="JY346" s="4">
        <v>-5.2920522351359978</v>
      </c>
      <c r="JZ346" s="93">
        <v>2</v>
      </c>
      <c r="KA346" s="4">
        <v>0</v>
      </c>
      <c r="KB346" s="4">
        <v>0</v>
      </c>
      <c r="KC346" s="4">
        <v>64788</v>
      </c>
      <c r="KD346" s="4">
        <v>0</v>
      </c>
      <c r="KE346" s="4">
        <v>0</v>
      </c>
      <c r="KF346" s="4">
        <v>0</v>
      </c>
      <c r="KG346" s="4">
        <v>1876</v>
      </c>
      <c r="KH346" s="4">
        <v>0</v>
      </c>
      <c r="KI346" s="4">
        <v>0</v>
      </c>
      <c r="KJ346" s="4">
        <v>0</v>
      </c>
      <c r="KK346" s="4">
        <v>1876</v>
      </c>
      <c r="KM346" s="4">
        <v>8698.3840342918429</v>
      </c>
      <c r="KN346" s="4">
        <v>-28.905691747790115</v>
      </c>
      <c r="KO346" s="4">
        <v>2</v>
      </c>
      <c r="KP346" s="4">
        <v>0</v>
      </c>
      <c r="KQ346" s="4">
        <v>0</v>
      </c>
      <c r="KR346" s="4">
        <v>67756</v>
      </c>
      <c r="KS346" s="4">
        <v>0</v>
      </c>
      <c r="KT346" s="4">
        <v>0</v>
      </c>
      <c r="KU346" s="4">
        <v>0</v>
      </c>
      <c r="KV346" s="4">
        <v>2176</v>
      </c>
      <c r="KW346" s="4">
        <v>0</v>
      </c>
      <c r="KX346" s="4">
        <v>0</v>
      </c>
      <c r="KY346" s="4">
        <v>0</v>
      </c>
      <c r="KZ346" s="4">
        <v>2176</v>
      </c>
      <c r="LA346" s="4">
        <v>0</v>
      </c>
      <c r="LB346" s="4">
        <v>6050.6463082522096</v>
      </c>
      <c r="LC346" s="4">
        <v>0</v>
      </c>
      <c r="LD346" s="4">
        <v>1</v>
      </c>
      <c r="LE346" s="4">
        <v>0</v>
      </c>
      <c r="LF346" s="4">
        <v>0</v>
      </c>
      <c r="LG346" s="4">
        <v>31570</v>
      </c>
      <c r="LH346" s="4">
        <v>0</v>
      </c>
      <c r="LI346" s="4">
        <v>0</v>
      </c>
      <c r="LJ346" s="4">
        <v>0</v>
      </c>
      <c r="LK346" s="4">
        <v>1188</v>
      </c>
      <c r="LL346" s="4">
        <v>0</v>
      </c>
      <c r="LM346" s="4">
        <v>0</v>
      </c>
      <c r="LO346" s="4">
        <v>1188</v>
      </c>
      <c r="LQ346" s="4">
        <v>3380.8</v>
      </c>
      <c r="MI346" s="115">
        <f t="shared" si="5"/>
        <v>-337</v>
      </c>
      <c r="MJ346" s="3"/>
      <c r="MK346" s="3"/>
      <c r="ML346" s="176"/>
      <c r="MM346" s="176"/>
      <c r="MN346" s="176"/>
      <c r="MO346" s="176"/>
      <c r="MP346" s="176"/>
      <c r="MQ346" s="176"/>
      <c r="MR346" s="176"/>
      <c r="MS346" s="176"/>
      <c r="MT346" s="176"/>
    </row>
    <row r="347" spans="1:358" s="4" customFormat="1">
      <c r="A347" s="1">
        <v>338</v>
      </c>
      <c r="B347" t="s">
        <v>378</v>
      </c>
      <c r="C347" s="93"/>
      <c r="E347" s="4">
        <v>0</v>
      </c>
      <c r="F347" s="4">
        <v>0</v>
      </c>
      <c r="I347" s="93"/>
      <c r="J347" s="4">
        <v>0</v>
      </c>
      <c r="K347" s="4">
        <v>0</v>
      </c>
      <c r="L347" s="4">
        <v>0</v>
      </c>
      <c r="O347" s="93"/>
      <c r="Q347" s="4">
        <v>0</v>
      </c>
      <c r="R347" s="4">
        <v>0</v>
      </c>
      <c r="S347" s="4">
        <v>0</v>
      </c>
      <c r="U347" s="4">
        <v>0</v>
      </c>
      <c r="V347" s="4">
        <v>0</v>
      </c>
      <c r="W347" s="93"/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L347" s="4">
        <v>0</v>
      </c>
      <c r="AO347" s="93"/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W347" s="93"/>
      <c r="AZ347" s="4">
        <v>0</v>
      </c>
      <c r="BB347" s="4">
        <v>0</v>
      </c>
      <c r="BC347" s="4">
        <v>0</v>
      </c>
      <c r="BD347" s="4">
        <v>0</v>
      </c>
      <c r="BH347" s="4">
        <v>0</v>
      </c>
      <c r="BL347" s="4">
        <v>0</v>
      </c>
      <c r="BN347" s="4">
        <v>0</v>
      </c>
      <c r="BO347" s="4">
        <v>0</v>
      </c>
      <c r="BP347" s="4">
        <v>0</v>
      </c>
      <c r="BQ347" s="93">
        <v>0</v>
      </c>
      <c r="BR347" s="4">
        <v>0</v>
      </c>
      <c r="BS347" s="4">
        <v>0</v>
      </c>
      <c r="BT347" s="4">
        <v>0</v>
      </c>
      <c r="BU347" s="4">
        <v>0</v>
      </c>
      <c r="BW347" s="4">
        <v>0</v>
      </c>
      <c r="BY347" s="4">
        <v>0</v>
      </c>
      <c r="CA347" s="4">
        <v>0</v>
      </c>
      <c r="CC347" s="93"/>
      <c r="CE347" s="4">
        <v>0</v>
      </c>
      <c r="CF347" s="4">
        <v>0</v>
      </c>
      <c r="CH347" s="4">
        <v>0</v>
      </c>
      <c r="CJ347" s="4">
        <v>0</v>
      </c>
      <c r="CK347" s="4">
        <v>0</v>
      </c>
      <c r="CL347" s="4">
        <v>0</v>
      </c>
      <c r="CM347" s="4">
        <v>0</v>
      </c>
      <c r="CN347" s="4">
        <v>0</v>
      </c>
      <c r="CO347" s="93"/>
      <c r="CS347" s="4">
        <v>0</v>
      </c>
      <c r="CW347" s="4">
        <v>0</v>
      </c>
      <c r="CY347" s="4">
        <v>0</v>
      </c>
      <c r="DA347" s="93"/>
      <c r="DD347" s="4">
        <v>0</v>
      </c>
      <c r="DF347" s="4">
        <v>0</v>
      </c>
      <c r="DH347" s="4">
        <v>0</v>
      </c>
      <c r="DI347" s="4">
        <v>0</v>
      </c>
      <c r="DJ347" s="4">
        <v>0</v>
      </c>
      <c r="DK347" s="4">
        <v>0</v>
      </c>
      <c r="DL347" s="4">
        <v>0</v>
      </c>
      <c r="DM347" s="93"/>
      <c r="DU347" s="4">
        <v>0</v>
      </c>
      <c r="DW347" s="4">
        <v>0</v>
      </c>
      <c r="DY347" s="93"/>
      <c r="EG347" s="4">
        <v>0</v>
      </c>
      <c r="EI347" s="4">
        <v>0</v>
      </c>
      <c r="EK347" s="93">
        <v>0</v>
      </c>
      <c r="EM347" s="4">
        <v>0</v>
      </c>
      <c r="EN347" s="4">
        <v>0</v>
      </c>
      <c r="EO347" s="4">
        <v>0</v>
      </c>
      <c r="EP347" s="4">
        <v>0</v>
      </c>
      <c r="EQ347" s="4">
        <v>0</v>
      </c>
      <c r="ER347" s="4">
        <v>0</v>
      </c>
      <c r="ES347" s="4">
        <v>0</v>
      </c>
      <c r="ET347" s="4">
        <v>0</v>
      </c>
      <c r="EU347" s="4">
        <v>0</v>
      </c>
      <c r="EV347" s="4">
        <v>0</v>
      </c>
      <c r="EW347" s="93">
        <v>0</v>
      </c>
      <c r="EX347" s="4">
        <v>0</v>
      </c>
      <c r="EY347" s="4">
        <v>0</v>
      </c>
      <c r="EZ347" s="4">
        <v>0</v>
      </c>
      <c r="FA347" s="4">
        <v>0</v>
      </c>
      <c r="FB347" s="4">
        <v>0</v>
      </c>
      <c r="FC347" s="4">
        <v>0</v>
      </c>
      <c r="FD347" s="4">
        <v>0</v>
      </c>
      <c r="FE347" s="4">
        <v>0</v>
      </c>
      <c r="FF347" s="4">
        <v>0</v>
      </c>
      <c r="FG347" s="4">
        <v>0</v>
      </c>
      <c r="FH347" s="4">
        <v>0</v>
      </c>
      <c r="FI347" s="93">
        <v>0</v>
      </c>
      <c r="FJ347" s="4">
        <v>0</v>
      </c>
      <c r="FK347" s="4">
        <v>0</v>
      </c>
      <c r="FL347" s="4">
        <v>0</v>
      </c>
      <c r="FM347" s="4">
        <v>0</v>
      </c>
      <c r="FN347" s="4">
        <v>0</v>
      </c>
      <c r="FO347" s="4">
        <v>0</v>
      </c>
      <c r="FQ347" s="4">
        <v>0</v>
      </c>
      <c r="FS347" s="4">
        <v>0</v>
      </c>
      <c r="FU347" s="93">
        <v>0</v>
      </c>
      <c r="FV347" s="4">
        <v>0</v>
      </c>
      <c r="FW347" s="4">
        <v>0</v>
      </c>
      <c r="FX347" s="4">
        <v>0</v>
      </c>
      <c r="FY347" s="4">
        <v>0</v>
      </c>
      <c r="FZ347" s="4">
        <v>0</v>
      </c>
      <c r="GA347" s="4">
        <v>0</v>
      </c>
      <c r="GB347" s="4">
        <v>0</v>
      </c>
      <c r="GC347" s="4">
        <v>0</v>
      </c>
      <c r="GE347" s="4">
        <v>0</v>
      </c>
      <c r="GG347" s="93">
        <v>0</v>
      </c>
      <c r="GH347" s="4">
        <v>0</v>
      </c>
      <c r="GI347" s="4">
        <v>0</v>
      </c>
      <c r="GJ347" s="4">
        <v>0</v>
      </c>
      <c r="GK347" s="4">
        <v>0</v>
      </c>
      <c r="GL347" s="4">
        <v>0</v>
      </c>
      <c r="GM347" s="4">
        <v>0</v>
      </c>
      <c r="GN347" s="4">
        <v>0</v>
      </c>
      <c r="GO347" s="4">
        <v>0</v>
      </c>
      <c r="GP347" s="4">
        <v>0</v>
      </c>
      <c r="GQ347" s="4">
        <v>0</v>
      </c>
      <c r="GR347" s="4">
        <v>0</v>
      </c>
      <c r="GS347" s="93">
        <v>0</v>
      </c>
      <c r="GT347" s="4">
        <v>0</v>
      </c>
      <c r="GU347" s="4">
        <v>0</v>
      </c>
      <c r="GV347" s="4">
        <v>0</v>
      </c>
      <c r="GW347" s="4">
        <v>0</v>
      </c>
      <c r="GX347" s="4">
        <v>0</v>
      </c>
      <c r="GY347" s="4">
        <v>0</v>
      </c>
      <c r="GZ347" s="4">
        <v>0</v>
      </c>
      <c r="HA347" s="160">
        <v>0</v>
      </c>
      <c r="HB347" s="160">
        <v>0</v>
      </c>
      <c r="HC347" s="160">
        <v>0</v>
      </c>
      <c r="HD347" s="4">
        <v>0</v>
      </c>
      <c r="HE347" s="93">
        <v>0</v>
      </c>
      <c r="HF347" s="4">
        <v>0</v>
      </c>
      <c r="HG347" s="4">
        <v>0</v>
      </c>
      <c r="HH347" s="4">
        <v>0</v>
      </c>
      <c r="HI347" s="4">
        <v>0</v>
      </c>
      <c r="HJ347" s="4">
        <v>0</v>
      </c>
      <c r="HK347" s="4">
        <v>0</v>
      </c>
      <c r="HL347" s="4">
        <v>0</v>
      </c>
      <c r="HM347" s="4">
        <v>0</v>
      </c>
      <c r="HN347" s="4">
        <v>0</v>
      </c>
      <c r="HO347" s="4">
        <v>0</v>
      </c>
      <c r="HP347" s="4">
        <v>0</v>
      </c>
      <c r="HQ347" s="4">
        <v>0</v>
      </c>
      <c r="HR347" s="93">
        <v>0</v>
      </c>
      <c r="HS347" s="4">
        <v>0</v>
      </c>
      <c r="HT347" s="4">
        <v>0</v>
      </c>
      <c r="HU347" s="4">
        <v>0</v>
      </c>
      <c r="HV347" s="4">
        <v>0</v>
      </c>
      <c r="HW347" s="4">
        <v>0</v>
      </c>
      <c r="HX347" s="176">
        <v>0</v>
      </c>
      <c r="HY347" s="4">
        <v>0</v>
      </c>
      <c r="HZ347" s="176">
        <v>0</v>
      </c>
      <c r="IA347" s="4">
        <v>0</v>
      </c>
      <c r="IB347" s="176">
        <v>0</v>
      </c>
      <c r="IC347" s="4">
        <v>0</v>
      </c>
      <c r="ID347" s="176">
        <v>0</v>
      </c>
      <c r="IE347" s="4">
        <v>0</v>
      </c>
      <c r="IF347" s="4">
        <v>0</v>
      </c>
      <c r="IG347" s="5">
        <v>0</v>
      </c>
      <c r="IH347" s="3">
        <v>0</v>
      </c>
      <c r="II347" s="3">
        <v>0</v>
      </c>
      <c r="IJ347" s="3">
        <v>0</v>
      </c>
      <c r="IK347" s="3">
        <v>0</v>
      </c>
      <c r="IL347" s="3">
        <v>0</v>
      </c>
      <c r="IM347" s="3">
        <v>0</v>
      </c>
      <c r="IN347" s="3">
        <v>0</v>
      </c>
      <c r="IO347" s="3">
        <v>0</v>
      </c>
      <c r="IP347" s="3">
        <v>0</v>
      </c>
      <c r="IQ347" s="3"/>
      <c r="IR347" s="3">
        <v>0</v>
      </c>
      <c r="IS347" s="3"/>
      <c r="IT347" s="3">
        <v>0</v>
      </c>
      <c r="IU347" s="3"/>
      <c r="IV347" s="93">
        <v>0</v>
      </c>
      <c r="IW347" s="4">
        <v>0</v>
      </c>
      <c r="IX347" s="4">
        <v>0</v>
      </c>
      <c r="IY347" s="4">
        <v>0</v>
      </c>
      <c r="IZ347" s="4">
        <v>0</v>
      </c>
      <c r="JA347" s="4">
        <v>0</v>
      </c>
      <c r="JB347" s="4">
        <v>0</v>
      </c>
      <c r="JC347" s="4">
        <v>0</v>
      </c>
      <c r="JD347" s="4">
        <v>0</v>
      </c>
      <c r="JE347" s="4">
        <v>0</v>
      </c>
      <c r="JG347" s="4">
        <v>0</v>
      </c>
      <c r="JI347" s="4">
        <v>0</v>
      </c>
      <c r="JK347" s="93">
        <v>0</v>
      </c>
      <c r="JL347" s="4">
        <v>0</v>
      </c>
      <c r="JM347" s="4">
        <v>0</v>
      </c>
      <c r="JN347" s="4">
        <v>0</v>
      </c>
      <c r="JO347" s="4">
        <v>0</v>
      </c>
      <c r="JP347" s="4">
        <v>0</v>
      </c>
      <c r="JQ347" s="4">
        <v>0</v>
      </c>
      <c r="JR347" s="4">
        <v>0</v>
      </c>
      <c r="JS347" s="4">
        <v>0</v>
      </c>
      <c r="JT347" s="4">
        <v>0</v>
      </c>
      <c r="JV347" s="4">
        <v>0</v>
      </c>
      <c r="JW347" s="4">
        <v>0</v>
      </c>
      <c r="JX347" s="4">
        <v>0</v>
      </c>
      <c r="JY347" s="4">
        <v>0</v>
      </c>
      <c r="JZ347" s="93">
        <v>0</v>
      </c>
      <c r="KA347" s="4">
        <v>0</v>
      </c>
      <c r="KB347" s="4">
        <v>0</v>
      </c>
      <c r="KC347" s="4">
        <v>0</v>
      </c>
      <c r="KD347" s="4">
        <v>0</v>
      </c>
      <c r="KE347" s="4">
        <v>0</v>
      </c>
      <c r="KF347" s="4">
        <v>0</v>
      </c>
      <c r="KG347" s="4">
        <v>0</v>
      </c>
      <c r="KH347" s="4">
        <v>0</v>
      </c>
      <c r="KI347" s="4">
        <v>0</v>
      </c>
      <c r="KJ347" s="4">
        <v>0</v>
      </c>
      <c r="KK347" s="4">
        <v>0</v>
      </c>
      <c r="KM347" s="4">
        <v>0</v>
      </c>
      <c r="KN347" s="4">
        <v>0</v>
      </c>
      <c r="KO347" s="4">
        <v>0</v>
      </c>
      <c r="KP347" s="4">
        <v>0</v>
      </c>
      <c r="KQ347" s="4">
        <v>0</v>
      </c>
      <c r="KR347" s="4">
        <v>0</v>
      </c>
      <c r="KS347" s="4">
        <v>0</v>
      </c>
      <c r="KT347" s="4">
        <v>0</v>
      </c>
      <c r="KU347" s="4">
        <v>0</v>
      </c>
      <c r="KV347" s="4">
        <v>0</v>
      </c>
      <c r="KW347" s="4">
        <v>0</v>
      </c>
      <c r="KX347" s="4">
        <v>0</v>
      </c>
      <c r="KY347" s="4">
        <v>0</v>
      </c>
      <c r="KZ347" s="4">
        <v>0</v>
      </c>
      <c r="LA347" s="4">
        <v>0</v>
      </c>
      <c r="LB347" s="4">
        <v>0</v>
      </c>
      <c r="LC347" s="4">
        <v>0</v>
      </c>
      <c r="LD347" s="4">
        <v>0</v>
      </c>
      <c r="LE347" s="4">
        <v>0</v>
      </c>
      <c r="LF347" s="4">
        <v>0</v>
      </c>
      <c r="LG347" s="4">
        <v>0</v>
      </c>
      <c r="LH347" s="4">
        <v>0</v>
      </c>
      <c r="LI347" s="4">
        <v>0</v>
      </c>
      <c r="LJ347" s="4">
        <v>0</v>
      </c>
      <c r="LK347" s="4">
        <v>0</v>
      </c>
      <c r="LL347" s="4">
        <v>0</v>
      </c>
      <c r="LM347" s="4">
        <v>0</v>
      </c>
      <c r="LO347" s="4">
        <v>0</v>
      </c>
      <c r="LQ347" s="4">
        <v>0</v>
      </c>
      <c r="MI347" s="115">
        <f t="shared" si="5"/>
        <v>-338</v>
      </c>
      <c r="MJ347" s="3"/>
      <c r="MK347" s="3"/>
      <c r="ML347" s="176"/>
      <c r="MM347" s="176"/>
      <c r="MN347" s="176"/>
      <c r="MO347" s="176"/>
      <c r="MP347" s="176"/>
      <c r="MQ347" s="176"/>
      <c r="MR347" s="176"/>
      <c r="MS347" s="176"/>
      <c r="MT347" s="176"/>
    </row>
    <row r="348" spans="1:358" s="4" customFormat="1">
      <c r="A348" s="1">
        <v>339</v>
      </c>
      <c r="B348" t="s">
        <v>379</v>
      </c>
      <c r="C348" s="93"/>
      <c r="E348" s="4">
        <v>0</v>
      </c>
      <c r="F348" s="4">
        <v>0</v>
      </c>
      <c r="I348" s="93"/>
      <c r="J348" s="4">
        <v>0</v>
      </c>
      <c r="K348" s="4">
        <v>0</v>
      </c>
      <c r="L348" s="4">
        <v>0</v>
      </c>
      <c r="O348" s="93"/>
      <c r="Q348" s="4">
        <v>0</v>
      </c>
      <c r="R348" s="4">
        <v>0</v>
      </c>
      <c r="S348" s="4">
        <v>0</v>
      </c>
      <c r="U348" s="4">
        <v>0</v>
      </c>
      <c r="V348" s="4">
        <v>0</v>
      </c>
      <c r="W348" s="93"/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L348" s="4">
        <v>0</v>
      </c>
      <c r="AO348" s="93"/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W348" s="93"/>
      <c r="AZ348" s="4">
        <v>0</v>
      </c>
      <c r="BB348" s="4">
        <v>0</v>
      </c>
      <c r="BC348" s="4">
        <v>0</v>
      </c>
      <c r="BD348" s="4">
        <v>0</v>
      </c>
      <c r="BH348" s="4">
        <v>0</v>
      </c>
      <c r="BL348" s="4">
        <v>0</v>
      </c>
      <c r="BN348" s="4">
        <v>0</v>
      </c>
      <c r="BO348" s="4">
        <v>0</v>
      </c>
      <c r="BP348" s="4">
        <v>0</v>
      </c>
      <c r="BQ348" s="93">
        <v>0</v>
      </c>
      <c r="BR348" s="4">
        <v>0</v>
      </c>
      <c r="BS348" s="4">
        <v>0</v>
      </c>
      <c r="BT348" s="4">
        <v>0</v>
      </c>
      <c r="BU348" s="4">
        <v>0</v>
      </c>
      <c r="BW348" s="4">
        <v>0</v>
      </c>
      <c r="BY348" s="4">
        <v>0</v>
      </c>
      <c r="CA348" s="4">
        <v>0</v>
      </c>
      <c r="CC348" s="93"/>
      <c r="CE348" s="4">
        <v>0</v>
      </c>
      <c r="CF348" s="4">
        <v>0</v>
      </c>
      <c r="CH348" s="4">
        <v>0</v>
      </c>
      <c r="CJ348" s="4">
        <v>0</v>
      </c>
      <c r="CK348" s="4">
        <v>0</v>
      </c>
      <c r="CL348" s="4">
        <v>0</v>
      </c>
      <c r="CM348" s="4">
        <v>0</v>
      </c>
      <c r="CN348" s="4">
        <v>0</v>
      </c>
      <c r="CO348" s="93"/>
      <c r="CS348" s="4">
        <v>0</v>
      </c>
      <c r="CW348" s="4">
        <v>0</v>
      </c>
      <c r="CY348" s="4">
        <v>0</v>
      </c>
      <c r="DA348" s="93"/>
      <c r="DD348" s="4">
        <v>0</v>
      </c>
      <c r="DF348" s="4">
        <v>0</v>
      </c>
      <c r="DH348" s="4">
        <v>0</v>
      </c>
      <c r="DI348" s="4">
        <v>0</v>
      </c>
      <c r="DJ348" s="4">
        <v>0</v>
      </c>
      <c r="DK348" s="4">
        <v>0</v>
      </c>
      <c r="DL348" s="4">
        <v>0</v>
      </c>
      <c r="DM348" s="93"/>
      <c r="DU348" s="4">
        <v>0</v>
      </c>
      <c r="DW348" s="4">
        <v>0</v>
      </c>
      <c r="DY348" s="93"/>
      <c r="EG348" s="4">
        <v>0</v>
      </c>
      <c r="EI348" s="4">
        <v>0</v>
      </c>
      <c r="EK348" s="93">
        <v>0</v>
      </c>
      <c r="EM348" s="4">
        <v>0</v>
      </c>
      <c r="EN348" s="4">
        <v>0</v>
      </c>
      <c r="EO348" s="4">
        <v>0</v>
      </c>
      <c r="EP348" s="4">
        <v>0</v>
      </c>
      <c r="EQ348" s="4">
        <v>0</v>
      </c>
      <c r="ER348" s="4">
        <v>0</v>
      </c>
      <c r="ES348" s="4">
        <v>0</v>
      </c>
      <c r="ET348" s="4">
        <v>0</v>
      </c>
      <c r="EU348" s="4">
        <v>0</v>
      </c>
      <c r="EV348" s="4">
        <v>0</v>
      </c>
      <c r="EW348" s="93">
        <v>0</v>
      </c>
      <c r="EX348" s="4">
        <v>0</v>
      </c>
      <c r="EY348" s="4">
        <v>0</v>
      </c>
      <c r="EZ348" s="4">
        <v>0</v>
      </c>
      <c r="FA348" s="4">
        <v>0</v>
      </c>
      <c r="FB348" s="4">
        <v>0</v>
      </c>
      <c r="FC348" s="4">
        <v>0</v>
      </c>
      <c r="FD348" s="4">
        <v>0</v>
      </c>
      <c r="FE348" s="4">
        <v>0</v>
      </c>
      <c r="FF348" s="4">
        <v>0</v>
      </c>
      <c r="FG348" s="4">
        <v>0</v>
      </c>
      <c r="FH348" s="4">
        <v>0</v>
      </c>
      <c r="FI348" s="93">
        <v>0</v>
      </c>
      <c r="FJ348" s="4">
        <v>0</v>
      </c>
      <c r="FK348" s="4">
        <v>0</v>
      </c>
      <c r="FL348" s="4">
        <v>0</v>
      </c>
      <c r="FM348" s="4">
        <v>0</v>
      </c>
      <c r="FN348" s="4">
        <v>0</v>
      </c>
      <c r="FO348" s="4">
        <v>0</v>
      </c>
      <c r="FQ348" s="4">
        <v>0</v>
      </c>
      <c r="FS348" s="4">
        <v>0</v>
      </c>
      <c r="FU348" s="93">
        <v>0</v>
      </c>
      <c r="FV348" s="4">
        <v>0</v>
      </c>
      <c r="FW348" s="4">
        <v>0</v>
      </c>
      <c r="FX348" s="4">
        <v>0</v>
      </c>
      <c r="FY348" s="4">
        <v>0</v>
      </c>
      <c r="FZ348" s="4">
        <v>0</v>
      </c>
      <c r="GA348" s="4">
        <v>0</v>
      </c>
      <c r="GB348" s="4">
        <v>0</v>
      </c>
      <c r="GC348" s="4">
        <v>0</v>
      </c>
      <c r="GE348" s="4">
        <v>0</v>
      </c>
      <c r="GG348" s="93">
        <v>0</v>
      </c>
      <c r="GH348" s="4">
        <v>0</v>
      </c>
      <c r="GI348" s="4">
        <v>0</v>
      </c>
      <c r="GJ348" s="4">
        <v>0</v>
      </c>
      <c r="GK348" s="4">
        <v>0</v>
      </c>
      <c r="GL348" s="4">
        <v>0</v>
      </c>
      <c r="GM348" s="4">
        <v>0</v>
      </c>
      <c r="GN348" s="4">
        <v>0</v>
      </c>
      <c r="GO348" s="4">
        <v>0</v>
      </c>
      <c r="GP348" s="4">
        <v>0</v>
      </c>
      <c r="GQ348" s="4">
        <v>0</v>
      </c>
      <c r="GR348" s="4">
        <v>0</v>
      </c>
      <c r="GS348" s="93">
        <v>0</v>
      </c>
      <c r="GT348" s="4">
        <v>0</v>
      </c>
      <c r="GU348" s="4">
        <v>0</v>
      </c>
      <c r="GV348" s="4">
        <v>0</v>
      </c>
      <c r="GW348" s="4">
        <v>0</v>
      </c>
      <c r="GX348" s="4">
        <v>0</v>
      </c>
      <c r="GY348" s="4">
        <v>0</v>
      </c>
      <c r="GZ348" s="4">
        <v>0</v>
      </c>
      <c r="HA348" s="160">
        <v>0</v>
      </c>
      <c r="HB348" s="160">
        <v>0</v>
      </c>
      <c r="HC348" s="160">
        <v>0</v>
      </c>
      <c r="HD348" s="4">
        <v>0</v>
      </c>
      <c r="HE348" s="93">
        <v>0</v>
      </c>
      <c r="HF348" s="4">
        <v>0</v>
      </c>
      <c r="HG348" s="4">
        <v>0</v>
      </c>
      <c r="HH348" s="4">
        <v>0</v>
      </c>
      <c r="HI348" s="4">
        <v>0</v>
      </c>
      <c r="HJ348" s="4">
        <v>0</v>
      </c>
      <c r="HK348" s="4">
        <v>0</v>
      </c>
      <c r="HL348" s="4">
        <v>0</v>
      </c>
      <c r="HM348" s="4">
        <v>0</v>
      </c>
      <c r="HN348" s="4">
        <v>0</v>
      </c>
      <c r="HO348" s="4">
        <v>0</v>
      </c>
      <c r="HP348" s="4">
        <v>0</v>
      </c>
      <c r="HQ348" s="4">
        <v>0</v>
      </c>
      <c r="HR348" s="93">
        <v>0</v>
      </c>
      <c r="HS348" s="4">
        <v>0</v>
      </c>
      <c r="HT348" s="4">
        <v>0</v>
      </c>
      <c r="HU348" s="4">
        <v>0</v>
      </c>
      <c r="HV348" s="4">
        <v>0</v>
      </c>
      <c r="HW348" s="4">
        <v>0</v>
      </c>
      <c r="HX348" s="176">
        <v>0</v>
      </c>
      <c r="HY348" s="4">
        <v>0</v>
      </c>
      <c r="HZ348" s="176">
        <v>0</v>
      </c>
      <c r="IA348" s="4">
        <v>0</v>
      </c>
      <c r="IB348" s="176">
        <v>0</v>
      </c>
      <c r="IC348" s="4">
        <v>0</v>
      </c>
      <c r="ID348" s="176">
        <v>0</v>
      </c>
      <c r="IE348" s="4">
        <v>0</v>
      </c>
      <c r="IF348" s="4">
        <v>0</v>
      </c>
      <c r="IG348" s="5">
        <v>0</v>
      </c>
      <c r="IH348" s="3">
        <v>0</v>
      </c>
      <c r="II348" s="3">
        <v>0</v>
      </c>
      <c r="IJ348" s="3">
        <v>0</v>
      </c>
      <c r="IK348" s="3">
        <v>0</v>
      </c>
      <c r="IL348" s="3">
        <v>0</v>
      </c>
      <c r="IM348" s="3">
        <v>0</v>
      </c>
      <c r="IN348" s="3">
        <v>0</v>
      </c>
      <c r="IO348" s="3">
        <v>0</v>
      </c>
      <c r="IP348" s="3">
        <v>0</v>
      </c>
      <c r="IQ348" s="3"/>
      <c r="IR348" s="3">
        <v>0</v>
      </c>
      <c r="IS348" s="3"/>
      <c r="IT348" s="3">
        <v>0</v>
      </c>
      <c r="IU348" s="3"/>
      <c r="IV348" s="93">
        <v>0</v>
      </c>
      <c r="IW348" s="4">
        <v>0</v>
      </c>
      <c r="IX348" s="4">
        <v>0</v>
      </c>
      <c r="IY348" s="4">
        <v>0</v>
      </c>
      <c r="IZ348" s="4">
        <v>0</v>
      </c>
      <c r="JA348" s="4">
        <v>0</v>
      </c>
      <c r="JB348" s="4">
        <v>0</v>
      </c>
      <c r="JC348" s="4">
        <v>0</v>
      </c>
      <c r="JD348" s="4">
        <v>0</v>
      </c>
      <c r="JE348" s="4">
        <v>0</v>
      </c>
      <c r="JG348" s="4">
        <v>0</v>
      </c>
      <c r="JI348" s="4">
        <v>0</v>
      </c>
      <c r="JK348" s="93">
        <v>0</v>
      </c>
      <c r="JL348" s="4">
        <v>0</v>
      </c>
      <c r="JM348" s="4">
        <v>0</v>
      </c>
      <c r="JN348" s="4">
        <v>0</v>
      </c>
      <c r="JO348" s="4">
        <v>0</v>
      </c>
      <c r="JP348" s="4">
        <v>0</v>
      </c>
      <c r="JQ348" s="4">
        <v>0</v>
      </c>
      <c r="JR348" s="4">
        <v>0</v>
      </c>
      <c r="JS348" s="4">
        <v>0</v>
      </c>
      <c r="JT348" s="4">
        <v>0</v>
      </c>
      <c r="JV348" s="4">
        <v>0</v>
      </c>
      <c r="JW348" s="4">
        <v>0</v>
      </c>
      <c r="JX348" s="4">
        <v>0</v>
      </c>
      <c r="JY348" s="4">
        <v>0</v>
      </c>
      <c r="JZ348" s="93">
        <v>0</v>
      </c>
      <c r="KA348" s="4">
        <v>0</v>
      </c>
      <c r="KB348" s="4">
        <v>0</v>
      </c>
      <c r="KC348" s="4">
        <v>0</v>
      </c>
      <c r="KD348" s="4">
        <v>0</v>
      </c>
      <c r="KE348" s="4">
        <v>0</v>
      </c>
      <c r="KF348" s="4">
        <v>0</v>
      </c>
      <c r="KG348" s="4">
        <v>0</v>
      </c>
      <c r="KH348" s="4">
        <v>0</v>
      </c>
      <c r="KI348" s="4">
        <v>0</v>
      </c>
      <c r="KJ348" s="4">
        <v>0</v>
      </c>
      <c r="KK348" s="4">
        <v>0</v>
      </c>
      <c r="KM348" s="4">
        <v>0</v>
      </c>
      <c r="KN348" s="4">
        <v>0</v>
      </c>
      <c r="KO348" s="4">
        <v>0</v>
      </c>
      <c r="KP348" s="4">
        <v>0</v>
      </c>
      <c r="KQ348" s="4">
        <v>0</v>
      </c>
      <c r="KR348" s="4">
        <v>0</v>
      </c>
      <c r="KS348" s="4">
        <v>0</v>
      </c>
      <c r="KT348" s="4">
        <v>0</v>
      </c>
      <c r="KU348" s="4">
        <v>0</v>
      </c>
      <c r="KV348" s="4">
        <v>0</v>
      </c>
      <c r="KW348" s="4">
        <v>0</v>
      </c>
      <c r="KX348" s="4">
        <v>0</v>
      </c>
      <c r="KY348" s="4">
        <v>0</v>
      </c>
      <c r="KZ348" s="4">
        <v>0</v>
      </c>
      <c r="LA348" s="4">
        <v>0</v>
      </c>
      <c r="LB348" s="4">
        <v>0</v>
      </c>
      <c r="LC348" s="4">
        <v>0</v>
      </c>
      <c r="LD348" s="4">
        <v>0</v>
      </c>
      <c r="LE348" s="4">
        <v>0</v>
      </c>
      <c r="LF348" s="4">
        <v>0</v>
      </c>
      <c r="LG348" s="4">
        <v>0</v>
      </c>
      <c r="LH348" s="4">
        <v>0</v>
      </c>
      <c r="LI348" s="4">
        <v>0</v>
      </c>
      <c r="LJ348" s="4">
        <v>0</v>
      </c>
      <c r="LK348" s="4">
        <v>0</v>
      </c>
      <c r="LL348" s="4">
        <v>0</v>
      </c>
      <c r="LM348" s="4">
        <v>0</v>
      </c>
      <c r="LO348" s="4">
        <v>0</v>
      </c>
      <c r="LQ348" s="4">
        <v>0</v>
      </c>
      <c r="MI348" s="115">
        <f t="shared" si="5"/>
        <v>-339</v>
      </c>
      <c r="MJ348" s="3"/>
      <c r="MK348" s="3"/>
      <c r="ML348" s="176"/>
      <c r="MM348" s="176"/>
      <c r="MN348" s="176"/>
      <c r="MO348" s="176"/>
      <c r="MP348" s="176"/>
      <c r="MQ348" s="176"/>
      <c r="MR348" s="176"/>
      <c r="MS348" s="176"/>
      <c r="MT348" s="176"/>
    </row>
    <row r="349" spans="1:358" s="4" customFormat="1">
      <c r="A349" s="1">
        <v>340</v>
      </c>
      <c r="B349" t="s">
        <v>380</v>
      </c>
      <c r="C349" s="93">
        <v>5</v>
      </c>
      <c r="D349" s="4">
        <v>27340</v>
      </c>
      <c r="E349" s="4">
        <v>5468</v>
      </c>
      <c r="F349" s="4">
        <v>0</v>
      </c>
      <c r="G349" s="4">
        <v>13670</v>
      </c>
      <c r="H349" s="4">
        <v>2734</v>
      </c>
      <c r="I349" s="93">
        <v>7.72</v>
      </c>
      <c r="J349" s="4">
        <v>41843</v>
      </c>
      <c r="K349" s="4">
        <v>0</v>
      </c>
      <c r="L349" s="4">
        <v>0</v>
      </c>
      <c r="M349" s="4">
        <v>16737</v>
      </c>
      <c r="O349" s="93">
        <v>10.51</v>
      </c>
      <c r="P349" s="4">
        <v>0</v>
      </c>
      <c r="Q349" s="4">
        <v>52455</v>
      </c>
      <c r="R349" s="4">
        <v>0</v>
      </c>
      <c r="S349" s="4">
        <v>0</v>
      </c>
      <c r="U349" s="4">
        <v>0</v>
      </c>
      <c r="V349" s="4">
        <v>20978</v>
      </c>
      <c r="W349" s="93">
        <v>12.53</v>
      </c>
      <c r="X349" s="4">
        <v>0</v>
      </c>
      <c r="Y349" s="4">
        <v>67098</v>
      </c>
      <c r="Z349" s="4">
        <v>0</v>
      </c>
      <c r="AA349" s="4">
        <v>0</v>
      </c>
      <c r="AB349" s="4">
        <v>0</v>
      </c>
      <c r="AC349" s="4">
        <v>14643</v>
      </c>
      <c r="AD349" s="4">
        <v>0</v>
      </c>
      <c r="AE349" s="4">
        <v>0</v>
      </c>
      <c r="AF349" s="4">
        <v>12.77</v>
      </c>
      <c r="AG349" s="4">
        <v>0</v>
      </c>
      <c r="AH349" s="4">
        <v>82226</v>
      </c>
      <c r="AJ349" s="4">
        <v>0</v>
      </c>
      <c r="AL349" s="4">
        <v>23914</v>
      </c>
      <c r="AN349" s="4">
        <v>0</v>
      </c>
      <c r="AO349" s="93">
        <v>9.69</v>
      </c>
      <c r="AP349" s="4">
        <v>0</v>
      </c>
      <c r="AQ349" s="4">
        <v>69478</v>
      </c>
      <c r="AR349" s="4">
        <v>0</v>
      </c>
      <c r="AS349" s="4">
        <v>0</v>
      </c>
      <c r="AT349" s="4">
        <v>0</v>
      </c>
      <c r="AU349" s="4">
        <v>14934</v>
      </c>
      <c r="AW349" s="93">
        <v>8</v>
      </c>
      <c r="AY349" s="4">
        <v>65976</v>
      </c>
      <c r="AZ349" s="4">
        <v>0</v>
      </c>
      <c r="BA349" s="4">
        <v>0</v>
      </c>
      <c r="BB349" s="4">
        <v>0</v>
      </c>
      <c r="BC349" s="4">
        <v>5387</v>
      </c>
      <c r="BD349" s="4">
        <v>8</v>
      </c>
      <c r="BE349" s="4">
        <v>9.9600000000000009</v>
      </c>
      <c r="BF349" s="4">
        <v>0</v>
      </c>
      <c r="BG349" s="4">
        <v>89092</v>
      </c>
      <c r="BH349" s="4">
        <v>0</v>
      </c>
      <c r="BI349" s="4">
        <v>11</v>
      </c>
      <c r="BJ349" s="4">
        <v>0</v>
      </c>
      <c r="BK349" s="4">
        <v>102179</v>
      </c>
      <c r="BL349" s="4">
        <v>-2136</v>
      </c>
      <c r="BM349" s="4">
        <v>0</v>
      </c>
      <c r="BN349" s="4">
        <v>0</v>
      </c>
      <c r="BO349" s="4">
        <v>8245.2286982054502</v>
      </c>
      <c r="BP349" s="4">
        <v>-648.39470504026849</v>
      </c>
      <c r="BQ349" s="93">
        <v>10.309027777777779</v>
      </c>
      <c r="BR349" s="4">
        <v>0</v>
      </c>
      <c r="BS349" s="4">
        <v>107129.09200497353</v>
      </c>
      <c r="BT349" s="4">
        <v>0</v>
      </c>
      <c r="BU349" s="4">
        <v>7711.1527777777774</v>
      </c>
      <c r="BW349" s="4">
        <v>0</v>
      </c>
      <c r="BY349" s="4">
        <v>7711.1527777777774</v>
      </c>
      <c r="CA349" s="4">
        <v>19912.692004973527</v>
      </c>
      <c r="CC349" s="93">
        <v>10</v>
      </c>
      <c r="CD349" s="4">
        <v>0</v>
      </c>
      <c r="CE349" s="4">
        <v>115020</v>
      </c>
      <c r="CF349" s="4">
        <v>0</v>
      </c>
      <c r="CG349" s="4">
        <v>7760</v>
      </c>
      <c r="CH349" s="4">
        <v>0</v>
      </c>
      <c r="CI349" s="4">
        <v>0</v>
      </c>
      <c r="CJ349" s="4">
        <v>0</v>
      </c>
      <c r="CK349" s="4">
        <v>7760</v>
      </c>
      <c r="CL349" s="4">
        <v>0</v>
      </c>
      <c r="CM349" s="4">
        <v>16949.907995026471</v>
      </c>
      <c r="CN349" s="4">
        <v>0</v>
      </c>
      <c r="CO349" s="93">
        <v>9</v>
      </c>
      <c r="CP349" s="4">
        <v>0</v>
      </c>
      <c r="CQ349" s="4">
        <v>85212</v>
      </c>
      <c r="CS349" s="4">
        <v>7299</v>
      </c>
      <c r="CU349" s="4">
        <v>0</v>
      </c>
      <c r="CW349" s="4">
        <v>7299</v>
      </c>
      <c r="CY349" s="4">
        <v>7142</v>
      </c>
      <c r="DA349" s="93">
        <v>10</v>
      </c>
      <c r="DB349" s="4">
        <v>0</v>
      </c>
      <c r="DC349" s="4">
        <v>106530</v>
      </c>
      <c r="DD349" s="4">
        <v>0</v>
      </c>
      <c r="DE349" s="4">
        <v>8490</v>
      </c>
      <c r="DF349" s="4">
        <v>0</v>
      </c>
      <c r="DG349" s="4">
        <v>0</v>
      </c>
      <c r="DH349" s="4">
        <v>0</v>
      </c>
      <c r="DI349" s="4">
        <v>8490</v>
      </c>
      <c r="DJ349" s="4">
        <v>0</v>
      </c>
      <c r="DK349" s="4">
        <v>25329</v>
      </c>
      <c r="DL349" s="4">
        <v>0</v>
      </c>
      <c r="DM349" s="93">
        <v>9</v>
      </c>
      <c r="DN349" s="4">
        <v>0</v>
      </c>
      <c r="DO349" s="4">
        <v>107500</v>
      </c>
      <c r="DQ349" s="4">
        <v>8037</v>
      </c>
      <c r="DS349" s="4">
        <v>0</v>
      </c>
      <c r="DU349" s="4">
        <v>8037</v>
      </c>
      <c r="DW349" s="4">
        <v>13760.8</v>
      </c>
      <c r="DY349" s="93">
        <v>12</v>
      </c>
      <c r="DZ349" s="4">
        <v>0</v>
      </c>
      <c r="EA349" s="4">
        <v>133286</v>
      </c>
      <c r="EC349" s="4">
        <v>10716</v>
      </c>
      <c r="EE349" s="4">
        <v>0</v>
      </c>
      <c r="EG349" s="4">
        <v>10716</v>
      </c>
      <c r="EI349" s="4">
        <v>34895.199999999997</v>
      </c>
      <c r="EK349" s="93">
        <v>12.864583333333332</v>
      </c>
      <c r="EL349" s="4">
        <v>0</v>
      </c>
      <c r="EM349" s="4">
        <v>153133</v>
      </c>
      <c r="EN349" s="4">
        <v>0</v>
      </c>
      <c r="EO349" s="4">
        <v>11491</v>
      </c>
      <c r="EP349" s="4">
        <v>0</v>
      </c>
      <c r="EQ349" s="4">
        <v>0</v>
      </c>
      <c r="ER349" s="4">
        <v>0</v>
      </c>
      <c r="ES349" s="4">
        <v>11491</v>
      </c>
      <c r="ET349" s="4">
        <v>0</v>
      </c>
      <c r="EU349" s="4">
        <v>35706.6</v>
      </c>
      <c r="EV349" s="4">
        <v>0</v>
      </c>
      <c r="EW349" s="93">
        <v>10.5</v>
      </c>
      <c r="EX349" s="4">
        <v>0</v>
      </c>
      <c r="EY349" s="4">
        <v>122691</v>
      </c>
      <c r="EZ349" s="4">
        <v>0</v>
      </c>
      <c r="FA349" s="4">
        <v>9379</v>
      </c>
      <c r="FB349" s="4">
        <v>0</v>
      </c>
      <c r="FC349" s="4">
        <v>0</v>
      </c>
      <c r="FD349" s="4">
        <v>0</v>
      </c>
      <c r="FE349" s="4">
        <v>9379</v>
      </c>
      <c r="FF349" s="4">
        <v>0</v>
      </c>
      <c r="FG349" s="4">
        <v>15276.15</v>
      </c>
      <c r="FH349" s="4">
        <v>0</v>
      </c>
      <c r="FI349" s="93">
        <v>12.993079584775087</v>
      </c>
      <c r="FJ349" s="4">
        <v>0</v>
      </c>
      <c r="FK349" s="4">
        <v>156328</v>
      </c>
      <c r="FL349" s="4">
        <v>0</v>
      </c>
      <c r="FM349" s="4">
        <v>11603</v>
      </c>
      <c r="FN349" s="4">
        <v>0</v>
      </c>
      <c r="FO349" s="4">
        <v>0</v>
      </c>
      <c r="FQ349" s="4">
        <v>11603</v>
      </c>
      <c r="FS349" s="4">
        <v>36941.166924267331</v>
      </c>
      <c r="FU349" s="93">
        <v>14.910034602076124</v>
      </c>
      <c r="FV349" s="4">
        <v>0</v>
      </c>
      <c r="FW349" s="4">
        <v>163325</v>
      </c>
      <c r="FX349" s="4">
        <v>0</v>
      </c>
      <c r="FY349" s="4">
        <v>13315</v>
      </c>
      <c r="FZ349" s="4">
        <v>0</v>
      </c>
      <c r="GA349" s="4">
        <v>0</v>
      </c>
      <c r="GB349" s="4">
        <v>0</v>
      </c>
      <c r="GC349" s="4">
        <v>13315</v>
      </c>
      <c r="GE349" s="4">
        <v>19830.067448591126</v>
      </c>
      <c r="GG349" s="93">
        <v>17</v>
      </c>
      <c r="GH349" s="4">
        <v>0</v>
      </c>
      <c r="GI349" s="4">
        <v>215560</v>
      </c>
      <c r="GJ349" s="4">
        <v>0</v>
      </c>
      <c r="GK349" s="4">
        <v>15181</v>
      </c>
      <c r="GL349" s="4">
        <v>0</v>
      </c>
      <c r="GM349" s="4">
        <v>0</v>
      </c>
      <c r="GN349" s="4">
        <v>0</v>
      </c>
      <c r="GO349" s="4">
        <v>15181</v>
      </c>
      <c r="GP349" s="4">
        <v>0</v>
      </c>
      <c r="GQ349" s="4">
        <v>50254.483184337631</v>
      </c>
      <c r="GR349" s="4">
        <v>-43.928742748161312</v>
      </c>
      <c r="GS349" s="93">
        <v>16</v>
      </c>
      <c r="GT349" s="4">
        <v>0</v>
      </c>
      <c r="GU349" s="4">
        <v>218458</v>
      </c>
      <c r="GV349" s="4">
        <v>0</v>
      </c>
      <c r="GW349" s="4">
        <v>14288</v>
      </c>
      <c r="GX349" s="4">
        <v>0</v>
      </c>
      <c r="GY349" s="4">
        <v>0</v>
      </c>
      <c r="GZ349" s="4">
        <v>0</v>
      </c>
      <c r="HA349" s="160">
        <v>14288</v>
      </c>
      <c r="HB349" s="160">
        <v>0</v>
      </c>
      <c r="HC349" s="160">
        <v>2527.082454819541</v>
      </c>
      <c r="HD349" s="4">
        <v>-2</v>
      </c>
      <c r="HE349" s="93">
        <v>16</v>
      </c>
      <c r="HF349" s="4">
        <v>0</v>
      </c>
      <c r="HG349" s="4">
        <v>0</v>
      </c>
      <c r="HH349" s="4">
        <v>235071</v>
      </c>
      <c r="HI349" s="4">
        <v>0</v>
      </c>
      <c r="HJ349" s="4">
        <v>14077</v>
      </c>
      <c r="HK349" s="4">
        <v>0</v>
      </c>
      <c r="HL349" s="4">
        <v>0</v>
      </c>
      <c r="HM349" s="4">
        <v>0</v>
      </c>
      <c r="HN349" s="4">
        <v>14077</v>
      </c>
      <c r="HO349" s="4">
        <v>0</v>
      </c>
      <c r="HP349" s="4">
        <v>14582</v>
      </c>
      <c r="HQ349" s="4">
        <v>-253.35386131335508</v>
      </c>
      <c r="HR349" s="93">
        <v>15</v>
      </c>
      <c r="HS349" s="4">
        <v>0</v>
      </c>
      <c r="HT349" s="4">
        <v>0</v>
      </c>
      <c r="HU349" s="4">
        <v>227306</v>
      </c>
      <c r="HV349" s="4">
        <v>0</v>
      </c>
      <c r="HW349" s="4">
        <v>0</v>
      </c>
      <c r="HX349" s="176">
        <v>0</v>
      </c>
      <c r="HY349" s="4">
        <v>13398</v>
      </c>
      <c r="HZ349" s="176">
        <v>0</v>
      </c>
      <c r="IA349" s="4">
        <v>0</v>
      </c>
      <c r="IB349" s="176">
        <v>0</v>
      </c>
      <c r="IC349" s="4">
        <v>13398</v>
      </c>
      <c r="ID349" s="176">
        <v>0</v>
      </c>
      <c r="IE349" s="4">
        <v>-166.96076680330859</v>
      </c>
      <c r="IF349" s="4">
        <v>-0.9005814696863581</v>
      </c>
      <c r="IG349" s="5">
        <v>13.72</v>
      </c>
      <c r="IH349" s="3">
        <v>0</v>
      </c>
      <c r="II349" s="3">
        <v>0</v>
      </c>
      <c r="IJ349" s="3">
        <v>176183</v>
      </c>
      <c r="IK349" s="3">
        <v>0</v>
      </c>
      <c r="IL349" s="3">
        <v>0</v>
      </c>
      <c r="IM349" s="3">
        <v>0</v>
      </c>
      <c r="IN349" s="3">
        <v>12243</v>
      </c>
      <c r="IO349" s="3">
        <v>0</v>
      </c>
      <c r="IP349" s="3">
        <v>0</v>
      </c>
      <c r="IQ349" s="3"/>
      <c r="IR349" s="3">
        <v>12243</v>
      </c>
      <c r="IS349" s="3"/>
      <c r="IT349" s="3">
        <v>-0.73885031544729307</v>
      </c>
      <c r="IU349" s="3"/>
      <c r="IV349" s="93">
        <v>12.5</v>
      </c>
      <c r="IW349" s="4">
        <v>0</v>
      </c>
      <c r="IX349" s="4">
        <v>0</v>
      </c>
      <c r="IY349" s="4">
        <v>213623</v>
      </c>
      <c r="IZ349" s="4">
        <v>0</v>
      </c>
      <c r="JA349" s="4">
        <v>0</v>
      </c>
      <c r="JB349" s="4">
        <v>0</v>
      </c>
      <c r="JC349" s="4">
        <v>11725</v>
      </c>
      <c r="JD349" s="4">
        <v>0</v>
      </c>
      <c r="JE349" s="4">
        <v>0</v>
      </c>
      <c r="JG349" s="4">
        <v>11725</v>
      </c>
      <c r="JI349" s="4">
        <v>31080.757350770749</v>
      </c>
      <c r="JK349" s="93">
        <v>8.5</v>
      </c>
      <c r="JL349" s="4">
        <v>0</v>
      </c>
      <c r="JM349" s="4">
        <v>0</v>
      </c>
      <c r="JN349" s="4">
        <v>141119</v>
      </c>
      <c r="JO349" s="4">
        <v>0</v>
      </c>
      <c r="JP349" s="4">
        <v>0</v>
      </c>
      <c r="JQ349" s="4">
        <v>0</v>
      </c>
      <c r="JR349" s="4">
        <v>7973</v>
      </c>
      <c r="JS349" s="4">
        <v>0</v>
      </c>
      <c r="JT349" s="4">
        <v>0</v>
      </c>
      <c r="JV349" s="4">
        <v>7973</v>
      </c>
      <c r="JW349" s="4">
        <v>0</v>
      </c>
      <c r="JX349" s="4">
        <v>5770.727778342377</v>
      </c>
      <c r="JY349" s="4">
        <v>-7.3396716311717682</v>
      </c>
      <c r="JZ349" s="93">
        <v>9</v>
      </c>
      <c r="KA349" s="4">
        <v>0</v>
      </c>
      <c r="KB349" s="4">
        <v>0</v>
      </c>
      <c r="KC349" s="4">
        <v>147300</v>
      </c>
      <c r="KD349" s="4">
        <v>0</v>
      </c>
      <c r="KE349" s="4">
        <v>0</v>
      </c>
      <c r="KF349" s="4">
        <v>0</v>
      </c>
      <c r="KG349" s="4">
        <v>8442</v>
      </c>
      <c r="KH349" s="4">
        <v>0</v>
      </c>
      <c r="KI349" s="4">
        <v>0</v>
      </c>
      <c r="KJ349" s="4">
        <v>0</v>
      </c>
      <c r="KK349" s="4">
        <v>8442</v>
      </c>
      <c r="KM349" s="4">
        <v>11155.317697495335</v>
      </c>
      <c r="KN349" s="4">
        <v>-40.089983294581543</v>
      </c>
      <c r="KO349" s="4">
        <v>7</v>
      </c>
      <c r="KP349" s="4">
        <v>0</v>
      </c>
      <c r="KQ349" s="4">
        <v>0</v>
      </c>
      <c r="KR349" s="4">
        <v>115797</v>
      </c>
      <c r="KS349" s="4">
        <v>0</v>
      </c>
      <c r="KT349" s="4">
        <v>0</v>
      </c>
      <c r="KU349" s="4">
        <v>0</v>
      </c>
      <c r="KV349" s="4">
        <v>7616</v>
      </c>
      <c r="KW349" s="4">
        <v>0</v>
      </c>
      <c r="KX349" s="4">
        <v>0</v>
      </c>
      <c r="KY349" s="4">
        <v>0</v>
      </c>
      <c r="KZ349" s="4">
        <v>7616</v>
      </c>
      <c r="LA349" s="4">
        <v>0</v>
      </c>
      <c r="LB349" s="4">
        <v>3668.5100167054184</v>
      </c>
      <c r="LC349" s="4">
        <v>0</v>
      </c>
      <c r="LD349" s="4">
        <v>8</v>
      </c>
      <c r="LE349" s="4">
        <v>0</v>
      </c>
      <c r="LF349" s="4">
        <v>0</v>
      </c>
      <c r="LG349" s="4">
        <v>143540</v>
      </c>
      <c r="LH349" s="4">
        <v>0</v>
      </c>
      <c r="LI349" s="4">
        <v>0</v>
      </c>
      <c r="LJ349" s="4">
        <v>0</v>
      </c>
      <c r="LK349" s="4">
        <v>9504</v>
      </c>
      <c r="LL349" s="4">
        <v>0</v>
      </c>
      <c r="LM349" s="4">
        <v>0</v>
      </c>
      <c r="LO349" s="4">
        <v>9504</v>
      </c>
      <c r="LQ349" s="4">
        <v>30215.4</v>
      </c>
      <c r="MI349" s="115">
        <f t="shared" si="5"/>
        <v>-340</v>
      </c>
      <c r="MJ349" s="3"/>
      <c r="MK349" s="3"/>
      <c r="ML349" s="176"/>
      <c r="MM349" s="176"/>
      <c r="MN349" s="176"/>
      <c r="MO349" s="176"/>
      <c r="MP349" s="176"/>
      <c r="MQ349" s="176"/>
      <c r="MR349" s="176"/>
      <c r="MS349" s="176"/>
      <c r="MT349" s="176"/>
    </row>
    <row r="350" spans="1:358" s="4" customFormat="1">
      <c r="A350" s="1">
        <v>341</v>
      </c>
      <c r="B350" t="s">
        <v>381</v>
      </c>
      <c r="C350" s="93"/>
      <c r="E350" s="4">
        <v>0</v>
      </c>
      <c r="F350" s="4">
        <v>0</v>
      </c>
      <c r="I350" s="93"/>
      <c r="J350" s="4">
        <v>0</v>
      </c>
      <c r="K350" s="4">
        <v>0</v>
      </c>
      <c r="L350" s="4">
        <v>0</v>
      </c>
      <c r="O350" s="93"/>
      <c r="Q350" s="4">
        <v>0</v>
      </c>
      <c r="R350" s="4">
        <v>0</v>
      </c>
      <c r="S350" s="4">
        <v>0</v>
      </c>
      <c r="U350" s="4">
        <v>0</v>
      </c>
      <c r="V350" s="4">
        <v>0</v>
      </c>
      <c r="W350" s="93"/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L350" s="4">
        <v>0</v>
      </c>
      <c r="AO350" s="93"/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W350" s="93"/>
      <c r="AZ350" s="4">
        <v>0</v>
      </c>
      <c r="BB350" s="4">
        <v>0</v>
      </c>
      <c r="BC350" s="4">
        <v>0</v>
      </c>
      <c r="BD350" s="4">
        <v>0</v>
      </c>
      <c r="BH350" s="4">
        <v>0</v>
      </c>
      <c r="BL350" s="4">
        <v>0</v>
      </c>
      <c r="BN350" s="4">
        <v>0</v>
      </c>
      <c r="BO350" s="4">
        <v>0</v>
      </c>
      <c r="BP350" s="4">
        <v>0</v>
      </c>
      <c r="BQ350" s="93">
        <v>1</v>
      </c>
      <c r="BR350" s="4">
        <v>0</v>
      </c>
      <c r="BS350" s="4">
        <v>9595</v>
      </c>
      <c r="BT350" s="4">
        <v>0</v>
      </c>
      <c r="BU350" s="4">
        <v>748</v>
      </c>
      <c r="BW350" s="4">
        <v>0</v>
      </c>
      <c r="BY350" s="4">
        <v>748</v>
      </c>
      <c r="CA350" s="4">
        <v>9595</v>
      </c>
      <c r="CC350" s="93">
        <v>1.6491803278688524</v>
      </c>
      <c r="CD350" s="4">
        <v>0</v>
      </c>
      <c r="CE350" s="4">
        <v>17080.560655737703</v>
      </c>
      <c r="CF350" s="4">
        <v>0</v>
      </c>
      <c r="CG350" s="4">
        <v>1279.7639344262295</v>
      </c>
      <c r="CH350" s="4">
        <v>0</v>
      </c>
      <c r="CI350" s="4">
        <v>0</v>
      </c>
      <c r="CJ350" s="4">
        <v>0</v>
      </c>
      <c r="CK350" s="4">
        <v>1279.7639344262295</v>
      </c>
      <c r="CL350" s="4">
        <v>0</v>
      </c>
      <c r="CM350" s="4">
        <v>13242.560655737703</v>
      </c>
      <c r="CN350" s="4">
        <v>0</v>
      </c>
      <c r="CO350" s="93">
        <v>1.3820598006644518</v>
      </c>
      <c r="CP350" s="4">
        <v>0</v>
      </c>
      <c r="CQ350" s="4">
        <v>18011.003322259137</v>
      </c>
      <c r="CS350" s="4">
        <v>1120.8504983388705</v>
      </c>
      <c r="CU350" s="4">
        <v>0</v>
      </c>
      <c r="CW350" s="4">
        <v>1120.8504983388705</v>
      </c>
      <c r="CY350" s="4">
        <v>9259.4426665214341</v>
      </c>
      <c r="DA350" s="93"/>
      <c r="DD350" s="4">
        <v>0</v>
      </c>
      <c r="DF350" s="4">
        <v>0</v>
      </c>
      <c r="DH350" s="4">
        <v>0</v>
      </c>
      <c r="DI350" s="4">
        <v>0</v>
      </c>
      <c r="DJ350" s="4">
        <v>0</v>
      </c>
      <c r="DK350" s="4">
        <v>3552</v>
      </c>
      <c r="DL350" s="4">
        <v>0</v>
      </c>
      <c r="DM350" s="93">
        <v>1</v>
      </c>
      <c r="DN350" s="4">
        <v>0</v>
      </c>
      <c r="DO350" s="4">
        <v>13473</v>
      </c>
      <c r="DQ350" s="4">
        <v>893</v>
      </c>
      <c r="DS350" s="4">
        <v>0</v>
      </c>
      <c r="DU350" s="4">
        <v>893</v>
      </c>
      <c r="DW350" s="4">
        <v>13845.177066608574</v>
      </c>
      <c r="DY350" s="93"/>
      <c r="EG350" s="4">
        <v>0</v>
      </c>
      <c r="EI350" s="4">
        <v>8083.8</v>
      </c>
      <c r="EK350" s="93">
        <v>1.5394736842105263</v>
      </c>
      <c r="EL350" s="4">
        <v>0</v>
      </c>
      <c r="EM350" s="4">
        <v>21514</v>
      </c>
      <c r="EN350" s="4">
        <v>0</v>
      </c>
      <c r="EO350" s="4">
        <v>1375</v>
      </c>
      <c r="EP350" s="4">
        <v>0</v>
      </c>
      <c r="EQ350" s="4">
        <v>0</v>
      </c>
      <c r="ER350" s="4">
        <v>0</v>
      </c>
      <c r="ES350" s="4">
        <v>1375</v>
      </c>
      <c r="ET350" s="4">
        <v>0</v>
      </c>
      <c r="EU350" s="4">
        <v>26903.200000000001</v>
      </c>
      <c r="EV350" s="4">
        <v>0</v>
      </c>
      <c r="EW350" s="93">
        <v>0</v>
      </c>
      <c r="EX350" s="4">
        <v>0</v>
      </c>
      <c r="EY350" s="4">
        <v>0</v>
      </c>
      <c r="EZ350" s="4">
        <v>0</v>
      </c>
      <c r="FA350" s="4">
        <v>0</v>
      </c>
      <c r="FB350" s="4">
        <v>0</v>
      </c>
      <c r="FC350" s="4">
        <v>0</v>
      </c>
      <c r="FD350" s="4">
        <v>0</v>
      </c>
      <c r="FE350" s="4">
        <v>0</v>
      </c>
      <c r="FF350" s="4">
        <v>0</v>
      </c>
      <c r="FG350" s="4">
        <v>5378.5</v>
      </c>
      <c r="FH350" s="4">
        <v>0</v>
      </c>
      <c r="FI350" s="93">
        <v>0.83443708609271527</v>
      </c>
      <c r="FJ350" s="4">
        <v>0</v>
      </c>
      <c r="FK350" s="4">
        <v>12073</v>
      </c>
      <c r="FL350" s="4">
        <v>0</v>
      </c>
      <c r="FM350" s="4">
        <v>745</v>
      </c>
      <c r="FN350" s="4">
        <v>0</v>
      </c>
      <c r="FO350" s="4">
        <v>0</v>
      </c>
      <c r="FQ350" s="4">
        <v>745</v>
      </c>
      <c r="FS350" s="4">
        <v>16702.063527416078</v>
      </c>
      <c r="FU350" s="93">
        <v>0</v>
      </c>
      <c r="FV350" s="4">
        <v>0</v>
      </c>
      <c r="FW350" s="4">
        <v>0</v>
      </c>
      <c r="FX350" s="4">
        <v>0</v>
      </c>
      <c r="FY350" s="4">
        <v>0</v>
      </c>
      <c r="FZ350" s="4">
        <v>0</v>
      </c>
      <c r="GA350" s="4">
        <v>0</v>
      </c>
      <c r="GB350" s="4">
        <v>0</v>
      </c>
      <c r="GC350" s="4">
        <v>0</v>
      </c>
      <c r="GE350" s="4">
        <v>8174.9861964334996</v>
      </c>
      <c r="GG350" s="93">
        <v>2.9730639730639732</v>
      </c>
      <c r="GH350" s="4">
        <v>0</v>
      </c>
      <c r="GI350" s="4">
        <v>42185</v>
      </c>
      <c r="GJ350" s="4">
        <v>0</v>
      </c>
      <c r="GK350" s="4">
        <v>2655</v>
      </c>
      <c r="GL350" s="4">
        <v>0</v>
      </c>
      <c r="GM350" s="4">
        <v>0</v>
      </c>
      <c r="GN350" s="4">
        <v>0</v>
      </c>
      <c r="GO350" s="4">
        <v>2655</v>
      </c>
      <c r="GP350" s="4">
        <v>0</v>
      </c>
      <c r="GQ350" s="4">
        <v>40585.534088853892</v>
      </c>
      <c r="GR350" s="4">
        <v>-35.476864417178149</v>
      </c>
      <c r="GS350" s="93">
        <v>0</v>
      </c>
      <c r="GT350" s="4">
        <v>0</v>
      </c>
      <c r="GU350" s="4">
        <v>0</v>
      </c>
      <c r="GV350" s="4">
        <v>0</v>
      </c>
      <c r="GW350" s="4">
        <v>0</v>
      </c>
      <c r="GX350" s="4">
        <v>0</v>
      </c>
      <c r="GY350" s="4">
        <v>0</v>
      </c>
      <c r="GZ350" s="4">
        <v>0</v>
      </c>
      <c r="HA350" s="160">
        <v>0</v>
      </c>
      <c r="HB350" s="160">
        <v>0</v>
      </c>
      <c r="HC350" s="160">
        <v>-35.476864417178149</v>
      </c>
      <c r="HD350" s="4">
        <v>0</v>
      </c>
      <c r="HE350" s="93">
        <v>1</v>
      </c>
      <c r="HF350" s="4">
        <v>0</v>
      </c>
      <c r="HG350" s="4">
        <v>0</v>
      </c>
      <c r="HH350" s="4">
        <v>14465</v>
      </c>
      <c r="HI350" s="4">
        <v>0</v>
      </c>
      <c r="HJ350" s="4">
        <v>893</v>
      </c>
      <c r="HK350" s="4">
        <v>0</v>
      </c>
      <c r="HL350" s="4">
        <v>0</v>
      </c>
      <c r="HM350" s="4">
        <v>0</v>
      </c>
      <c r="HN350" s="4">
        <v>893</v>
      </c>
      <c r="HO350" s="4">
        <v>0</v>
      </c>
      <c r="HP350" s="4">
        <v>12697</v>
      </c>
      <c r="HQ350" s="4">
        <v>-220.59613579110737</v>
      </c>
      <c r="HR350" s="93">
        <v>1.52</v>
      </c>
      <c r="HS350" s="4">
        <v>0</v>
      </c>
      <c r="HT350" s="4">
        <v>0</v>
      </c>
      <c r="HU350" s="4">
        <v>19015</v>
      </c>
      <c r="HV350" s="4">
        <v>0</v>
      </c>
      <c r="HW350" s="4">
        <v>0</v>
      </c>
      <c r="HX350" s="176">
        <v>0</v>
      </c>
      <c r="HY350" s="4">
        <v>1357</v>
      </c>
      <c r="HZ350" s="176">
        <v>0</v>
      </c>
      <c r="IA350" s="4">
        <v>0</v>
      </c>
      <c r="IB350" s="176">
        <v>0</v>
      </c>
      <c r="IC350" s="4">
        <v>1357</v>
      </c>
      <c r="ID350" s="176">
        <v>0</v>
      </c>
      <c r="IE350" s="4">
        <v>2853.0869244400214</v>
      </c>
      <c r="IF350" s="4">
        <v>15.389467027197497</v>
      </c>
      <c r="IG350" s="5">
        <v>0</v>
      </c>
      <c r="IH350" s="3">
        <v>0</v>
      </c>
      <c r="II350" s="3">
        <v>0</v>
      </c>
      <c r="IJ350" s="3">
        <v>0</v>
      </c>
      <c r="IK350" s="3">
        <v>0</v>
      </c>
      <c r="IL350" s="3">
        <v>0</v>
      </c>
      <c r="IM350" s="3">
        <v>0</v>
      </c>
      <c r="IN350" s="3">
        <v>0</v>
      </c>
      <c r="IO350" s="3">
        <v>0</v>
      </c>
      <c r="IP350" s="3">
        <v>0</v>
      </c>
      <c r="IQ350" s="3"/>
      <c r="IR350" s="3">
        <v>0</v>
      </c>
      <c r="IS350" s="3"/>
      <c r="IT350" s="3">
        <v>12.625745643612397</v>
      </c>
      <c r="IU350" s="3"/>
      <c r="IV350" s="93">
        <v>0</v>
      </c>
      <c r="IW350" s="4">
        <v>0</v>
      </c>
      <c r="IX350" s="4">
        <v>0</v>
      </c>
      <c r="IY350" s="4">
        <v>0</v>
      </c>
      <c r="IZ350" s="4">
        <v>0</v>
      </c>
      <c r="JA350" s="4">
        <v>0</v>
      </c>
      <c r="JB350" s="4">
        <v>0</v>
      </c>
      <c r="JC350" s="4">
        <v>0</v>
      </c>
      <c r="JD350" s="4">
        <v>0</v>
      </c>
      <c r="JE350" s="4">
        <v>0</v>
      </c>
      <c r="JG350" s="4">
        <v>0</v>
      </c>
      <c r="JI350" s="4">
        <v>1.5152605683347797</v>
      </c>
      <c r="JK350" s="93">
        <v>0</v>
      </c>
      <c r="JL350" s="4">
        <v>0</v>
      </c>
      <c r="JM350" s="4">
        <v>0</v>
      </c>
      <c r="JN350" s="4">
        <v>0</v>
      </c>
      <c r="JO350" s="4">
        <v>0</v>
      </c>
      <c r="JP350" s="4">
        <v>0</v>
      </c>
      <c r="JQ350" s="4">
        <v>0</v>
      </c>
      <c r="JR350" s="4">
        <v>0</v>
      </c>
      <c r="JS350" s="4">
        <v>0</v>
      </c>
      <c r="JT350" s="4">
        <v>0</v>
      </c>
      <c r="JV350" s="4">
        <v>0</v>
      </c>
      <c r="JW350" s="4">
        <v>0</v>
      </c>
      <c r="JX350" s="4">
        <v>0</v>
      </c>
      <c r="JY350" s="4">
        <v>0</v>
      </c>
      <c r="JZ350" s="93">
        <v>0</v>
      </c>
      <c r="KA350" s="4">
        <v>0</v>
      </c>
      <c r="KB350" s="4">
        <v>0</v>
      </c>
      <c r="KC350" s="4">
        <v>0</v>
      </c>
      <c r="KD350" s="4">
        <v>0</v>
      </c>
      <c r="KE350" s="4">
        <v>0</v>
      </c>
      <c r="KF350" s="4">
        <v>0</v>
      </c>
      <c r="KG350" s="4">
        <v>0</v>
      </c>
      <c r="KH350" s="4">
        <v>0</v>
      </c>
      <c r="KI350" s="4">
        <v>0</v>
      </c>
      <c r="KJ350" s="4">
        <v>0</v>
      </c>
      <c r="KK350" s="4">
        <v>0</v>
      </c>
      <c r="KM350" s="4">
        <v>0</v>
      </c>
      <c r="KN350" s="4">
        <v>0</v>
      </c>
      <c r="KO350" s="4">
        <v>0</v>
      </c>
      <c r="KP350" s="4">
        <v>0</v>
      </c>
      <c r="KQ350" s="4">
        <v>0</v>
      </c>
      <c r="KR350" s="4">
        <v>0</v>
      </c>
      <c r="KS350" s="4">
        <v>0</v>
      </c>
      <c r="KT350" s="4">
        <v>0</v>
      </c>
      <c r="KU350" s="4">
        <v>0</v>
      </c>
      <c r="KV350" s="4">
        <v>0</v>
      </c>
      <c r="KW350" s="4">
        <v>0</v>
      </c>
      <c r="KX350" s="4">
        <v>0</v>
      </c>
      <c r="KY350" s="4">
        <v>0</v>
      </c>
      <c r="KZ350" s="4">
        <v>0</v>
      </c>
      <c r="LA350" s="4">
        <v>0</v>
      </c>
      <c r="LB350" s="4">
        <v>0</v>
      </c>
      <c r="LC350" s="4">
        <v>0</v>
      </c>
      <c r="LD350" s="4">
        <v>0</v>
      </c>
      <c r="LE350" s="4">
        <v>0</v>
      </c>
      <c r="LF350" s="4">
        <v>0</v>
      </c>
      <c r="LG350" s="4">
        <v>0</v>
      </c>
      <c r="LH350" s="4">
        <v>0</v>
      </c>
      <c r="LI350" s="4">
        <v>0</v>
      </c>
      <c r="LJ350" s="4">
        <v>0</v>
      </c>
      <c r="LK350" s="4">
        <v>0</v>
      </c>
      <c r="LL350" s="4">
        <v>0</v>
      </c>
      <c r="LM350" s="4">
        <v>0</v>
      </c>
      <c r="LO350" s="4">
        <v>0</v>
      </c>
      <c r="LQ350" s="4">
        <v>0</v>
      </c>
      <c r="MI350" s="115">
        <f t="shared" si="5"/>
        <v>-341</v>
      </c>
      <c r="MJ350" s="3"/>
      <c r="MK350" s="3"/>
      <c r="ML350" s="176"/>
      <c r="MM350" s="176"/>
      <c r="MN350" s="176"/>
      <c r="MO350" s="176"/>
      <c r="MP350" s="176"/>
      <c r="MQ350" s="176"/>
      <c r="MR350" s="176"/>
      <c r="MS350" s="176"/>
      <c r="MT350" s="176"/>
    </row>
    <row r="351" spans="1:358" s="4" customFormat="1">
      <c r="A351" s="1">
        <v>342</v>
      </c>
      <c r="B351" t="s">
        <v>382</v>
      </c>
      <c r="C351" s="93"/>
      <c r="E351" s="4">
        <v>0</v>
      </c>
      <c r="F351" s="4">
        <v>0</v>
      </c>
      <c r="I351" s="93"/>
      <c r="J351" s="4">
        <v>0</v>
      </c>
      <c r="K351" s="4">
        <v>0</v>
      </c>
      <c r="L351" s="4">
        <v>0</v>
      </c>
      <c r="O351" s="93"/>
      <c r="Q351" s="4">
        <v>0</v>
      </c>
      <c r="R351" s="4">
        <v>0</v>
      </c>
      <c r="S351" s="4">
        <v>0</v>
      </c>
      <c r="U351" s="4">
        <v>0</v>
      </c>
      <c r="V351" s="4">
        <v>0</v>
      </c>
      <c r="W351" s="93">
        <v>0.4</v>
      </c>
      <c r="X351" s="4">
        <v>0</v>
      </c>
      <c r="Y351" s="4">
        <v>2250</v>
      </c>
      <c r="Z351" s="4">
        <v>0</v>
      </c>
      <c r="AA351" s="4">
        <v>0</v>
      </c>
      <c r="AB351" s="4">
        <v>0</v>
      </c>
      <c r="AC351" s="4">
        <v>2250</v>
      </c>
      <c r="AD351" s="4">
        <v>0</v>
      </c>
      <c r="AE351" s="4">
        <v>0</v>
      </c>
      <c r="AF351" s="4">
        <v>1.48</v>
      </c>
      <c r="AG351" s="4">
        <v>0</v>
      </c>
      <c r="AH351" s="4">
        <v>8720</v>
      </c>
      <c r="AJ351" s="4">
        <v>0</v>
      </c>
      <c r="AL351" s="4">
        <v>7820</v>
      </c>
      <c r="AN351" s="4">
        <v>0</v>
      </c>
      <c r="AO351" s="93">
        <v>2.08</v>
      </c>
      <c r="AP351" s="4">
        <v>0</v>
      </c>
      <c r="AQ351" s="4">
        <v>9702</v>
      </c>
      <c r="AR351" s="4">
        <v>0</v>
      </c>
      <c r="AS351" s="4">
        <v>3574</v>
      </c>
      <c r="AT351" s="4">
        <v>0</v>
      </c>
      <c r="AU351" s="4">
        <v>5764</v>
      </c>
      <c r="AW351" s="93">
        <v>4</v>
      </c>
      <c r="AY351" s="4">
        <v>28752</v>
      </c>
      <c r="AZ351" s="4">
        <v>0</v>
      </c>
      <c r="BA351" s="4">
        <v>0</v>
      </c>
      <c r="BB351" s="4">
        <v>0</v>
      </c>
      <c r="BC351" s="4">
        <v>19787</v>
      </c>
      <c r="BD351" s="4">
        <v>29</v>
      </c>
      <c r="BE351" s="4">
        <v>1</v>
      </c>
      <c r="BF351" s="4">
        <v>0</v>
      </c>
      <c r="BG351" s="4">
        <v>7447</v>
      </c>
      <c r="BH351" s="4">
        <v>0</v>
      </c>
      <c r="BI351" s="4">
        <v>1</v>
      </c>
      <c r="BJ351" s="4">
        <v>0</v>
      </c>
      <c r="BK351" s="4">
        <v>7940</v>
      </c>
      <c r="BL351" s="4">
        <v>0</v>
      </c>
      <c r="BM351" s="4">
        <v>0</v>
      </c>
      <c r="BN351" s="4">
        <v>0</v>
      </c>
      <c r="BO351" s="4">
        <v>2481.5273598503081</v>
      </c>
      <c r="BP351" s="4">
        <v>1.6162461281583091</v>
      </c>
      <c r="BQ351" s="93">
        <v>1</v>
      </c>
      <c r="BR351" s="4">
        <v>0</v>
      </c>
      <c r="BS351" s="4">
        <v>8321</v>
      </c>
      <c r="BT351" s="4">
        <v>0</v>
      </c>
      <c r="BU351" s="4">
        <v>748</v>
      </c>
      <c r="BW351" s="4">
        <v>0</v>
      </c>
      <c r="BY351" s="4">
        <v>748</v>
      </c>
      <c r="CA351" s="4">
        <v>676.8</v>
      </c>
      <c r="CC351" s="93">
        <v>3.0679611650485441</v>
      </c>
      <c r="CD351" s="4">
        <v>0</v>
      </c>
      <c r="CE351" s="4">
        <v>24792.495145631066</v>
      </c>
      <c r="CF351" s="4">
        <v>0</v>
      </c>
      <c r="CG351" s="4">
        <v>2380.7378640776697</v>
      </c>
      <c r="CH351" s="4">
        <v>0</v>
      </c>
      <c r="CI351" s="4">
        <v>0</v>
      </c>
      <c r="CJ351" s="4">
        <v>0</v>
      </c>
      <c r="CK351" s="4">
        <v>2380.7378640776697</v>
      </c>
      <c r="CL351" s="4">
        <v>0</v>
      </c>
      <c r="CM351" s="4">
        <v>16897.495145631066</v>
      </c>
      <c r="CN351" s="4">
        <v>0</v>
      </c>
      <c r="CO351" s="93">
        <v>2</v>
      </c>
      <c r="CP351" s="4">
        <v>0</v>
      </c>
      <c r="CQ351" s="4">
        <v>16878</v>
      </c>
      <c r="CS351" s="4">
        <v>1622</v>
      </c>
      <c r="CU351" s="4">
        <v>0</v>
      </c>
      <c r="CW351" s="4">
        <v>1622</v>
      </c>
      <c r="CY351" s="4">
        <v>10035</v>
      </c>
      <c r="DA351" s="93">
        <v>7.2220779220779221</v>
      </c>
      <c r="DB351" s="4">
        <v>0</v>
      </c>
      <c r="DC351" s="4">
        <v>58364</v>
      </c>
      <c r="DD351" s="4">
        <v>0</v>
      </c>
      <c r="DE351" s="4">
        <v>6102</v>
      </c>
      <c r="DF351" s="4">
        <v>0</v>
      </c>
      <c r="DG351" s="4">
        <v>0</v>
      </c>
      <c r="DH351" s="4">
        <v>0</v>
      </c>
      <c r="DI351" s="4">
        <v>6102</v>
      </c>
      <c r="DJ351" s="4">
        <v>0</v>
      </c>
      <c r="DK351" s="4">
        <v>48075</v>
      </c>
      <c r="DL351" s="4">
        <v>0</v>
      </c>
      <c r="DM351" s="93">
        <v>7</v>
      </c>
      <c r="DN351" s="4">
        <v>0</v>
      </c>
      <c r="DO351" s="4">
        <v>60739</v>
      </c>
      <c r="DQ351" s="4">
        <v>6245</v>
      </c>
      <c r="DS351" s="4">
        <v>0</v>
      </c>
      <c r="DU351" s="4">
        <v>6245</v>
      </c>
      <c r="DW351" s="4">
        <v>27266.6</v>
      </c>
      <c r="DY351" s="93">
        <v>8.9862068965517246</v>
      </c>
      <c r="DZ351" s="4">
        <v>0</v>
      </c>
      <c r="EA351" s="4">
        <v>66305</v>
      </c>
      <c r="EC351" s="4">
        <v>6207</v>
      </c>
      <c r="EE351" s="4">
        <v>22808</v>
      </c>
      <c r="EG351" s="4">
        <v>6207</v>
      </c>
      <c r="EI351" s="4">
        <v>23585.4</v>
      </c>
      <c r="EK351" s="93">
        <v>7.2048813255709803</v>
      </c>
      <c r="EL351" s="4">
        <v>0</v>
      </c>
      <c r="EM351" s="4">
        <v>68428</v>
      </c>
      <c r="EN351" s="4">
        <v>0</v>
      </c>
      <c r="EO351" s="4">
        <v>6434</v>
      </c>
      <c r="EP351" s="4">
        <v>0</v>
      </c>
      <c r="EQ351" s="4">
        <v>0</v>
      </c>
      <c r="ER351" s="4">
        <v>0</v>
      </c>
      <c r="ES351" s="4">
        <v>6434</v>
      </c>
      <c r="ET351" s="4">
        <v>0</v>
      </c>
      <c r="EU351" s="4">
        <v>6412.6</v>
      </c>
      <c r="EV351" s="4">
        <v>0</v>
      </c>
      <c r="EW351" s="93">
        <v>8</v>
      </c>
      <c r="EX351" s="4">
        <v>0</v>
      </c>
      <c r="EY351" s="4">
        <v>76598</v>
      </c>
      <c r="EZ351" s="4">
        <v>0</v>
      </c>
      <c r="FA351" s="4">
        <v>7042</v>
      </c>
      <c r="FB351" s="4">
        <v>0</v>
      </c>
      <c r="FC351" s="4">
        <v>0</v>
      </c>
      <c r="FD351" s="4">
        <v>0</v>
      </c>
      <c r="FE351" s="4">
        <v>7042</v>
      </c>
      <c r="FF351" s="4">
        <v>0</v>
      </c>
      <c r="FG351" s="4">
        <v>10927.15</v>
      </c>
      <c r="FH351" s="4">
        <v>0</v>
      </c>
      <c r="FI351" s="93">
        <v>11.535836177474403</v>
      </c>
      <c r="FJ351" s="4">
        <v>0</v>
      </c>
      <c r="FK351" s="4">
        <v>122977</v>
      </c>
      <c r="FL351" s="4">
        <v>0</v>
      </c>
      <c r="FM351" s="4">
        <v>9333</v>
      </c>
      <c r="FN351" s="4">
        <v>0</v>
      </c>
      <c r="FO351" s="4">
        <v>12214</v>
      </c>
      <c r="FQ351" s="4">
        <v>9333</v>
      </c>
      <c r="FS351" s="4">
        <v>46850.046661315857</v>
      </c>
      <c r="FU351" s="93">
        <v>8</v>
      </c>
      <c r="FV351" s="4">
        <v>0</v>
      </c>
      <c r="FW351" s="4">
        <v>99398</v>
      </c>
      <c r="FX351" s="4">
        <v>0</v>
      </c>
      <c r="FY351" s="4">
        <v>7144</v>
      </c>
      <c r="FZ351" s="4">
        <v>0</v>
      </c>
      <c r="GA351" s="4">
        <v>0</v>
      </c>
      <c r="GB351" s="4">
        <v>0</v>
      </c>
      <c r="GC351" s="4">
        <v>7144</v>
      </c>
      <c r="GE351" s="4">
        <v>13793.813610155099</v>
      </c>
      <c r="GG351" s="93">
        <v>8.4953465015065284</v>
      </c>
      <c r="GH351" s="4">
        <v>0</v>
      </c>
      <c r="GI351" s="4">
        <v>116831</v>
      </c>
      <c r="GJ351" s="4">
        <v>0</v>
      </c>
      <c r="GK351" s="4">
        <v>7581</v>
      </c>
      <c r="GL351" s="4">
        <v>0</v>
      </c>
      <c r="GM351" s="4">
        <v>0</v>
      </c>
      <c r="GN351" s="4">
        <v>0</v>
      </c>
      <c r="GO351" s="4">
        <v>7581</v>
      </c>
      <c r="GP351" s="4">
        <v>0</v>
      </c>
      <c r="GQ351" s="4">
        <v>16772.018863837617</v>
      </c>
      <c r="GR351" s="4">
        <v>-14.66085521831701</v>
      </c>
      <c r="GS351" s="93">
        <v>8</v>
      </c>
      <c r="GT351" s="4">
        <v>0</v>
      </c>
      <c r="GU351" s="4">
        <v>110895</v>
      </c>
      <c r="GV351" s="4">
        <v>0</v>
      </c>
      <c r="GW351" s="4">
        <v>7117</v>
      </c>
      <c r="GX351" s="4">
        <v>0</v>
      </c>
      <c r="GY351" s="4">
        <v>0</v>
      </c>
      <c r="GZ351" s="4">
        <v>0</v>
      </c>
      <c r="HA351" s="160">
        <v>7117</v>
      </c>
      <c r="HB351" s="160">
        <v>0</v>
      </c>
      <c r="HC351" s="160">
        <v>-14.66085521831701</v>
      </c>
      <c r="HD351" s="4">
        <v>0</v>
      </c>
      <c r="HE351" s="93">
        <v>5</v>
      </c>
      <c r="HF351" s="4">
        <v>0</v>
      </c>
      <c r="HG351" s="4">
        <v>0</v>
      </c>
      <c r="HH351" s="4">
        <v>71418</v>
      </c>
      <c r="HI351" s="4">
        <v>0</v>
      </c>
      <c r="HJ351" s="4">
        <v>4506</v>
      </c>
      <c r="HK351" s="4">
        <v>0</v>
      </c>
      <c r="HL351" s="4">
        <v>0</v>
      </c>
      <c r="HM351" s="4">
        <v>0</v>
      </c>
      <c r="HN351" s="4">
        <v>4506</v>
      </c>
      <c r="HO351" s="4">
        <v>0</v>
      </c>
      <c r="HP351" s="4">
        <v>0</v>
      </c>
      <c r="HQ351" s="4">
        <v>0</v>
      </c>
      <c r="HR351" s="93">
        <v>3.33</v>
      </c>
      <c r="HS351" s="4">
        <v>0</v>
      </c>
      <c r="HT351" s="4">
        <v>0</v>
      </c>
      <c r="HU351" s="4">
        <v>49516</v>
      </c>
      <c r="HV351" s="4">
        <v>0</v>
      </c>
      <c r="HW351" s="4">
        <v>0</v>
      </c>
      <c r="HX351" s="176">
        <v>0</v>
      </c>
      <c r="HY351" s="4">
        <v>2974</v>
      </c>
      <c r="HZ351" s="176">
        <v>0</v>
      </c>
      <c r="IA351" s="4">
        <v>0</v>
      </c>
      <c r="IB351" s="176">
        <v>0</v>
      </c>
      <c r="IC351" s="4">
        <v>2974</v>
      </c>
      <c r="ID351" s="176">
        <v>0</v>
      </c>
      <c r="IE351" s="4">
        <v>0</v>
      </c>
      <c r="IF351" s="4">
        <v>0</v>
      </c>
      <c r="IG351" s="5">
        <v>5</v>
      </c>
      <c r="IH351" s="3">
        <v>0</v>
      </c>
      <c r="II351" s="3">
        <v>0</v>
      </c>
      <c r="IJ351" s="3">
        <v>72355</v>
      </c>
      <c r="IK351" s="3">
        <v>0</v>
      </c>
      <c r="IL351" s="3">
        <v>0</v>
      </c>
      <c r="IM351" s="3">
        <v>0</v>
      </c>
      <c r="IN351" s="3">
        <v>4465</v>
      </c>
      <c r="IO351" s="3">
        <v>0</v>
      </c>
      <c r="IP351" s="3">
        <v>0</v>
      </c>
      <c r="IQ351" s="3"/>
      <c r="IR351" s="3">
        <v>4465</v>
      </c>
      <c r="IS351" s="3"/>
      <c r="IT351" s="3">
        <v>18737.452326636896</v>
      </c>
      <c r="IU351" s="3"/>
      <c r="IV351" s="93">
        <v>3.99</v>
      </c>
      <c r="IW351" s="4">
        <v>0</v>
      </c>
      <c r="IX351" s="4">
        <v>0</v>
      </c>
      <c r="IY351" s="4">
        <v>61270</v>
      </c>
      <c r="IZ351" s="4">
        <v>0</v>
      </c>
      <c r="JA351" s="4">
        <v>0</v>
      </c>
      <c r="JB351" s="4">
        <v>0</v>
      </c>
      <c r="JC351" s="4">
        <v>3742</v>
      </c>
      <c r="JD351" s="4">
        <v>0</v>
      </c>
      <c r="JE351" s="4">
        <v>0</v>
      </c>
      <c r="JG351" s="4">
        <v>3742</v>
      </c>
      <c r="JI351" s="4">
        <v>2248.7481898520418</v>
      </c>
      <c r="JK351" s="93">
        <v>4</v>
      </c>
      <c r="JL351" s="4">
        <v>0</v>
      </c>
      <c r="JM351" s="4">
        <v>0</v>
      </c>
      <c r="JN351" s="4">
        <v>61448</v>
      </c>
      <c r="JO351" s="4">
        <v>0</v>
      </c>
      <c r="JP351" s="4">
        <v>0</v>
      </c>
      <c r="JQ351" s="4">
        <v>0</v>
      </c>
      <c r="JR351" s="4">
        <v>3752</v>
      </c>
      <c r="JS351" s="4">
        <v>0</v>
      </c>
      <c r="JT351" s="4">
        <v>0</v>
      </c>
      <c r="JV351" s="4">
        <v>3752</v>
      </c>
      <c r="JW351" s="4">
        <v>0</v>
      </c>
      <c r="JX351" s="4">
        <v>178</v>
      </c>
      <c r="JY351" s="4">
        <v>0</v>
      </c>
      <c r="JZ351" s="93">
        <v>4.59</v>
      </c>
      <c r="KA351" s="4">
        <v>0</v>
      </c>
      <c r="KB351" s="4">
        <v>0</v>
      </c>
      <c r="KC351" s="4">
        <v>85689</v>
      </c>
      <c r="KD351" s="4">
        <v>0</v>
      </c>
      <c r="KE351" s="4">
        <v>0</v>
      </c>
      <c r="KF351" s="4">
        <v>0</v>
      </c>
      <c r="KG351" s="4">
        <v>4305</v>
      </c>
      <c r="KH351" s="4">
        <v>0</v>
      </c>
      <c r="KI351" s="4">
        <v>0</v>
      </c>
      <c r="KJ351" s="4">
        <v>0</v>
      </c>
      <c r="KK351" s="4">
        <v>4305</v>
      </c>
      <c r="KM351" s="4">
        <v>24347.8</v>
      </c>
      <c r="KN351" s="4">
        <v>0</v>
      </c>
      <c r="KO351" s="4">
        <v>4.99</v>
      </c>
      <c r="KP351" s="4">
        <v>0</v>
      </c>
      <c r="KQ351" s="4">
        <v>0</v>
      </c>
      <c r="KR351" s="4">
        <v>108756</v>
      </c>
      <c r="KS351" s="4">
        <v>0</v>
      </c>
      <c r="KT351" s="4">
        <v>0</v>
      </c>
      <c r="KU351" s="4">
        <v>0</v>
      </c>
      <c r="KV351" s="4">
        <v>5429</v>
      </c>
      <c r="KW351" s="4">
        <v>0</v>
      </c>
      <c r="KX351" s="4">
        <v>0</v>
      </c>
      <c r="KY351" s="4">
        <v>0</v>
      </c>
      <c r="KZ351" s="4">
        <v>5429</v>
      </c>
      <c r="LA351" s="4">
        <v>0</v>
      </c>
      <c r="LB351" s="4">
        <v>37679.951999999997</v>
      </c>
      <c r="LC351" s="4">
        <v>0</v>
      </c>
      <c r="LD351" s="4">
        <v>5</v>
      </c>
      <c r="LE351" s="4">
        <v>0</v>
      </c>
      <c r="LF351" s="4">
        <v>0</v>
      </c>
      <c r="LG351" s="4">
        <v>114889</v>
      </c>
      <c r="LH351" s="4">
        <v>0</v>
      </c>
      <c r="LI351" s="4">
        <v>0</v>
      </c>
      <c r="LJ351" s="4">
        <v>0</v>
      </c>
      <c r="LK351" s="4">
        <v>5929</v>
      </c>
      <c r="LL351" s="4">
        <v>0</v>
      </c>
      <c r="LM351" s="4">
        <v>0</v>
      </c>
      <c r="LO351" s="4">
        <v>5929</v>
      </c>
      <c r="LQ351" s="4">
        <v>29669.599999999999</v>
      </c>
      <c r="MI351" s="115">
        <f t="shared" si="5"/>
        <v>-342</v>
      </c>
      <c r="MJ351" s="3"/>
      <c r="MK351" s="3"/>
      <c r="ML351" s="176"/>
      <c r="MM351" s="176"/>
      <c r="MN351" s="176"/>
      <c r="MO351" s="176"/>
      <c r="MP351" s="176"/>
      <c r="MQ351" s="176"/>
      <c r="MR351" s="176"/>
      <c r="MS351" s="176"/>
      <c r="MT351" s="176"/>
    </row>
    <row r="352" spans="1:358" s="4" customFormat="1">
      <c r="A352" s="1">
        <v>343</v>
      </c>
      <c r="B352" t="s">
        <v>383</v>
      </c>
      <c r="C352" s="93"/>
      <c r="E352" s="4">
        <v>0</v>
      </c>
      <c r="F352" s="4">
        <v>0</v>
      </c>
      <c r="I352" s="93"/>
      <c r="J352" s="4">
        <v>0</v>
      </c>
      <c r="K352" s="4">
        <v>0</v>
      </c>
      <c r="L352" s="4">
        <v>0</v>
      </c>
      <c r="O352" s="93"/>
      <c r="Q352" s="4">
        <v>0</v>
      </c>
      <c r="R352" s="4">
        <v>0</v>
      </c>
      <c r="S352" s="4">
        <v>0</v>
      </c>
      <c r="U352" s="4">
        <v>0</v>
      </c>
      <c r="V352" s="4">
        <v>0</v>
      </c>
      <c r="W352" s="93"/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F352" s="4">
        <v>1</v>
      </c>
      <c r="AG352" s="4">
        <v>0</v>
      </c>
      <c r="AH352" s="4">
        <v>5710</v>
      </c>
      <c r="AJ352" s="4">
        <v>0</v>
      </c>
      <c r="AL352" s="4">
        <v>5710</v>
      </c>
      <c r="AN352" s="4">
        <v>0</v>
      </c>
      <c r="AO352" s="93">
        <v>1</v>
      </c>
      <c r="AP352" s="4">
        <v>0</v>
      </c>
      <c r="AQ352" s="4">
        <v>5749</v>
      </c>
      <c r="AR352" s="4">
        <v>0</v>
      </c>
      <c r="AS352" s="4">
        <v>0</v>
      </c>
      <c r="AT352" s="4">
        <v>0</v>
      </c>
      <c r="AU352" s="4">
        <v>3465</v>
      </c>
      <c r="AW352" s="93"/>
      <c r="AZ352" s="4">
        <v>0</v>
      </c>
      <c r="BB352" s="4">
        <v>0</v>
      </c>
      <c r="BC352" s="4">
        <v>2054</v>
      </c>
      <c r="BD352" s="4">
        <v>3</v>
      </c>
      <c r="BE352" s="4">
        <v>1.21</v>
      </c>
      <c r="BF352" s="4">
        <v>0</v>
      </c>
      <c r="BG352" s="4">
        <v>7979</v>
      </c>
      <c r="BH352" s="4">
        <v>0</v>
      </c>
      <c r="BI352" s="4">
        <v>4.96</v>
      </c>
      <c r="BJ352" s="4">
        <v>0</v>
      </c>
      <c r="BK352" s="4">
        <v>23660</v>
      </c>
      <c r="BL352" s="4">
        <v>0</v>
      </c>
      <c r="BM352" s="4">
        <v>10554</v>
      </c>
      <c r="BN352" s="4">
        <v>0</v>
      </c>
      <c r="BO352" s="4">
        <v>6260.6797254234016</v>
      </c>
      <c r="BP352" s="4">
        <v>4.0776497287797611</v>
      </c>
      <c r="BQ352" s="93">
        <v>12.261016949152543</v>
      </c>
      <c r="BR352" s="4">
        <v>0</v>
      </c>
      <c r="BS352" s="4">
        <v>80263.327924599856</v>
      </c>
      <c r="BT352" s="4">
        <v>0</v>
      </c>
      <c r="BU352" s="4">
        <v>9171.2406779661014</v>
      </c>
      <c r="BW352" s="4">
        <v>0</v>
      </c>
      <c r="BY352" s="4">
        <v>9171.2406779661014</v>
      </c>
      <c r="CA352" s="4">
        <v>69203.527924599854</v>
      </c>
      <c r="CC352" s="93">
        <v>14.762711864406779</v>
      </c>
      <c r="CD352" s="4">
        <v>0</v>
      </c>
      <c r="CE352" s="4">
        <v>108609.27118644067</v>
      </c>
      <c r="CF352" s="4">
        <v>0</v>
      </c>
      <c r="CG352" s="4">
        <v>11455.864406779661</v>
      </c>
      <c r="CH352" s="4">
        <v>0</v>
      </c>
      <c r="CI352" s="4">
        <v>0</v>
      </c>
      <c r="CJ352" s="4">
        <v>0</v>
      </c>
      <c r="CK352" s="4">
        <v>11455.864406779661</v>
      </c>
      <c r="CL352" s="4">
        <v>0</v>
      </c>
      <c r="CM352" s="4">
        <v>68579.943261840817</v>
      </c>
      <c r="CN352" s="4">
        <v>0</v>
      </c>
      <c r="CO352" s="93">
        <v>16.551369863013697</v>
      </c>
      <c r="CP352" s="4">
        <v>0</v>
      </c>
      <c r="CQ352" s="4">
        <v>131550.28767123289</v>
      </c>
      <c r="CS352" s="4">
        <v>13423.160958904109</v>
      </c>
      <c r="CU352" s="4">
        <v>0</v>
      </c>
      <c r="CW352" s="4">
        <v>13423.160958904109</v>
      </c>
      <c r="CY352" s="4">
        <v>62590.016484792213</v>
      </c>
      <c r="DA352" s="93">
        <v>15.318339100346019</v>
      </c>
      <c r="DB352" s="4">
        <v>0</v>
      </c>
      <c r="DC352" s="4">
        <v>141266</v>
      </c>
      <c r="DD352" s="4">
        <v>0</v>
      </c>
      <c r="DE352" s="4">
        <v>13005</v>
      </c>
      <c r="DF352" s="4">
        <v>0</v>
      </c>
      <c r="DG352" s="4">
        <v>0</v>
      </c>
      <c r="DH352" s="4">
        <v>0</v>
      </c>
      <c r="DI352" s="4">
        <v>13005</v>
      </c>
      <c r="DJ352" s="4">
        <v>0</v>
      </c>
      <c r="DK352" s="4">
        <v>34819</v>
      </c>
      <c r="DL352" s="4">
        <v>0</v>
      </c>
      <c r="DM352" s="93">
        <v>16.298969072164951</v>
      </c>
      <c r="DN352" s="4">
        <v>0</v>
      </c>
      <c r="DO352" s="4">
        <v>131079</v>
      </c>
      <c r="DQ352" s="4">
        <v>12769</v>
      </c>
      <c r="DS352" s="4">
        <v>19900</v>
      </c>
      <c r="DU352" s="4">
        <v>12769</v>
      </c>
      <c r="DW352" s="4">
        <v>15005.833991177153</v>
      </c>
      <c r="DY352" s="93">
        <v>12.493006993006993</v>
      </c>
      <c r="DZ352" s="4">
        <v>0</v>
      </c>
      <c r="EA352" s="4">
        <v>122476</v>
      </c>
      <c r="EC352" s="4">
        <v>11157</v>
      </c>
      <c r="EE352" s="4">
        <v>0</v>
      </c>
      <c r="EG352" s="4">
        <v>11157</v>
      </c>
      <c r="EI352" s="4">
        <v>3886.2849315068452</v>
      </c>
      <c r="EK352" s="93">
        <v>15.874125874125873</v>
      </c>
      <c r="EL352" s="4">
        <v>0</v>
      </c>
      <c r="EM352" s="4">
        <v>136688</v>
      </c>
      <c r="EN352" s="4">
        <v>0</v>
      </c>
      <c r="EO352" s="4">
        <v>12389</v>
      </c>
      <c r="EP352" s="4">
        <v>0</v>
      </c>
      <c r="EQ352" s="4">
        <v>21770</v>
      </c>
      <c r="ER352" s="4">
        <v>0</v>
      </c>
      <c r="ES352" s="4">
        <v>12389</v>
      </c>
      <c r="ET352" s="4">
        <v>0</v>
      </c>
      <c r="EU352" s="4">
        <v>14212</v>
      </c>
      <c r="EV352" s="4">
        <v>0</v>
      </c>
      <c r="EW352" s="93">
        <v>18.600694444444443</v>
      </c>
      <c r="EX352" s="4">
        <v>0</v>
      </c>
      <c r="EY352" s="4">
        <v>171420</v>
      </c>
      <c r="EZ352" s="4">
        <v>0</v>
      </c>
      <c r="FA352" s="4">
        <v>15717</v>
      </c>
      <c r="FB352" s="4">
        <v>0</v>
      </c>
      <c r="FC352" s="4">
        <v>10685</v>
      </c>
      <c r="FD352" s="4">
        <v>0</v>
      </c>
      <c r="FE352" s="4">
        <v>15717</v>
      </c>
      <c r="FF352" s="4">
        <v>0</v>
      </c>
      <c r="FG352" s="4">
        <v>38285</v>
      </c>
      <c r="FH352" s="4">
        <v>0</v>
      </c>
      <c r="FI352" s="93">
        <v>20.417241379310344</v>
      </c>
      <c r="FJ352" s="4">
        <v>0</v>
      </c>
      <c r="FK352" s="4">
        <v>204586</v>
      </c>
      <c r="FL352" s="4">
        <v>0</v>
      </c>
      <c r="FM352" s="4">
        <v>18232</v>
      </c>
      <c r="FN352" s="4">
        <v>0</v>
      </c>
      <c r="FO352" s="4">
        <v>0</v>
      </c>
      <c r="FQ352" s="4">
        <v>18232</v>
      </c>
      <c r="FS352" s="4">
        <v>43452.258446078835</v>
      </c>
      <c r="FU352" s="93">
        <v>24.447916666666664</v>
      </c>
      <c r="FV352" s="4">
        <v>0</v>
      </c>
      <c r="FW352" s="4">
        <v>279966</v>
      </c>
      <c r="FX352" s="4">
        <v>0</v>
      </c>
      <c r="FY352" s="4">
        <v>21832</v>
      </c>
      <c r="FZ352" s="4">
        <v>0</v>
      </c>
      <c r="GA352" s="4">
        <v>0</v>
      </c>
      <c r="GB352" s="4">
        <v>0</v>
      </c>
      <c r="GC352" s="4">
        <v>21832</v>
      </c>
      <c r="GE352" s="4">
        <v>93374.518549968241</v>
      </c>
      <c r="GG352" s="93">
        <v>34.258278145695364</v>
      </c>
      <c r="GH352" s="4">
        <v>0</v>
      </c>
      <c r="GI352" s="4">
        <v>377856</v>
      </c>
      <c r="GJ352" s="4">
        <v>0</v>
      </c>
      <c r="GK352" s="4">
        <v>29357</v>
      </c>
      <c r="GL352" s="4">
        <v>0</v>
      </c>
      <c r="GM352" s="4">
        <v>17145</v>
      </c>
      <c r="GN352" s="4">
        <v>0</v>
      </c>
      <c r="GO352" s="4">
        <v>29357</v>
      </c>
      <c r="GP352" s="4">
        <v>0</v>
      </c>
      <c r="GQ352" s="4">
        <v>94178.450443472975</v>
      </c>
      <c r="GR352" s="4">
        <v>-82.323817892567604</v>
      </c>
      <c r="GS352" s="93">
        <v>48.0618556701031</v>
      </c>
      <c r="GT352" s="4">
        <v>0</v>
      </c>
      <c r="GU352" s="4">
        <v>515386</v>
      </c>
      <c r="GV352" s="4">
        <v>0</v>
      </c>
      <c r="GW352" s="4">
        <v>41135</v>
      </c>
      <c r="GX352" s="4">
        <v>0</v>
      </c>
      <c r="GY352" s="4">
        <v>24164</v>
      </c>
      <c r="GZ352" s="4">
        <v>0</v>
      </c>
      <c r="HA352" s="160">
        <v>41135</v>
      </c>
      <c r="HB352" s="160">
        <v>0</v>
      </c>
      <c r="HC352" s="160">
        <v>121929.81213845185</v>
      </c>
      <c r="HD352" s="4">
        <v>-90</v>
      </c>
      <c r="HE352" s="93">
        <v>42</v>
      </c>
      <c r="HF352" s="4">
        <v>0</v>
      </c>
      <c r="HG352" s="4">
        <v>0</v>
      </c>
      <c r="HH352" s="4">
        <v>466821</v>
      </c>
      <c r="HI352" s="4">
        <v>0</v>
      </c>
      <c r="HJ352" s="4">
        <v>37860</v>
      </c>
      <c r="HK352" s="4">
        <v>0</v>
      </c>
      <c r="HL352" s="4">
        <v>0</v>
      </c>
      <c r="HM352" s="4">
        <v>0</v>
      </c>
      <c r="HN352" s="4">
        <v>37860</v>
      </c>
      <c r="HO352" s="4">
        <v>0</v>
      </c>
      <c r="HP352" s="4">
        <v>0</v>
      </c>
      <c r="HQ352" s="4">
        <v>0</v>
      </c>
      <c r="HR352" s="93">
        <v>27.02</v>
      </c>
      <c r="HS352" s="4">
        <v>0</v>
      </c>
      <c r="HT352" s="4">
        <v>0</v>
      </c>
      <c r="HU352" s="4">
        <v>297513</v>
      </c>
      <c r="HV352" s="4">
        <v>0</v>
      </c>
      <c r="HW352" s="4">
        <v>0</v>
      </c>
      <c r="HX352" s="176">
        <v>0</v>
      </c>
      <c r="HY352" s="4">
        <v>23237</v>
      </c>
      <c r="HZ352" s="176">
        <v>0</v>
      </c>
      <c r="IA352" s="4">
        <v>12327</v>
      </c>
      <c r="IB352" s="176">
        <v>0</v>
      </c>
      <c r="IC352" s="4">
        <v>23237</v>
      </c>
      <c r="ID352" s="176">
        <v>0</v>
      </c>
      <c r="IE352" s="4">
        <v>0</v>
      </c>
      <c r="IF352" s="4">
        <v>0</v>
      </c>
      <c r="IG352" s="5">
        <v>24.68</v>
      </c>
      <c r="IH352" s="3">
        <v>0</v>
      </c>
      <c r="II352" s="3">
        <v>0</v>
      </c>
      <c r="IJ352" s="3">
        <v>259858</v>
      </c>
      <c r="IK352" s="3">
        <v>0</v>
      </c>
      <c r="IL352" s="3">
        <v>0</v>
      </c>
      <c r="IM352" s="3">
        <v>0</v>
      </c>
      <c r="IN352" s="3">
        <v>20523</v>
      </c>
      <c r="IO352" s="3">
        <v>0</v>
      </c>
      <c r="IP352" s="3">
        <v>20742</v>
      </c>
      <c r="IQ352" s="3"/>
      <c r="IR352" s="3">
        <v>22041</v>
      </c>
      <c r="IS352" s="3"/>
      <c r="IT352" s="3">
        <v>0</v>
      </c>
      <c r="IU352" s="3"/>
      <c r="IV352" s="93">
        <v>21.560000000000002</v>
      </c>
      <c r="IW352" s="4">
        <v>0</v>
      </c>
      <c r="IX352" s="4">
        <v>0</v>
      </c>
      <c r="IY352" s="4">
        <v>227561</v>
      </c>
      <c r="IZ352" s="4">
        <v>0</v>
      </c>
      <c r="JA352" s="4">
        <v>0</v>
      </c>
      <c r="JB352" s="4">
        <v>0</v>
      </c>
      <c r="JC352" s="4">
        <v>18346</v>
      </c>
      <c r="JD352" s="4">
        <v>0</v>
      </c>
      <c r="JE352" s="4">
        <v>25144</v>
      </c>
      <c r="JG352" s="4">
        <v>18346</v>
      </c>
      <c r="JI352" s="4">
        <v>0</v>
      </c>
      <c r="JK352" s="93">
        <v>22.71</v>
      </c>
      <c r="JL352" s="4">
        <v>0</v>
      </c>
      <c r="JM352" s="4">
        <v>0</v>
      </c>
      <c r="JN352" s="4">
        <v>263618</v>
      </c>
      <c r="JO352" s="4">
        <v>0</v>
      </c>
      <c r="JP352" s="4">
        <v>0</v>
      </c>
      <c r="JQ352" s="4">
        <v>0</v>
      </c>
      <c r="JR352" s="4">
        <v>21302</v>
      </c>
      <c r="JS352" s="4">
        <v>0</v>
      </c>
      <c r="JT352" s="4">
        <v>0</v>
      </c>
      <c r="JV352" s="4">
        <v>21302</v>
      </c>
      <c r="JW352" s="4">
        <v>0</v>
      </c>
      <c r="JX352" s="4">
        <v>36057</v>
      </c>
      <c r="JY352" s="4">
        <v>0</v>
      </c>
      <c r="JZ352" s="93">
        <v>15.659999999999998</v>
      </c>
      <c r="KA352" s="4">
        <v>0</v>
      </c>
      <c r="KB352" s="4">
        <v>0</v>
      </c>
      <c r="KC352" s="4">
        <v>189991</v>
      </c>
      <c r="KD352" s="4">
        <v>0</v>
      </c>
      <c r="KE352" s="4">
        <v>0</v>
      </c>
      <c r="KF352" s="4">
        <v>0</v>
      </c>
      <c r="KG352" s="4">
        <v>13573</v>
      </c>
      <c r="KH352" s="4">
        <v>0</v>
      </c>
      <c r="KI352" s="4">
        <v>16830</v>
      </c>
      <c r="KJ352" s="4">
        <v>0</v>
      </c>
      <c r="KK352" s="4">
        <v>13573</v>
      </c>
      <c r="KM352" s="4">
        <v>21634.2</v>
      </c>
      <c r="KN352" s="4">
        <v>0</v>
      </c>
      <c r="KO352" s="4">
        <v>11.12</v>
      </c>
      <c r="KP352" s="4">
        <v>0</v>
      </c>
      <c r="KQ352" s="4">
        <v>0</v>
      </c>
      <c r="KR352" s="4">
        <v>139022</v>
      </c>
      <c r="KS352" s="4">
        <v>0</v>
      </c>
      <c r="KT352" s="4">
        <v>0</v>
      </c>
      <c r="KU352" s="4">
        <v>0</v>
      </c>
      <c r="KV352" s="4">
        <v>12099</v>
      </c>
      <c r="KW352" s="4">
        <v>0</v>
      </c>
      <c r="KX352" s="4">
        <v>0</v>
      </c>
      <c r="KY352" s="4">
        <v>0</v>
      </c>
      <c r="KZ352" s="4">
        <v>12099</v>
      </c>
      <c r="LA352" s="4">
        <v>0</v>
      </c>
      <c r="LB352" s="4">
        <v>13845.888000000001</v>
      </c>
      <c r="LC352" s="4">
        <v>0</v>
      </c>
      <c r="LD352" s="4">
        <v>12</v>
      </c>
      <c r="LE352" s="4">
        <v>0</v>
      </c>
      <c r="LF352" s="4">
        <v>0</v>
      </c>
      <c r="LG352" s="4">
        <v>160980</v>
      </c>
      <c r="LH352" s="4">
        <v>0</v>
      </c>
      <c r="LI352" s="4">
        <v>0</v>
      </c>
      <c r="LJ352" s="4">
        <v>0</v>
      </c>
      <c r="LK352" s="4">
        <v>14256</v>
      </c>
      <c r="LL352" s="4">
        <v>0</v>
      </c>
      <c r="LM352" s="4">
        <v>0</v>
      </c>
      <c r="LO352" s="4">
        <v>14256</v>
      </c>
      <c r="LQ352" s="4">
        <v>21958</v>
      </c>
      <c r="MI352" s="115">
        <f t="shared" si="5"/>
        <v>-343</v>
      </c>
      <c r="MJ352" s="3"/>
      <c r="MK352" s="3"/>
      <c r="ML352" s="176"/>
      <c r="MM352" s="176"/>
      <c r="MN352" s="176"/>
      <c r="MO352" s="176"/>
      <c r="MP352" s="176"/>
      <c r="MQ352" s="176"/>
      <c r="MR352" s="176"/>
      <c r="MS352" s="176"/>
      <c r="MT352" s="176"/>
    </row>
    <row r="353" spans="1:358" s="4" customFormat="1">
      <c r="A353" s="1">
        <v>344</v>
      </c>
      <c r="B353" t="s">
        <v>384</v>
      </c>
      <c r="C353" s="93"/>
      <c r="E353" s="4">
        <v>0</v>
      </c>
      <c r="F353" s="4">
        <v>0</v>
      </c>
      <c r="I353" s="93"/>
      <c r="J353" s="4">
        <v>0</v>
      </c>
      <c r="K353" s="4">
        <v>0</v>
      </c>
      <c r="L353" s="4">
        <v>0</v>
      </c>
      <c r="O353" s="93">
        <v>1</v>
      </c>
      <c r="P353" s="4">
        <v>0</v>
      </c>
      <c r="Q353" s="4">
        <v>6989</v>
      </c>
      <c r="R353" s="4">
        <v>0</v>
      </c>
      <c r="S353" s="4">
        <v>0</v>
      </c>
      <c r="U353" s="4">
        <v>0</v>
      </c>
      <c r="V353" s="4">
        <v>2796</v>
      </c>
      <c r="W353" s="93">
        <v>1</v>
      </c>
      <c r="X353" s="4">
        <v>0</v>
      </c>
      <c r="Y353" s="4">
        <v>6909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2764</v>
      </c>
      <c r="AF353" s="4">
        <v>1</v>
      </c>
      <c r="AG353" s="4">
        <v>0</v>
      </c>
      <c r="AH353" s="4">
        <v>7300</v>
      </c>
      <c r="AJ353" s="4">
        <v>0</v>
      </c>
      <c r="AL353" s="4">
        <v>391</v>
      </c>
      <c r="AN353" s="4">
        <v>0</v>
      </c>
      <c r="AO353" s="93"/>
      <c r="AQ353" s="4">
        <v>0</v>
      </c>
      <c r="AR353" s="4">
        <v>0</v>
      </c>
      <c r="AS353" s="4">
        <v>0</v>
      </c>
      <c r="AT353" s="4">
        <v>0</v>
      </c>
      <c r="AU353" s="4">
        <v>235</v>
      </c>
      <c r="AW353" s="93"/>
      <c r="AZ353" s="4">
        <v>0</v>
      </c>
      <c r="BB353" s="4">
        <v>0</v>
      </c>
      <c r="BC353" s="4">
        <v>139</v>
      </c>
      <c r="BD353" s="4">
        <v>0</v>
      </c>
      <c r="BE353" s="4">
        <v>1</v>
      </c>
      <c r="BF353" s="4">
        <v>0</v>
      </c>
      <c r="BG353" s="4">
        <v>8491</v>
      </c>
      <c r="BH353" s="4">
        <v>0</v>
      </c>
      <c r="BI353" s="4">
        <v>1</v>
      </c>
      <c r="BJ353" s="4">
        <v>0</v>
      </c>
      <c r="BK353" s="4">
        <v>8776</v>
      </c>
      <c r="BL353" s="4">
        <v>0</v>
      </c>
      <c r="BM353" s="4">
        <v>0</v>
      </c>
      <c r="BN353" s="4">
        <v>0</v>
      </c>
      <c r="BO353" s="4">
        <v>1645.4609373906965</v>
      </c>
      <c r="BP353" s="4">
        <v>1.0717068496287538</v>
      </c>
      <c r="BQ353" s="93">
        <v>0</v>
      </c>
      <c r="BR353" s="4">
        <v>0</v>
      </c>
      <c r="BS353" s="4">
        <v>0</v>
      </c>
      <c r="BT353" s="4">
        <v>0</v>
      </c>
      <c r="BU353" s="4">
        <v>0</v>
      </c>
      <c r="BW353" s="4">
        <v>0</v>
      </c>
      <c r="BY353" s="4">
        <v>0</v>
      </c>
      <c r="CA353" s="4">
        <v>3567.4</v>
      </c>
      <c r="CC353" s="93"/>
      <c r="CE353" s="4">
        <v>0</v>
      </c>
      <c r="CF353" s="4">
        <v>0</v>
      </c>
      <c r="CH353" s="4">
        <v>0</v>
      </c>
      <c r="CJ353" s="4">
        <v>0</v>
      </c>
      <c r="CK353" s="4">
        <v>0</v>
      </c>
      <c r="CL353" s="4">
        <v>0</v>
      </c>
      <c r="CM353" s="4">
        <v>114</v>
      </c>
      <c r="CN353" s="4">
        <v>0</v>
      </c>
      <c r="CO353" s="93"/>
      <c r="CS353" s="4">
        <v>0</v>
      </c>
      <c r="CW353" s="4">
        <v>0</v>
      </c>
      <c r="CY353" s="4">
        <v>0</v>
      </c>
      <c r="DA353" s="93"/>
      <c r="DD353" s="4">
        <v>0</v>
      </c>
      <c r="DF353" s="4">
        <v>0</v>
      </c>
      <c r="DH353" s="4">
        <v>0</v>
      </c>
      <c r="DI353" s="4">
        <v>0</v>
      </c>
      <c r="DJ353" s="4">
        <v>0</v>
      </c>
      <c r="DK353" s="4">
        <v>0</v>
      </c>
      <c r="DL353" s="4">
        <v>0</v>
      </c>
      <c r="DM353" s="93"/>
      <c r="DU353" s="4">
        <v>0</v>
      </c>
      <c r="DW353" s="4">
        <v>0</v>
      </c>
      <c r="DY353" s="93"/>
      <c r="EG353" s="4">
        <v>0</v>
      </c>
      <c r="EI353" s="4">
        <v>0</v>
      </c>
      <c r="EK353" s="93">
        <v>0</v>
      </c>
      <c r="EM353" s="4">
        <v>0</v>
      </c>
      <c r="EN353" s="4">
        <v>0</v>
      </c>
      <c r="EO353" s="4">
        <v>0</v>
      </c>
      <c r="EP353" s="4">
        <v>0</v>
      </c>
      <c r="EQ353" s="4">
        <v>0</v>
      </c>
      <c r="ER353" s="4">
        <v>0</v>
      </c>
      <c r="ES353" s="4">
        <v>0</v>
      </c>
      <c r="ET353" s="4">
        <v>0</v>
      </c>
      <c r="EU353" s="4">
        <v>0</v>
      </c>
      <c r="EV353" s="4">
        <v>0</v>
      </c>
      <c r="EW353" s="93">
        <v>0</v>
      </c>
      <c r="EX353" s="4">
        <v>0</v>
      </c>
      <c r="EY353" s="4">
        <v>0</v>
      </c>
      <c r="EZ353" s="4">
        <v>0</v>
      </c>
      <c r="FA353" s="4">
        <v>0</v>
      </c>
      <c r="FB353" s="4">
        <v>0</v>
      </c>
      <c r="FC353" s="4">
        <v>0</v>
      </c>
      <c r="FD353" s="4">
        <v>0</v>
      </c>
      <c r="FE353" s="4">
        <v>0</v>
      </c>
      <c r="FF353" s="4">
        <v>0</v>
      </c>
      <c r="FG353" s="4">
        <v>0</v>
      </c>
      <c r="FH353" s="4">
        <v>0</v>
      </c>
      <c r="FI353" s="93">
        <v>0</v>
      </c>
      <c r="FJ353" s="4">
        <v>0</v>
      </c>
      <c r="FK353" s="4">
        <v>0</v>
      </c>
      <c r="FL353" s="4">
        <v>0</v>
      </c>
      <c r="FM353" s="4">
        <v>0</v>
      </c>
      <c r="FN353" s="4">
        <v>0</v>
      </c>
      <c r="FO353" s="4">
        <v>0</v>
      </c>
      <c r="FQ353" s="4">
        <v>0</v>
      </c>
      <c r="FS353" s="4">
        <v>0</v>
      </c>
      <c r="FU353" s="93">
        <v>0</v>
      </c>
      <c r="FV353" s="4">
        <v>0</v>
      </c>
      <c r="FW353" s="4">
        <v>0</v>
      </c>
      <c r="FX353" s="4">
        <v>0</v>
      </c>
      <c r="FY353" s="4">
        <v>0</v>
      </c>
      <c r="FZ353" s="4">
        <v>0</v>
      </c>
      <c r="GA353" s="4">
        <v>0</v>
      </c>
      <c r="GB353" s="4">
        <v>0</v>
      </c>
      <c r="GC353" s="4">
        <v>0</v>
      </c>
      <c r="GE353" s="4">
        <v>0</v>
      </c>
      <c r="GG353" s="93">
        <v>4.0507006369426755</v>
      </c>
      <c r="GH353" s="4">
        <v>0</v>
      </c>
      <c r="GI353" s="4">
        <v>47661</v>
      </c>
      <c r="GJ353" s="4">
        <v>0</v>
      </c>
      <c r="GK353" s="4">
        <v>3616</v>
      </c>
      <c r="GL353" s="4">
        <v>0</v>
      </c>
      <c r="GM353" s="4">
        <v>0</v>
      </c>
      <c r="GN353" s="4">
        <v>0</v>
      </c>
      <c r="GO353" s="4">
        <v>3616</v>
      </c>
      <c r="GP353" s="4">
        <v>0</v>
      </c>
      <c r="GQ353" s="4">
        <v>45853.908740283638</v>
      </c>
      <c r="GR353" s="4">
        <v>-40.082086878916016</v>
      </c>
      <c r="GS353" s="93">
        <v>4.4951456310679614</v>
      </c>
      <c r="GT353" s="4">
        <v>0</v>
      </c>
      <c r="GU353" s="4">
        <v>54579</v>
      </c>
      <c r="GV353" s="4">
        <v>0</v>
      </c>
      <c r="GW353" s="4">
        <v>4014</v>
      </c>
      <c r="GX353" s="4">
        <v>0</v>
      </c>
      <c r="GY353" s="4">
        <v>0</v>
      </c>
      <c r="GZ353" s="4">
        <v>0</v>
      </c>
      <c r="HA353" s="160">
        <v>4014</v>
      </c>
      <c r="HB353" s="160">
        <v>0</v>
      </c>
      <c r="HC353" s="160">
        <v>6097.3421590746266</v>
      </c>
      <c r="HD353" s="4">
        <v>-5</v>
      </c>
      <c r="HE353" s="93">
        <v>2</v>
      </c>
      <c r="HF353" s="4">
        <v>0</v>
      </c>
      <c r="HG353" s="4">
        <v>0</v>
      </c>
      <c r="HH353" s="4">
        <v>16827</v>
      </c>
      <c r="HI353" s="4">
        <v>0</v>
      </c>
      <c r="HJ353" s="4">
        <v>1341</v>
      </c>
      <c r="HK353" s="4">
        <v>0</v>
      </c>
      <c r="HL353" s="4">
        <v>0</v>
      </c>
      <c r="HM353" s="4">
        <v>0</v>
      </c>
      <c r="HN353" s="4">
        <v>1341</v>
      </c>
      <c r="HO353" s="4">
        <v>0</v>
      </c>
      <c r="HP353" s="4">
        <v>0</v>
      </c>
      <c r="HQ353" s="4">
        <v>0</v>
      </c>
      <c r="HR353" s="93">
        <v>2.5</v>
      </c>
      <c r="HS353" s="4">
        <v>0</v>
      </c>
      <c r="HT353" s="4">
        <v>0</v>
      </c>
      <c r="HU353" s="4">
        <v>30280</v>
      </c>
      <c r="HV353" s="4">
        <v>0</v>
      </c>
      <c r="HW353" s="4">
        <v>0</v>
      </c>
      <c r="HX353" s="176">
        <v>0</v>
      </c>
      <c r="HY353" s="4">
        <v>2234</v>
      </c>
      <c r="HZ353" s="176">
        <v>0</v>
      </c>
      <c r="IA353" s="4">
        <v>0</v>
      </c>
      <c r="IB353" s="176">
        <v>0</v>
      </c>
      <c r="IC353" s="4">
        <v>2234</v>
      </c>
      <c r="ID353" s="176">
        <v>0</v>
      </c>
      <c r="IE353" s="4">
        <v>8865.5573835002378</v>
      </c>
      <c r="IF353" s="4">
        <v>47.820555995813265</v>
      </c>
      <c r="IG353" s="5">
        <v>1</v>
      </c>
      <c r="IH353" s="3">
        <v>0</v>
      </c>
      <c r="II353" s="3">
        <v>0</v>
      </c>
      <c r="IJ353" s="3">
        <v>11718</v>
      </c>
      <c r="IK353" s="3">
        <v>0</v>
      </c>
      <c r="IL353" s="3">
        <v>0</v>
      </c>
      <c r="IM353" s="3">
        <v>0</v>
      </c>
      <c r="IN353" s="3">
        <v>894</v>
      </c>
      <c r="IO353" s="3">
        <v>0</v>
      </c>
      <c r="IP353" s="3">
        <v>0</v>
      </c>
      <c r="IQ353" s="3"/>
      <c r="IR353" s="3">
        <v>894</v>
      </c>
      <c r="IS353" s="3"/>
      <c r="IT353" s="3">
        <v>39.232689180998349</v>
      </c>
      <c r="IU353" s="3"/>
      <c r="IV353" s="93">
        <v>1.5</v>
      </c>
      <c r="IW353" s="4">
        <v>0</v>
      </c>
      <c r="IX353" s="4">
        <v>0</v>
      </c>
      <c r="IY353" s="4">
        <v>18900</v>
      </c>
      <c r="IZ353" s="4">
        <v>0</v>
      </c>
      <c r="JA353" s="4">
        <v>0</v>
      </c>
      <c r="JB353" s="4">
        <v>0</v>
      </c>
      <c r="JC353" s="4">
        <v>1407</v>
      </c>
      <c r="JD353" s="4">
        <v>0</v>
      </c>
      <c r="JE353" s="4">
        <v>0</v>
      </c>
      <c r="JG353" s="4">
        <v>1407</v>
      </c>
      <c r="JI353" s="4">
        <v>5966.8515135280413</v>
      </c>
      <c r="JK353" s="93">
        <v>2.67</v>
      </c>
      <c r="JL353" s="4">
        <v>0</v>
      </c>
      <c r="JM353" s="4">
        <v>0</v>
      </c>
      <c r="JN353" s="4">
        <v>38106</v>
      </c>
      <c r="JO353" s="4">
        <v>0</v>
      </c>
      <c r="JP353" s="4">
        <v>0</v>
      </c>
      <c r="JQ353" s="4">
        <v>0</v>
      </c>
      <c r="JR353" s="4">
        <v>2504</v>
      </c>
      <c r="JS353" s="4">
        <v>0</v>
      </c>
      <c r="JT353" s="4">
        <v>0</v>
      </c>
      <c r="JV353" s="4">
        <v>2504</v>
      </c>
      <c r="JW353" s="4">
        <v>0</v>
      </c>
      <c r="JX353" s="4">
        <v>20312.980953633945</v>
      </c>
      <c r="JY353" s="4">
        <v>-1.4079466254006547</v>
      </c>
      <c r="JZ353" s="93">
        <v>4</v>
      </c>
      <c r="KA353" s="4">
        <v>0</v>
      </c>
      <c r="KB353" s="4">
        <v>0</v>
      </c>
      <c r="KC353" s="4">
        <v>54096</v>
      </c>
      <c r="KD353" s="4">
        <v>0</v>
      </c>
      <c r="KE353" s="4">
        <v>0</v>
      </c>
      <c r="KF353" s="4">
        <v>0</v>
      </c>
      <c r="KG353" s="4">
        <v>3752</v>
      </c>
      <c r="KH353" s="4">
        <v>0</v>
      </c>
      <c r="KI353" s="4">
        <v>0</v>
      </c>
      <c r="KJ353" s="4">
        <v>0</v>
      </c>
      <c r="KK353" s="4">
        <v>3752</v>
      </c>
      <c r="KM353" s="4">
        <v>28467.808058317616</v>
      </c>
      <c r="KN353" s="4">
        <v>-7.6903381416050252</v>
      </c>
      <c r="KO353" s="4">
        <v>3.73</v>
      </c>
      <c r="KP353" s="4">
        <v>0</v>
      </c>
      <c r="KQ353" s="4">
        <v>0</v>
      </c>
      <c r="KR353" s="4">
        <v>70318</v>
      </c>
      <c r="KS353" s="4">
        <v>0</v>
      </c>
      <c r="KT353" s="4">
        <v>0</v>
      </c>
      <c r="KU353" s="4">
        <v>0</v>
      </c>
      <c r="KV353" s="4">
        <v>4054</v>
      </c>
      <c r="KW353" s="4">
        <v>0</v>
      </c>
      <c r="KX353" s="4">
        <v>0</v>
      </c>
      <c r="KY353" s="4">
        <v>0</v>
      </c>
      <c r="KZ353" s="4">
        <v>4054</v>
      </c>
      <c r="LA353" s="4">
        <v>0</v>
      </c>
      <c r="LB353" s="4">
        <v>33183.413661858394</v>
      </c>
      <c r="LC353" s="4">
        <v>0</v>
      </c>
      <c r="LD353" s="4">
        <v>1</v>
      </c>
      <c r="LE353" s="4">
        <v>0</v>
      </c>
      <c r="LF353" s="4">
        <v>0</v>
      </c>
      <c r="LG353" s="4">
        <v>22821</v>
      </c>
      <c r="LH353" s="4">
        <v>0</v>
      </c>
      <c r="LI353" s="4">
        <v>0</v>
      </c>
      <c r="LJ353" s="4">
        <v>0</v>
      </c>
      <c r="LK353" s="4">
        <v>1188</v>
      </c>
      <c r="LL353" s="4">
        <v>0</v>
      </c>
      <c r="LM353" s="4">
        <v>0</v>
      </c>
      <c r="LO353" s="4">
        <v>1188</v>
      </c>
      <c r="LQ353" s="4">
        <v>16129.199999999999</v>
      </c>
      <c r="MI353" s="115">
        <f t="shared" si="5"/>
        <v>-344</v>
      </c>
      <c r="MJ353" s="3"/>
      <c r="MK353" s="3"/>
      <c r="ML353" s="176"/>
      <c r="MM353" s="176"/>
      <c r="MN353" s="176"/>
      <c r="MO353" s="176"/>
      <c r="MP353" s="176"/>
      <c r="MQ353" s="176"/>
      <c r="MR353" s="176"/>
      <c r="MS353" s="176"/>
      <c r="MT353" s="176"/>
    </row>
    <row r="354" spans="1:358" s="4" customFormat="1">
      <c r="A354" s="1">
        <v>345</v>
      </c>
      <c r="B354" t="s">
        <v>385</v>
      </c>
      <c r="C354" s="93"/>
      <c r="E354" s="4">
        <v>0</v>
      </c>
      <c r="F354" s="4">
        <v>0</v>
      </c>
      <c r="I354" s="93"/>
      <c r="J354" s="4">
        <v>0</v>
      </c>
      <c r="K354" s="4">
        <v>0</v>
      </c>
      <c r="L354" s="4">
        <v>0</v>
      </c>
      <c r="O354" s="93"/>
      <c r="Q354" s="4">
        <v>0</v>
      </c>
      <c r="R354" s="4">
        <v>0</v>
      </c>
      <c r="S354" s="4">
        <v>0</v>
      </c>
      <c r="U354" s="4">
        <v>0</v>
      </c>
      <c r="V354" s="4">
        <v>0</v>
      </c>
      <c r="W354" s="93"/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L354" s="4">
        <v>0</v>
      </c>
      <c r="AO354" s="93"/>
      <c r="AQ354" s="4">
        <v>0</v>
      </c>
      <c r="AR354" s="4">
        <v>0</v>
      </c>
      <c r="AS354" s="4">
        <v>0</v>
      </c>
      <c r="AT354" s="4">
        <v>0</v>
      </c>
      <c r="AU354" s="4">
        <v>0</v>
      </c>
      <c r="AW354" s="93"/>
      <c r="AZ354" s="4">
        <v>0</v>
      </c>
      <c r="BB354" s="4">
        <v>0</v>
      </c>
      <c r="BC354" s="4">
        <v>0</v>
      </c>
      <c r="BD354" s="4">
        <v>0</v>
      </c>
      <c r="BH354" s="4">
        <v>0</v>
      </c>
      <c r="BL354" s="4">
        <v>0</v>
      </c>
      <c r="BN354" s="4">
        <v>0</v>
      </c>
      <c r="BO354" s="4">
        <v>0</v>
      </c>
      <c r="BP354" s="4">
        <v>0</v>
      </c>
      <c r="BQ354" s="93">
        <v>0</v>
      </c>
      <c r="BR354" s="4">
        <v>0</v>
      </c>
      <c r="BS354" s="4">
        <v>0</v>
      </c>
      <c r="BT354" s="4">
        <v>0</v>
      </c>
      <c r="BU354" s="4">
        <v>0</v>
      </c>
      <c r="BW354" s="4">
        <v>0</v>
      </c>
      <c r="BY354" s="4">
        <v>0</v>
      </c>
      <c r="CA354" s="4">
        <v>0</v>
      </c>
      <c r="CC354" s="93"/>
      <c r="CE354" s="4">
        <v>0</v>
      </c>
      <c r="CF354" s="4">
        <v>0</v>
      </c>
      <c r="CH354" s="4">
        <v>0</v>
      </c>
      <c r="CJ354" s="4">
        <v>0</v>
      </c>
      <c r="CK354" s="4">
        <v>0</v>
      </c>
      <c r="CL354" s="4">
        <v>0</v>
      </c>
      <c r="CM354" s="4">
        <v>0</v>
      </c>
      <c r="CN354" s="4">
        <v>0</v>
      </c>
      <c r="CO354" s="93"/>
      <c r="CS354" s="4">
        <v>0</v>
      </c>
      <c r="CW354" s="4">
        <v>0</v>
      </c>
      <c r="CY354" s="4">
        <v>0</v>
      </c>
      <c r="DA354" s="93"/>
      <c r="DD354" s="4">
        <v>0</v>
      </c>
      <c r="DF354" s="4">
        <v>0</v>
      </c>
      <c r="DH354" s="4">
        <v>0</v>
      </c>
      <c r="DI354" s="4">
        <v>0</v>
      </c>
      <c r="DJ354" s="4">
        <v>0</v>
      </c>
      <c r="DK354" s="4">
        <v>0</v>
      </c>
      <c r="DL354" s="4">
        <v>0</v>
      </c>
      <c r="DM354" s="93"/>
      <c r="DU354" s="4">
        <v>0</v>
      </c>
      <c r="DW354" s="4">
        <v>0</v>
      </c>
      <c r="DY354" s="93"/>
      <c r="EG354" s="4">
        <v>0</v>
      </c>
      <c r="EI354" s="4">
        <v>0</v>
      </c>
      <c r="EK354" s="93">
        <v>0</v>
      </c>
      <c r="EM354" s="4">
        <v>0</v>
      </c>
      <c r="EN354" s="4">
        <v>0</v>
      </c>
      <c r="EO354" s="4">
        <v>0</v>
      </c>
      <c r="EP354" s="4">
        <v>0</v>
      </c>
      <c r="EQ354" s="4">
        <v>0</v>
      </c>
      <c r="ER354" s="4">
        <v>0</v>
      </c>
      <c r="ES354" s="4">
        <v>0</v>
      </c>
      <c r="ET354" s="4">
        <v>0</v>
      </c>
      <c r="EU354" s="4">
        <v>0</v>
      </c>
      <c r="EV354" s="4">
        <v>0</v>
      </c>
      <c r="EW354" s="93">
        <v>0</v>
      </c>
      <c r="EX354" s="4">
        <v>0</v>
      </c>
      <c r="EY354" s="4">
        <v>0</v>
      </c>
      <c r="EZ354" s="4">
        <v>0</v>
      </c>
      <c r="FA354" s="4">
        <v>0</v>
      </c>
      <c r="FB354" s="4">
        <v>0</v>
      </c>
      <c r="FC354" s="4">
        <v>0</v>
      </c>
      <c r="FD354" s="4">
        <v>0</v>
      </c>
      <c r="FE354" s="4">
        <v>0</v>
      </c>
      <c r="FF354" s="4">
        <v>0</v>
      </c>
      <c r="FG354" s="4">
        <v>0</v>
      </c>
      <c r="FH354" s="4">
        <v>0</v>
      </c>
      <c r="FI354" s="93">
        <v>0</v>
      </c>
      <c r="FJ354" s="4">
        <v>0</v>
      </c>
      <c r="FK354" s="4">
        <v>0</v>
      </c>
      <c r="FL354" s="4">
        <v>0</v>
      </c>
      <c r="FM354" s="4">
        <v>0</v>
      </c>
      <c r="FN354" s="4">
        <v>0</v>
      </c>
      <c r="FO354" s="4">
        <v>0</v>
      </c>
      <c r="FQ354" s="4">
        <v>0</v>
      </c>
      <c r="FS354" s="4">
        <v>0</v>
      </c>
      <c r="FU354" s="93">
        <v>0</v>
      </c>
      <c r="FV354" s="4">
        <v>0</v>
      </c>
      <c r="FW354" s="4">
        <v>0</v>
      </c>
      <c r="FX354" s="4">
        <v>0</v>
      </c>
      <c r="FY354" s="4">
        <v>0</v>
      </c>
      <c r="FZ354" s="4">
        <v>0</v>
      </c>
      <c r="GA354" s="4">
        <v>0</v>
      </c>
      <c r="GB354" s="4">
        <v>0</v>
      </c>
      <c r="GC354" s="4">
        <v>0</v>
      </c>
      <c r="GE354" s="4">
        <v>0</v>
      </c>
      <c r="GG354" s="93">
        <v>0</v>
      </c>
      <c r="GH354" s="4">
        <v>0</v>
      </c>
      <c r="GI354" s="4">
        <v>0</v>
      </c>
      <c r="GJ354" s="4">
        <v>0</v>
      </c>
      <c r="GK354" s="4">
        <v>0</v>
      </c>
      <c r="GL354" s="4">
        <v>0</v>
      </c>
      <c r="GM354" s="4">
        <v>0</v>
      </c>
      <c r="GN354" s="4">
        <v>0</v>
      </c>
      <c r="GO354" s="4">
        <v>0</v>
      </c>
      <c r="GP354" s="4">
        <v>0</v>
      </c>
      <c r="GQ354" s="4">
        <v>0</v>
      </c>
      <c r="GR354" s="4">
        <v>0</v>
      </c>
      <c r="GS354" s="93">
        <v>0</v>
      </c>
      <c r="GT354" s="4">
        <v>0</v>
      </c>
      <c r="GU354" s="4">
        <v>0</v>
      </c>
      <c r="GV354" s="4">
        <v>0</v>
      </c>
      <c r="GW354" s="4">
        <v>0</v>
      </c>
      <c r="GX354" s="4">
        <v>0</v>
      </c>
      <c r="GY354" s="4">
        <v>0</v>
      </c>
      <c r="GZ354" s="4">
        <v>0</v>
      </c>
      <c r="HA354" s="160">
        <v>0</v>
      </c>
      <c r="HB354" s="160">
        <v>0</v>
      </c>
      <c r="HC354" s="160">
        <v>0</v>
      </c>
      <c r="HD354" s="4">
        <v>0</v>
      </c>
      <c r="HE354" s="93">
        <v>0</v>
      </c>
      <c r="HF354" s="4">
        <v>0</v>
      </c>
      <c r="HG354" s="4">
        <v>0</v>
      </c>
      <c r="HH354" s="4">
        <v>0</v>
      </c>
      <c r="HI354" s="4">
        <v>0</v>
      </c>
      <c r="HJ354" s="4">
        <v>0</v>
      </c>
      <c r="HK354" s="4">
        <v>0</v>
      </c>
      <c r="HL354" s="4">
        <v>0</v>
      </c>
      <c r="HM354" s="4">
        <v>0</v>
      </c>
      <c r="HN354" s="4">
        <v>0</v>
      </c>
      <c r="HO354" s="4">
        <v>0</v>
      </c>
      <c r="HP354" s="4">
        <v>0</v>
      </c>
      <c r="HQ354" s="4">
        <v>0</v>
      </c>
      <c r="HR354" s="93">
        <v>0</v>
      </c>
      <c r="HS354" s="4">
        <v>0</v>
      </c>
      <c r="HT354" s="4">
        <v>0</v>
      </c>
      <c r="HU354" s="4">
        <v>0</v>
      </c>
      <c r="HV354" s="4">
        <v>0</v>
      </c>
      <c r="HW354" s="4">
        <v>0</v>
      </c>
      <c r="HX354" s="176">
        <v>0</v>
      </c>
      <c r="HY354" s="4">
        <v>0</v>
      </c>
      <c r="HZ354" s="176">
        <v>0</v>
      </c>
      <c r="IA354" s="4">
        <v>0</v>
      </c>
      <c r="IB354" s="176">
        <v>0</v>
      </c>
      <c r="IC354" s="4">
        <v>0</v>
      </c>
      <c r="ID354" s="176">
        <v>0</v>
      </c>
      <c r="IE354" s="4">
        <v>0</v>
      </c>
      <c r="IF354" s="4">
        <v>0</v>
      </c>
      <c r="IG354" s="5">
        <v>0</v>
      </c>
      <c r="IH354" s="3">
        <v>0</v>
      </c>
      <c r="II354" s="3">
        <v>0</v>
      </c>
      <c r="IJ354" s="3">
        <v>0</v>
      </c>
      <c r="IK354" s="3">
        <v>0</v>
      </c>
      <c r="IL354" s="3">
        <v>0</v>
      </c>
      <c r="IM354" s="3">
        <v>0</v>
      </c>
      <c r="IN354" s="3">
        <v>0</v>
      </c>
      <c r="IO354" s="3">
        <v>0</v>
      </c>
      <c r="IP354" s="3">
        <v>0</v>
      </c>
      <c r="IQ354" s="3"/>
      <c r="IR354" s="3">
        <v>0</v>
      </c>
      <c r="IS354" s="3"/>
      <c r="IT354" s="3">
        <v>0</v>
      </c>
      <c r="IU354" s="3"/>
      <c r="IV354" s="93">
        <v>0</v>
      </c>
      <c r="IW354" s="4">
        <v>0</v>
      </c>
      <c r="IX354" s="4">
        <v>0</v>
      </c>
      <c r="IY354" s="4">
        <v>0</v>
      </c>
      <c r="IZ354" s="4">
        <v>0</v>
      </c>
      <c r="JA354" s="4">
        <v>0</v>
      </c>
      <c r="JB354" s="4">
        <v>0</v>
      </c>
      <c r="JC354" s="4">
        <v>0</v>
      </c>
      <c r="JD354" s="4">
        <v>0</v>
      </c>
      <c r="JE354" s="4">
        <v>0</v>
      </c>
      <c r="JG354" s="4">
        <v>0</v>
      </c>
      <c r="JI354" s="4">
        <v>0</v>
      </c>
      <c r="JK354" s="93">
        <v>0</v>
      </c>
      <c r="JL354" s="4">
        <v>0</v>
      </c>
      <c r="JM354" s="4">
        <v>0</v>
      </c>
      <c r="JN354" s="4">
        <v>0</v>
      </c>
      <c r="JO354" s="4">
        <v>0</v>
      </c>
      <c r="JP354" s="4">
        <v>0</v>
      </c>
      <c r="JQ354" s="4">
        <v>0</v>
      </c>
      <c r="JR354" s="4">
        <v>0</v>
      </c>
      <c r="JS354" s="4">
        <v>0</v>
      </c>
      <c r="JT354" s="4">
        <v>0</v>
      </c>
      <c r="JV354" s="4">
        <v>0</v>
      </c>
      <c r="JW354" s="4">
        <v>0</v>
      </c>
      <c r="JX354" s="4">
        <v>0</v>
      </c>
      <c r="JY354" s="4">
        <v>0</v>
      </c>
      <c r="JZ354" s="93">
        <v>0</v>
      </c>
      <c r="KA354" s="4">
        <v>0</v>
      </c>
      <c r="KB354" s="4">
        <v>0</v>
      </c>
      <c r="KC354" s="4">
        <v>0</v>
      </c>
      <c r="KD354" s="4">
        <v>0</v>
      </c>
      <c r="KE354" s="4">
        <v>0</v>
      </c>
      <c r="KF354" s="4">
        <v>0</v>
      </c>
      <c r="KG354" s="4">
        <v>0</v>
      </c>
      <c r="KH354" s="4">
        <v>0</v>
      </c>
      <c r="KI354" s="4">
        <v>0</v>
      </c>
      <c r="KJ354" s="4">
        <v>0</v>
      </c>
      <c r="KK354" s="4">
        <v>0</v>
      </c>
      <c r="KM354" s="4">
        <v>0</v>
      </c>
      <c r="KN354" s="4">
        <v>0</v>
      </c>
      <c r="KO354" s="4">
        <v>0</v>
      </c>
      <c r="KP354" s="4">
        <v>0</v>
      </c>
      <c r="KQ354" s="4">
        <v>0</v>
      </c>
      <c r="KR354" s="4">
        <v>0</v>
      </c>
      <c r="KS354" s="4">
        <v>0</v>
      </c>
      <c r="KT354" s="4">
        <v>0</v>
      </c>
      <c r="KU354" s="4">
        <v>0</v>
      </c>
      <c r="KV354" s="4">
        <v>0</v>
      </c>
      <c r="KW354" s="4">
        <v>0</v>
      </c>
      <c r="KX354" s="4">
        <v>0</v>
      </c>
      <c r="KY354" s="4">
        <v>0</v>
      </c>
      <c r="KZ354" s="4">
        <v>0</v>
      </c>
      <c r="LA354" s="4">
        <v>0</v>
      </c>
      <c r="LB354" s="4">
        <v>0</v>
      </c>
      <c r="LC354" s="4">
        <v>0</v>
      </c>
      <c r="LD354" s="4">
        <v>0</v>
      </c>
      <c r="LE354" s="4">
        <v>0</v>
      </c>
      <c r="LF354" s="4">
        <v>0</v>
      </c>
      <c r="LG354" s="4">
        <v>0</v>
      </c>
      <c r="LH354" s="4">
        <v>0</v>
      </c>
      <c r="LI354" s="4">
        <v>0</v>
      </c>
      <c r="LJ354" s="4">
        <v>0</v>
      </c>
      <c r="LK354" s="4">
        <v>0</v>
      </c>
      <c r="LL354" s="4">
        <v>0</v>
      </c>
      <c r="LM354" s="4">
        <v>0</v>
      </c>
      <c r="LO354" s="4">
        <v>0</v>
      </c>
      <c r="LQ354" s="4">
        <v>0</v>
      </c>
      <c r="MI354" s="115">
        <f t="shared" si="5"/>
        <v>-345</v>
      </c>
      <c r="MJ354" s="3"/>
      <c r="MK354" s="3"/>
      <c r="ML354" s="176"/>
      <c r="MM354" s="176"/>
      <c r="MN354" s="176"/>
      <c r="MO354" s="176"/>
      <c r="MP354" s="176"/>
      <c r="MQ354" s="176"/>
      <c r="MR354" s="176"/>
      <c r="MS354" s="176"/>
      <c r="MT354" s="176"/>
    </row>
    <row r="355" spans="1:358" s="4" customFormat="1">
      <c r="A355" s="1">
        <v>346</v>
      </c>
      <c r="B355" t="s">
        <v>386</v>
      </c>
      <c r="C355" s="93"/>
      <c r="E355" s="4">
        <v>0</v>
      </c>
      <c r="F355" s="4">
        <v>0</v>
      </c>
      <c r="I355" s="93"/>
      <c r="J355" s="4">
        <v>0</v>
      </c>
      <c r="K355" s="4">
        <v>0</v>
      </c>
      <c r="L355" s="4">
        <v>0</v>
      </c>
      <c r="O355" s="93"/>
      <c r="Q355" s="4">
        <v>0</v>
      </c>
      <c r="R355" s="4">
        <v>0</v>
      </c>
      <c r="S355" s="4">
        <v>0</v>
      </c>
      <c r="U355" s="4">
        <v>0</v>
      </c>
      <c r="V355" s="4">
        <v>0</v>
      </c>
      <c r="W355" s="93">
        <v>1.8</v>
      </c>
      <c r="X355" s="4">
        <v>0</v>
      </c>
      <c r="Y355" s="4">
        <v>8562</v>
      </c>
      <c r="Z355" s="4">
        <v>0</v>
      </c>
      <c r="AA355" s="4">
        <v>0</v>
      </c>
      <c r="AB355" s="4">
        <v>0</v>
      </c>
      <c r="AC355" s="4">
        <v>8562</v>
      </c>
      <c r="AD355" s="4">
        <v>0</v>
      </c>
      <c r="AE355" s="4">
        <v>0</v>
      </c>
      <c r="AL355" s="4">
        <v>5137</v>
      </c>
      <c r="AO355" s="93"/>
      <c r="AQ355" s="4">
        <v>0</v>
      </c>
      <c r="AR355" s="4">
        <v>0</v>
      </c>
      <c r="AS355" s="4">
        <v>0</v>
      </c>
      <c r="AT355" s="4">
        <v>0</v>
      </c>
      <c r="AU355" s="4">
        <v>3425</v>
      </c>
      <c r="AW355" s="93">
        <v>1</v>
      </c>
      <c r="AY355" s="4">
        <v>7187</v>
      </c>
      <c r="AZ355" s="4">
        <v>0</v>
      </c>
      <c r="BA355" s="4">
        <v>0</v>
      </c>
      <c r="BB355" s="4">
        <v>0</v>
      </c>
      <c r="BC355" s="4">
        <v>6398</v>
      </c>
      <c r="BD355" s="4">
        <v>9</v>
      </c>
      <c r="BE355" s="4">
        <v>3</v>
      </c>
      <c r="BF355" s="4">
        <v>0</v>
      </c>
      <c r="BG355" s="4">
        <v>22362</v>
      </c>
      <c r="BH355" s="4">
        <v>0</v>
      </c>
      <c r="BI355" s="4">
        <v>1.1399999999999999</v>
      </c>
      <c r="BJ355" s="4">
        <v>0</v>
      </c>
      <c r="BK355" s="4">
        <v>6930</v>
      </c>
      <c r="BL355" s="4">
        <v>0</v>
      </c>
      <c r="BM355" s="4">
        <v>970</v>
      </c>
      <c r="BN355" s="4">
        <v>0</v>
      </c>
      <c r="BO355" s="4">
        <v>3664.2674060809468</v>
      </c>
      <c r="BP355" s="4">
        <v>2.386577759904867</v>
      </c>
      <c r="BQ355" s="93">
        <v>3.5117845117845126</v>
      </c>
      <c r="BR355" s="4">
        <v>0</v>
      </c>
      <c r="BS355" s="4">
        <v>30113.060583482413</v>
      </c>
      <c r="BT355" s="4">
        <v>0</v>
      </c>
      <c r="BU355" s="4">
        <v>2624.2962962962965</v>
      </c>
      <c r="BW355" s="4">
        <v>29.511784511784512</v>
      </c>
      <c r="BY355" s="4">
        <v>2624.2962962962965</v>
      </c>
      <c r="CA355" s="4">
        <v>29253.060583482413</v>
      </c>
      <c r="CC355" s="93">
        <v>4</v>
      </c>
      <c r="CD355" s="4">
        <v>0</v>
      </c>
      <c r="CE355" s="4">
        <v>37856</v>
      </c>
      <c r="CF355" s="4">
        <v>0</v>
      </c>
      <c r="CG355" s="4">
        <v>3104</v>
      </c>
      <c r="CH355" s="4">
        <v>0</v>
      </c>
      <c r="CI355" s="4">
        <v>0</v>
      </c>
      <c r="CJ355" s="4">
        <v>0</v>
      </c>
      <c r="CK355" s="4">
        <v>3104</v>
      </c>
      <c r="CL355" s="4">
        <v>0</v>
      </c>
      <c r="CM355" s="4">
        <v>21652.939416517587</v>
      </c>
      <c r="CN355" s="4">
        <v>0</v>
      </c>
      <c r="CO355" s="93">
        <v>9.6028368794326244</v>
      </c>
      <c r="CP355" s="4">
        <v>0</v>
      </c>
      <c r="CQ355" s="4">
        <v>93026.087863272463</v>
      </c>
      <c r="CS355" s="4">
        <v>7787.9007092198581</v>
      </c>
      <c r="CU355" s="4">
        <v>0</v>
      </c>
      <c r="CW355" s="4">
        <v>7787.9007092198581</v>
      </c>
      <c r="CY355" s="4">
        <v>69089.087863272463</v>
      </c>
      <c r="DA355" s="93">
        <v>14.347438952090117</v>
      </c>
      <c r="DB355" s="4">
        <v>0</v>
      </c>
      <c r="DC355" s="4">
        <v>157970</v>
      </c>
      <c r="DD355" s="4">
        <v>0</v>
      </c>
      <c r="DE355" s="4">
        <v>12181</v>
      </c>
      <c r="DF355" s="4">
        <v>0</v>
      </c>
      <c r="DG355" s="4">
        <v>0</v>
      </c>
      <c r="DH355" s="4">
        <v>0</v>
      </c>
      <c r="DI355" s="4">
        <v>12181</v>
      </c>
      <c r="DJ355" s="4">
        <v>0</v>
      </c>
      <c r="DK355" s="4">
        <v>101143</v>
      </c>
      <c r="DL355" s="4">
        <v>0</v>
      </c>
      <c r="DM355" s="93">
        <v>18.503311258278146</v>
      </c>
      <c r="DN355" s="4">
        <v>0</v>
      </c>
      <c r="DO355" s="4">
        <v>208762</v>
      </c>
      <c r="DQ355" s="4">
        <v>16345</v>
      </c>
      <c r="DS355" s="4">
        <v>0</v>
      </c>
      <c r="DU355" s="4">
        <v>16345</v>
      </c>
      <c r="DW355" s="4">
        <v>111826.38242734551</v>
      </c>
      <c r="DY355" s="93">
        <v>19.282799243937895</v>
      </c>
      <c r="DZ355" s="4">
        <v>0</v>
      </c>
      <c r="EA355" s="4">
        <v>199282</v>
      </c>
      <c r="EC355" s="4">
        <v>17221</v>
      </c>
      <c r="EE355" s="4">
        <v>0</v>
      </c>
      <c r="EG355" s="4">
        <v>17221</v>
      </c>
      <c r="EI355" s="4">
        <v>56452.76485469102</v>
      </c>
      <c r="EK355" s="93">
        <v>15.865334996129697</v>
      </c>
      <c r="EL355" s="4">
        <v>0</v>
      </c>
      <c r="EM355" s="4">
        <v>162600</v>
      </c>
      <c r="EN355" s="4">
        <v>0</v>
      </c>
      <c r="EO355" s="4">
        <v>14167</v>
      </c>
      <c r="EP355" s="4">
        <v>0</v>
      </c>
      <c r="EQ355" s="4">
        <v>0</v>
      </c>
      <c r="ER355" s="4">
        <v>0</v>
      </c>
      <c r="ES355" s="4">
        <v>14167</v>
      </c>
      <c r="ET355" s="4">
        <v>0</v>
      </c>
      <c r="EU355" s="4">
        <v>20316.8</v>
      </c>
      <c r="EV355" s="4">
        <v>0</v>
      </c>
      <c r="EW355" s="93">
        <v>14.551155115511552</v>
      </c>
      <c r="EX355" s="4">
        <v>0</v>
      </c>
      <c r="EY355" s="4">
        <v>142529</v>
      </c>
      <c r="EZ355" s="4">
        <v>0</v>
      </c>
      <c r="FA355" s="4">
        <v>12994</v>
      </c>
      <c r="FB355" s="4">
        <v>0</v>
      </c>
      <c r="FC355" s="4">
        <v>0</v>
      </c>
      <c r="FD355" s="4">
        <v>0</v>
      </c>
      <c r="FE355" s="4">
        <v>12994</v>
      </c>
      <c r="FF355" s="4">
        <v>0</v>
      </c>
      <c r="FG355" s="4">
        <v>0</v>
      </c>
      <c r="FH355" s="4">
        <v>0</v>
      </c>
      <c r="FI355" s="93">
        <v>15.562300319488816</v>
      </c>
      <c r="FJ355" s="4">
        <v>0</v>
      </c>
      <c r="FK355" s="4">
        <v>145718</v>
      </c>
      <c r="FL355" s="4">
        <v>0</v>
      </c>
      <c r="FM355" s="4">
        <v>12973</v>
      </c>
      <c r="FN355" s="4">
        <v>0</v>
      </c>
      <c r="FO355" s="4">
        <v>10977</v>
      </c>
      <c r="FQ355" s="4">
        <v>12973</v>
      </c>
      <c r="FS355" s="4">
        <v>3052.0517198481434</v>
      </c>
      <c r="FU355" s="93">
        <v>14.749322065964556</v>
      </c>
      <c r="FV355" s="4">
        <v>0</v>
      </c>
      <c r="FW355" s="4">
        <v>159777</v>
      </c>
      <c r="FX355" s="4">
        <v>0</v>
      </c>
      <c r="FY355" s="4">
        <v>13139</v>
      </c>
      <c r="FZ355" s="4">
        <v>0</v>
      </c>
      <c r="GA355" s="4">
        <v>0</v>
      </c>
      <c r="GB355" s="4">
        <v>0</v>
      </c>
      <c r="GC355" s="4">
        <v>13139</v>
      </c>
      <c r="GE355" s="4">
        <v>14463.886465687934</v>
      </c>
      <c r="GG355" s="93">
        <v>16.601941747572816</v>
      </c>
      <c r="GH355" s="4">
        <v>0</v>
      </c>
      <c r="GI355" s="4">
        <v>170129</v>
      </c>
      <c r="GJ355" s="4">
        <v>0</v>
      </c>
      <c r="GK355" s="4">
        <v>13857</v>
      </c>
      <c r="GL355" s="4">
        <v>0</v>
      </c>
      <c r="GM355" s="4">
        <v>12677</v>
      </c>
      <c r="GN355" s="4">
        <v>0</v>
      </c>
      <c r="GO355" s="4">
        <v>13857</v>
      </c>
      <c r="GP355" s="4">
        <v>0</v>
      </c>
      <c r="GQ355" s="4">
        <v>9959.4986105918088</v>
      </c>
      <c r="GR355" s="4">
        <v>-8.7058551723748678</v>
      </c>
      <c r="GS355" s="93">
        <v>17.783699022740088</v>
      </c>
      <c r="GT355" s="4">
        <v>0</v>
      </c>
      <c r="GU355" s="4">
        <v>189050</v>
      </c>
      <c r="GV355" s="4">
        <v>0</v>
      </c>
      <c r="GW355" s="4">
        <v>15589</v>
      </c>
      <c r="GX355" s="4">
        <v>0</v>
      </c>
      <c r="GY355" s="4">
        <v>1266</v>
      </c>
      <c r="GZ355" s="4">
        <v>0</v>
      </c>
      <c r="HA355" s="160">
        <v>15589</v>
      </c>
      <c r="HB355" s="160">
        <v>0</v>
      </c>
      <c r="HC355" s="160">
        <v>16777.388992715307</v>
      </c>
      <c r="HD355" s="4">
        <v>-12</v>
      </c>
      <c r="HE355" s="93">
        <v>14</v>
      </c>
      <c r="HF355" s="4">
        <v>0</v>
      </c>
      <c r="HG355" s="4">
        <v>0</v>
      </c>
      <c r="HH355" s="4">
        <v>195933</v>
      </c>
      <c r="HI355" s="4">
        <v>0</v>
      </c>
      <c r="HJ355" s="4">
        <v>12735</v>
      </c>
      <c r="HK355" s="4">
        <v>0</v>
      </c>
      <c r="HL355" s="4">
        <v>0</v>
      </c>
      <c r="HM355" s="4">
        <v>0</v>
      </c>
      <c r="HN355" s="4">
        <v>12735</v>
      </c>
      <c r="HO355" s="4">
        <v>0</v>
      </c>
      <c r="HP355" s="4">
        <v>6042</v>
      </c>
      <c r="HQ355" s="4">
        <v>-104.96807484619421</v>
      </c>
      <c r="HR355" s="93">
        <v>17.25</v>
      </c>
      <c r="HS355" s="4">
        <v>0</v>
      </c>
      <c r="HT355" s="4">
        <v>0</v>
      </c>
      <c r="HU355" s="4">
        <v>218324</v>
      </c>
      <c r="HV355" s="4">
        <v>0</v>
      </c>
      <c r="HW355" s="4">
        <v>0</v>
      </c>
      <c r="HX355" s="176">
        <v>0</v>
      </c>
      <c r="HY355" s="4">
        <v>15092</v>
      </c>
      <c r="HZ355" s="176">
        <v>0</v>
      </c>
      <c r="IA355" s="4">
        <v>5182</v>
      </c>
      <c r="IB355" s="176">
        <v>0</v>
      </c>
      <c r="IC355" s="4">
        <v>15092</v>
      </c>
      <c r="ID355" s="176">
        <v>0</v>
      </c>
      <c r="IE355" s="4">
        <v>14686.545371513368</v>
      </c>
      <c r="IF355" s="4">
        <v>79.218794142665502</v>
      </c>
      <c r="IG355" s="5">
        <v>29.98</v>
      </c>
      <c r="IH355" s="3">
        <v>0</v>
      </c>
      <c r="II355" s="3">
        <v>0</v>
      </c>
      <c r="IJ355" s="3">
        <v>399994</v>
      </c>
      <c r="IK355" s="3">
        <v>0</v>
      </c>
      <c r="IL355" s="3">
        <v>0</v>
      </c>
      <c r="IM355" s="3">
        <v>0</v>
      </c>
      <c r="IN355" s="3">
        <v>26755</v>
      </c>
      <c r="IO355" s="3">
        <v>0</v>
      </c>
      <c r="IP355" s="3">
        <v>0</v>
      </c>
      <c r="IQ355" s="3"/>
      <c r="IR355" s="3">
        <v>26755</v>
      </c>
      <c r="IS355" s="3"/>
      <c r="IT355" s="3">
        <v>149109.73871705183</v>
      </c>
      <c r="IU355" s="3"/>
      <c r="IV355" s="93">
        <v>23.049999999999997</v>
      </c>
      <c r="IW355" s="4">
        <v>0</v>
      </c>
      <c r="IX355" s="4">
        <v>0</v>
      </c>
      <c r="IY355" s="4">
        <v>342694</v>
      </c>
      <c r="IZ355" s="4">
        <v>0</v>
      </c>
      <c r="JA355" s="4">
        <v>0</v>
      </c>
      <c r="JB355" s="4">
        <v>0</v>
      </c>
      <c r="JC355" s="4">
        <v>21573</v>
      </c>
      <c r="JD355" s="4">
        <v>0</v>
      </c>
      <c r="JE355" s="4">
        <v>0</v>
      </c>
      <c r="JG355" s="4">
        <v>21573</v>
      </c>
      <c r="JI355" s="4">
        <v>17895.18922765227</v>
      </c>
      <c r="JK355" s="93">
        <v>23.43</v>
      </c>
      <c r="JL355" s="4">
        <v>0</v>
      </c>
      <c r="JM355" s="4">
        <v>0</v>
      </c>
      <c r="JN355" s="4">
        <v>322681</v>
      </c>
      <c r="JO355" s="4">
        <v>0</v>
      </c>
      <c r="JP355" s="4">
        <v>0</v>
      </c>
      <c r="JQ355" s="4">
        <v>0</v>
      </c>
      <c r="JR355" s="4">
        <v>20932</v>
      </c>
      <c r="JS355" s="4">
        <v>0</v>
      </c>
      <c r="JT355" s="4">
        <v>16477</v>
      </c>
      <c r="JV355" s="4">
        <v>20932</v>
      </c>
      <c r="JW355" s="4">
        <v>0</v>
      </c>
      <c r="JX355" s="4">
        <v>0</v>
      </c>
      <c r="JY355" s="4">
        <v>0</v>
      </c>
      <c r="JZ355" s="93">
        <v>25.549999999999997</v>
      </c>
      <c r="KA355" s="4">
        <v>0</v>
      </c>
      <c r="KB355" s="4">
        <v>0</v>
      </c>
      <c r="KC355" s="4">
        <v>406835</v>
      </c>
      <c r="KD355" s="4">
        <v>0</v>
      </c>
      <c r="KE355" s="4">
        <v>0</v>
      </c>
      <c r="KF355" s="4">
        <v>0</v>
      </c>
      <c r="KG355" s="4">
        <v>23966</v>
      </c>
      <c r="KH355" s="4">
        <v>0</v>
      </c>
      <c r="KI355" s="4">
        <v>0</v>
      </c>
      <c r="KJ355" s="4">
        <v>0</v>
      </c>
      <c r="KK355" s="4">
        <v>23966</v>
      </c>
      <c r="KM355" s="4">
        <v>84154</v>
      </c>
      <c r="KN355" s="4">
        <v>0</v>
      </c>
      <c r="KO355" s="4">
        <v>28.89</v>
      </c>
      <c r="KP355" s="4">
        <v>0</v>
      </c>
      <c r="KQ355" s="4">
        <v>0</v>
      </c>
      <c r="KR355" s="4">
        <v>480636</v>
      </c>
      <c r="KS355" s="4">
        <v>0</v>
      </c>
      <c r="KT355" s="4">
        <v>0</v>
      </c>
      <c r="KU355" s="4">
        <v>0</v>
      </c>
      <c r="KV355" s="4">
        <v>31402</v>
      </c>
      <c r="KW355" s="4">
        <v>0</v>
      </c>
      <c r="KX355" s="4">
        <v>0</v>
      </c>
      <c r="KY355" s="4">
        <v>0</v>
      </c>
      <c r="KZ355" s="4">
        <v>31402</v>
      </c>
      <c r="LA355" s="4">
        <v>0</v>
      </c>
      <c r="LB355" s="4">
        <v>124293.4</v>
      </c>
      <c r="LC355" s="4">
        <v>0</v>
      </c>
      <c r="LD355" s="4">
        <v>37</v>
      </c>
      <c r="LE355" s="4">
        <v>0</v>
      </c>
      <c r="LF355" s="4">
        <v>0</v>
      </c>
      <c r="LG355" s="4">
        <v>675841</v>
      </c>
      <c r="LH355" s="4">
        <v>0</v>
      </c>
      <c r="LI355" s="4">
        <v>0</v>
      </c>
      <c r="LJ355" s="4">
        <v>0</v>
      </c>
      <c r="LK355" s="4">
        <v>43956</v>
      </c>
      <c r="LL355" s="4">
        <v>0</v>
      </c>
      <c r="LM355" s="4">
        <v>0</v>
      </c>
      <c r="LO355" s="4">
        <v>43956</v>
      </c>
      <c r="LQ355" s="4">
        <v>273147.2</v>
      </c>
      <c r="MI355" s="115">
        <f t="shared" si="5"/>
        <v>-346</v>
      </c>
      <c r="MJ355" s="3"/>
      <c r="MK355" s="3"/>
      <c r="ML355" s="176"/>
      <c r="MM355" s="176"/>
      <c r="MN355" s="176"/>
      <c r="MO355" s="176"/>
      <c r="MP355" s="176"/>
      <c r="MQ355" s="176"/>
      <c r="MR355" s="176"/>
      <c r="MS355" s="176"/>
      <c r="MT355" s="176"/>
    </row>
    <row r="356" spans="1:358" s="4" customFormat="1">
      <c r="A356" s="1">
        <v>347</v>
      </c>
      <c r="B356" t="s">
        <v>387</v>
      </c>
      <c r="C356" s="93"/>
      <c r="E356" s="4">
        <v>0</v>
      </c>
      <c r="F356" s="4">
        <v>0</v>
      </c>
      <c r="I356" s="93">
        <v>1</v>
      </c>
      <c r="J356" s="4">
        <v>5826</v>
      </c>
      <c r="K356" s="4">
        <v>0</v>
      </c>
      <c r="L356" s="4">
        <v>0</v>
      </c>
      <c r="M356" s="4">
        <v>0</v>
      </c>
      <c r="O356" s="93">
        <v>4.18</v>
      </c>
      <c r="P356" s="4">
        <v>0</v>
      </c>
      <c r="Q356" s="4">
        <v>25039</v>
      </c>
      <c r="R356" s="4">
        <v>0</v>
      </c>
      <c r="S356" s="4">
        <v>0</v>
      </c>
      <c r="U356" s="4">
        <v>5828</v>
      </c>
      <c r="V356" s="4">
        <v>0</v>
      </c>
      <c r="W356" s="93">
        <v>3</v>
      </c>
      <c r="X356" s="4">
        <v>0</v>
      </c>
      <c r="Y356" s="4">
        <v>18237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6</v>
      </c>
      <c r="AG356" s="4">
        <v>0</v>
      </c>
      <c r="AH356" s="4">
        <v>41325</v>
      </c>
      <c r="AJ356" s="4">
        <v>0</v>
      </c>
      <c r="AL356" s="4">
        <v>23088</v>
      </c>
      <c r="AN356" s="4">
        <v>2116</v>
      </c>
      <c r="AO356" s="93">
        <v>3.19</v>
      </c>
      <c r="AP356" s="4">
        <v>0</v>
      </c>
      <c r="AQ356" s="4">
        <v>24276</v>
      </c>
      <c r="AR356" s="4">
        <v>0</v>
      </c>
      <c r="AS356" s="4">
        <v>0</v>
      </c>
      <c r="AT356" s="4">
        <v>0</v>
      </c>
      <c r="AU356" s="4">
        <v>13853</v>
      </c>
      <c r="AW356" s="93">
        <v>4.79</v>
      </c>
      <c r="AY356" s="4">
        <v>44030</v>
      </c>
      <c r="AZ356" s="4">
        <v>0</v>
      </c>
      <c r="BA356" s="4">
        <v>0</v>
      </c>
      <c r="BB356" s="4">
        <v>0</v>
      </c>
      <c r="BC356" s="4">
        <v>25807</v>
      </c>
      <c r="BD356" s="4">
        <v>38</v>
      </c>
      <c r="BE356" s="4">
        <v>9</v>
      </c>
      <c r="BF356" s="4">
        <v>0</v>
      </c>
      <c r="BG356" s="4">
        <v>73840</v>
      </c>
      <c r="BH356" s="4">
        <v>0</v>
      </c>
      <c r="BI356" s="4">
        <v>9</v>
      </c>
      <c r="BJ356" s="4">
        <v>0</v>
      </c>
      <c r="BK356" s="4">
        <v>75474</v>
      </c>
      <c r="BL356" s="4">
        <v>0</v>
      </c>
      <c r="BM356" s="4">
        <v>0</v>
      </c>
      <c r="BN356" s="4">
        <v>0</v>
      </c>
      <c r="BO356" s="4">
        <v>8387.4584803243215</v>
      </c>
      <c r="BP356" s="4">
        <v>5.4628441794520768</v>
      </c>
      <c r="BQ356" s="93">
        <v>10.118221805172716</v>
      </c>
      <c r="BR356" s="4">
        <v>0</v>
      </c>
      <c r="BS356" s="4">
        <v>101390.28474393266</v>
      </c>
      <c r="BT356" s="4">
        <v>0</v>
      </c>
      <c r="BU356" s="4">
        <v>7568.4299102691921</v>
      </c>
      <c r="BW356" s="4">
        <v>0</v>
      </c>
      <c r="BY356" s="4">
        <v>7568.4299102691921</v>
      </c>
      <c r="CA356" s="4">
        <v>38820.684743932659</v>
      </c>
      <c r="CC356" s="93">
        <v>11.072530358027931</v>
      </c>
      <c r="CD356" s="4">
        <v>0</v>
      </c>
      <c r="CE356" s="4">
        <v>114461.87950359343</v>
      </c>
      <c r="CF356" s="4">
        <v>778.48014911460632</v>
      </c>
      <c r="CG356" s="4">
        <v>8592.2835578296745</v>
      </c>
      <c r="CH356" s="4">
        <v>49.304566635599258</v>
      </c>
      <c r="CI356" s="4">
        <v>0</v>
      </c>
      <c r="CJ356" s="4">
        <v>0</v>
      </c>
      <c r="CK356" s="4">
        <v>8592.2835578296745</v>
      </c>
      <c r="CL356" s="4">
        <v>49.304566635599258</v>
      </c>
      <c r="CM356" s="4">
        <v>29275.594759660773</v>
      </c>
      <c r="CN356" s="4">
        <v>778</v>
      </c>
      <c r="CO356" s="93">
        <v>11.003412969283277</v>
      </c>
      <c r="CP356" s="4">
        <v>0</v>
      </c>
      <c r="CQ356" s="4">
        <v>112856.01822961796</v>
      </c>
      <c r="CS356" s="4">
        <v>8923.7679180887371</v>
      </c>
      <c r="CU356" s="4">
        <v>0</v>
      </c>
      <c r="CW356" s="4">
        <v>8973.0724847243364</v>
      </c>
      <c r="CY356" s="4">
        <v>18210</v>
      </c>
      <c r="DA356" s="93">
        <v>10</v>
      </c>
      <c r="DB356" s="4">
        <v>0</v>
      </c>
      <c r="DC356" s="4">
        <v>106144</v>
      </c>
      <c r="DD356" s="4">
        <v>0</v>
      </c>
      <c r="DE356" s="4">
        <v>8490</v>
      </c>
      <c r="DF356" s="4">
        <v>0</v>
      </c>
      <c r="DG356" s="4">
        <v>0</v>
      </c>
      <c r="DH356" s="4">
        <v>0</v>
      </c>
      <c r="DI356" s="4">
        <v>8490</v>
      </c>
      <c r="DJ356" s="4">
        <v>0</v>
      </c>
      <c r="DK356" s="4">
        <v>5229</v>
      </c>
      <c r="DL356" s="4">
        <v>0</v>
      </c>
      <c r="DM356" s="93">
        <v>7.2145328719723185</v>
      </c>
      <c r="DN356" s="4">
        <v>0</v>
      </c>
      <c r="DO356" s="4">
        <v>78560</v>
      </c>
      <c r="DQ356" s="4">
        <v>6432</v>
      </c>
      <c r="DS356" s="4">
        <v>0</v>
      </c>
      <c r="DU356" s="4">
        <v>6432</v>
      </c>
      <c r="DW356" s="4">
        <v>0</v>
      </c>
      <c r="DY356" s="93">
        <v>9</v>
      </c>
      <c r="DZ356" s="4">
        <v>0</v>
      </c>
      <c r="EA356" s="4">
        <v>102817</v>
      </c>
      <c r="EC356" s="4">
        <v>8037</v>
      </c>
      <c r="EE356" s="4">
        <v>0</v>
      </c>
      <c r="EG356" s="4">
        <v>8037</v>
      </c>
      <c r="EI356" s="4">
        <v>24257</v>
      </c>
      <c r="EK356" s="93">
        <v>9.9870129870129869</v>
      </c>
      <c r="EL356" s="4">
        <v>0</v>
      </c>
      <c r="EM356" s="4">
        <v>119952</v>
      </c>
      <c r="EN356" s="4">
        <v>11170</v>
      </c>
      <c r="EO356" s="4">
        <v>8919</v>
      </c>
      <c r="EP356" s="4">
        <v>893</v>
      </c>
      <c r="EQ356" s="4">
        <v>0</v>
      </c>
      <c r="ER356" s="4">
        <v>0</v>
      </c>
      <c r="ES356" s="4">
        <v>8919</v>
      </c>
      <c r="ET356" s="4">
        <v>893</v>
      </c>
      <c r="EU356" s="4">
        <v>31689.200000000001</v>
      </c>
      <c r="EV356" s="4">
        <v>-3.637978807091713E-12</v>
      </c>
      <c r="EW356" s="93">
        <v>11.798912327982094</v>
      </c>
      <c r="EX356" s="4">
        <v>0</v>
      </c>
      <c r="EY356" s="4">
        <v>132023</v>
      </c>
      <c r="EZ356" s="4">
        <v>14271</v>
      </c>
      <c r="FA356" s="4">
        <v>10420</v>
      </c>
      <c r="FB356" s="4">
        <v>893</v>
      </c>
      <c r="FC356" s="4">
        <v>0</v>
      </c>
      <c r="FD356" s="4">
        <v>0</v>
      </c>
      <c r="FE356" s="4">
        <v>10420</v>
      </c>
      <c r="FF356" s="4">
        <v>893</v>
      </c>
      <c r="FG356" s="4">
        <v>37227.550000000003</v>
      </c>
      <c r="FH356" s="4">
        <v>0</v>
      </c>
      <c r="FI356" s="93">
        <v>13.069767441860465</v>
      </c>
      <c r="FJ356" s="4">
        <v>0</v>
      </c>
      <c r="FK356" s="4">
        <v>164224</v>
      </c>
      <c r="FL356" s="4">
        <v>0</v>
      </c>
      <c r="FM356" s="4">
        <v>11669</v>
      </c>
      <c r="FN356" s="4">
        <v>0</v>
      </c>
      <c r="FO356" s="4">
        <v>0</v>
      </c>
      <c r="FQ356" s="4">
        <v>11669</v>
      </c>
      <c r="FS356" s="4">
        <v>43446.516109823242</v>
      </c>
      <c r="FU356" s="93">
        <v>13</v>
      </c>
      <c r="FV356" s="4">
        <v>0</v>
      </c>
      <c r="FW356" s="4">
        <v>135792</v>
      </c>
      <c r="FX356" s="4">
        <v>0</v>
      </c>
      <c r="FY356" s="4">
        <v>10716</v>
      </c>
      <c r="FZ356" s="4">
        <v>0</v>
      </c>
      <c r="GA356" s="4">
        <v>11521</v>
      </c>
      <c r="GB356" s="4">
        <v>0</v>
      </c>
      <c r="GC356" s="4">
        <v>10716</v>
      </c>
      <c r="GE356" s="4">
        <v>18419.82330585329</v>
      </c>
      <c r="GG356" s="93">
        <v>15.302577052577053</v>
      </c>
      <c r="GH356" s="4">
        <v>0</v>
      </c>
      <c r="GI356" s="4">
        <v>199351</v>
      </c>
      <c r="GJ356" s="4">
        <v>0</v>
      </c>
      <c r="GK356" s="4">
        <v>12765</v>
      </c>
      <c r="GL356" s="4">
        <v>0</v>
      </c>
      <c r="GM356" s="4">
        <v>14617</v>
      </c>
      <c r="GN356" s="4">
        <v>0</v>
      </c>
      <c r="GO356" s="4">
        <v>12765</v>
      </c>
      <c r="GP356" s="4">
        <v>0</v>
      </c>
      <c r="GQ356" s="4">
        <v>61149.127916403093</v>
      </c>
      <c r="GR356" s="4">
        <v>-53.452033317327732</v>
      </c>
      <c r="GS356" s="93">
        <v>13.572413793103449</v>
      </c>
      <c r="GT356" s="4">
        <v>0</v>
      </c>
      <c r="GU356" s="4">
        <v>176180</v>
      </c>
      <c r="GV356" s="4">
        <v>0</v>
      </c>
      <c r="GW356" s="4">
        <v>11227</v>
      </c>
      <c r="GX356" s="4">
        <v>0</v>
      </c>
      <c r="GY356" s="4">
        <v>14226</v>
      </c>
      <c r="GZ356" s="4">
        <v>0</v>
      </c>
      <c r="HA356" s="160">
        <v>11227</v>
      </c>
      <c r="HB356" s="160">
        <v>0</v>
      </c>
      <c r="HC356" s="160">
        <v>-53.452033317327732</v>
      </c>
      <c r="HD356" s="4">
        <v>0</v>
      </c>
      <c r="HE356" s="93">
        <v>19</v>
      </c>
      <c r="HF356" s="4">
        <v>0</v>
      </c>
      <c r="HG356" s="4">
        <v>0</v>
      </c>
      <c r="HH356" s="4">
        <v>277655</v>
      </c>
      <c r="HI356" s="4">
        <v>0</v>
      </c>
      <c r="HJ356" s="4">
        <v>17017</v>
      </c>
      <c r="HK356" s="4">
        <v>0</v>
      </c>
      <c r="HL356" s="4">
        <v>0</v>
      </c>
      <c r="HM356" s="4">
        <v>0</v>
      </c>
      <c r="HN356" s="4">
        <v>17017</v>
      </c>
      <c r="HO356" s="4">
        <v>0</v>
      </c>
      <c r="HP356" s="4">
        <v>89071</v>
      </c>
      <c r="HQ356" s="4">
        <v>-1547.5280248463678</v>
      </c>
      <c r="HR356" s="93">
        <v>20.61</v>
      </c>
      <c r="HS356" s="4">
        <v>0</v>
      </c>
      <c r="HT356" s="4">
        <v>0</v>
      </c>
      <c r="HU356" s="4">
        <v>324771</v>
      </c>
      <c r="HV356" s="4">
        <v>0</v>
      </c>
      <c r="HW356" s="4">
        <v>0</v>
      </c>
      <c r="HX356" s="176">
        <v>0</v>
      </c>
      <c r="HY356" s="4">
        <v>18394</v>
      </c>
      <c r="HZ356" s="176">
        <v>0</v>
      </c>
      <c r="IA356" s="4">
        <v>0</v>
      </c>
      <c r="IB356" s="176">
        <v>0</v>
      </c>
      <c r="IC356" s="4">
        <v>18394</v>
      </c>
      <c r="ID356" s="176">
        <v>0</v>
      </c>
      <c r="IE356" s="4">
        <v>30029.725947680588</v>
      </c>
      <c r="IF356" s="4">
        <v>161.9794592827966</v>
      </c>
      <c r="IG356" s="5">
        <v>20.990000000000002</v>
      </c>
      <c r="IH356" s="3">
        <v>0</v>
      </c>
      <c r="II356" s="3">
        <v>0</v>
      </c>
      <c r="IJ356" s="3">
        <v>343245</v>
      </c>
      <c r="IK356" s="3">
        <v>0</v>
      </c>
      <c r="IL356" s="3">
        <v>0</v>
      </c>
      <c r="IM356" s="3">
        <v>0</v>
      </c>
      <c r="IN356" s="3">
        <v>18739</v>
      </c>
      <c r="IO356" s="3">
        <v>0</v>
      </c>
      <c r="IP356" s="3">
        <v>0</v>
      </c>
      <c r="IQ356" s="3"/>
      <c r="IR356" s="3">
        <v>18739</v>
      </c>
      <c r="IS356" s="3"/>
      <c r="IT356" s="3">
        <v>15289.232307828532</v>
      </c>
      <c r="IU356" s="3"/>
      <c r="IV356" s="93">
        <v>30.97</v>
      </c>
      <c r="IW356" s="4">
        <v>0</v>
      </c>
      <c r="IX356" s="4">
        <v>0</v>
      </c>
      <c r="IY356" s="4">
        <v>512654</v>
      </c>
      <c r="IZ356" s="4">
        <v>0</v>
      </c>
      <c r="JA356" s="4">
        <v>0</v>
      </c>
      <c r="JB356" s="4">
        <v>0</v>
      </c>
      <c r="JC356" s="4">
        <v>27160</v>
      </c>
      <c r="JD356" s="4">
        <v>0</v>
      </c>
      <c r="JE356" s="4">
        <v>35385</v>
      </c>
      <c r="JG356" s="4">
        <v>27160</v>
      </c>
      <c r="JI356" s="4">
        <v>142469.9322585194</v>
      </c>
      <c r="JK356" s="93">
        <v>41.430000000000007</v>
      </c>
      <c r="JL356" s="4">
        <v>0</v>
      </c>
      <c r="JM356" s="4">
        <v>0</v>
      </c>
      <c r="JN356" s="4">
        <v>698595</v>
      </c>
      <c r="JO356" s="4">
        <v>0</v>
      </c>
      <c r="JP356" s="4">
        <v>0</v>
      </c>
      <c r="JQ356" s="4">
        <v>0</v>
      </c>
      <c r="JR356" s="4">
        <v>38735</v>
      </c>
      <c r="JS356" s="4">
        <v>0</v>
      </c>
      <c r="JT356" s="4">
        <v>0</v>
      </c>
      <c r="JV356" s="4">
        <v>38735</v>
      </c>
      <c r="JW356" s="4">
        <v>0</v>
      </c>
      <c r="JX356" s="4">
        <v>212052.46426819454</v>
      </c>
      <c r="JY356" s="4">
        <v>-33.210641863377532</v>
      </c>
      <c r="JZ356" s="93">
        <v>41.559999999999995</v>
      </c>
      <c r="KA356" s="4">
        <v>0</v>
      </c>
      <c r="KB356" s="4">
        <v>0</v>
      </c>
      <c r="KC356" s="4">
        <v>789592</v>
      </c>
      <c r="KD356" s="4">
        <v>0</v>
      </c>
      <c r="KE356" s="4">
        <v>0</v>
      </c>
      <c r="KF356" s="4">
        <v>0</v>
      </c>
      <c r="KG356" s="4">
        <v>38955</v>
      </c>
      <c r="KH356" s="4">
        <v>0</v>
      </c>
      <c r="KI356" s="4">
        <v>0</v>
      </c>
      <c r="KJ356" s="4">
        <v>0</v>
      </c>
      <c r="KK356" s="4">
        <v>38955</v>
      </c>
      <c r="KM356" s="4">
        <v>225069.45755381908</v>
      </c>
      <c r="KN356" s="4">
        <v>-181.39967895168229</v>
      </c>
      <c r="KO356" s="4">
        <v>47.18</v>
      </c>
      <c r="KP356" s="4">
        <v>0</v>
      </c>
      <c r="KQ356" s="4">
        <v>0</v>
      </c>
      <c r="KR356" s="4">
        <v>1012131</v>
      </c>
      <c r="KS356" s="4">
        <v>0</v>
      </c>
      <c r="KT356" s="4">
        <v>0</v>
      </c>
      <c r="KU356" s="4">
        <v>0</v>
      </c>
      <c r="KV356" s="4">
        <v>51322</v>
      </c>
      <c r="KW356" s="4">
        <v>0</v>
      </c>
      <c r="KX356" s="4">
        <v>0</v>
      </c>
      <c r="KY356" s="4">
        <v>0</v>
      </c>
      <c r="KZ356" s="4">
        <v>51322</v>
      </c>
      <c r="LA356" s="4">
        <v>0</v>
      </c>
      <c r="LB356" s="4">
        <v>348357.14432104828</v>
      </c>
      <c r="LC356" s="4">
        <v>0</v>
      </c>
      <c r="LD356" s="4">
        <v>54</v>
      </c>
      <c r="LE356" s="4">
        <v>0</v>
      </c>
      <c r="LF356" s="4">
        <v>0</v>
      </c>
      <c r="LG356" s="4">
        <v>1228899</v>
      </c>
      <c r="LH356" s="4">
        <v>0</v>
      </c>
      <c r="LI356" s="4">
        <v>0</v>
      </c>
      <c r="LJ356" s="4">
        <v>0</v>
      </c>
      <c r="LK356" s="4">
        <v>64131</v>
      </c>
      <c r="LL356" s="4">
        <v>0</v>
      </c>
      <c r="LM356" s="4">
        <v>0</v>
      </c>
      <c r="LO356" s="4">
        <v>64131</v>
      </c>
      <c r="LQ356" s="4">
        <v>386690.2</v>
      </c>
      <c r="MI356" s="115">
        <f t="shared" si="5"/>
        <v>-347</v>
      </c>
      <c r="MJ356" s="3"/>
      <c r="MK356" s="3"/>
      <c r="ML356" s="176"/>
      <c r="MM356" s="176"/>
      <c r="MN356" s="176"/>
      <c r="MO356" s="176"/>
      <c r="MP356" s="176"/>
      <c r="MQ356" s="176"/>
      <c r="MR356" s="176"/>
      <c r="MS356" s="176"/>
      <c r="MT356" s="176"/>
    </row>
    <row r="357" spans="1:358" s="4" customFormat="1">
      <c r="A357" s="1">
        <v>348</v>
      </c>
      <c r="B357" t="s">
        <v>388</v>
      </c>
      <c r="C357" s="93"/>
      <c r="E357" s="4">
        <v>0</v>
      </c>
      <c r="F357" s="4">
        <v>0</v>
      </c>
      <c r="I357" s="93">
        <v>512.32000000000005</v>
      </c>
      <c r="J357" s="4">
        <v>3007322</v>
      </c>
      <c r="K357" s="4">
        <v>0</v>
      </c>
      <c r="L357" s="4">
        <v>3521804</v>
      </c>
      <c r="M357" s="4">
        <v>0</v>
      </c>
      <c r="O357" s="93">
        <v>661.85</v>
      </c>
      <c r="P357" s="4">
        <v>0</v>
      </c>
      <c r="Q357" s="4">
        <v>4204729</v>
      </c>
      <c r="R357" s="4">
        <v>0</v>
      </c>
      <c r="S357" s="4">
        <v>61560</v>
      </c>
      <c r="U357" s="4">
        <v>892844</v>
      </c>
      <c r="V357" s="4">
        <v>0</v>
      </c>
      <c r="W357" s="93">
        <v>1027.8399999999999</v>
      </c>
      <c r="X357" s="4">
        <v>0</v>
      </c>
      <c r="Y357" s="4">
        <v>6872827</v>
      </c>
      <c r="Z357" s="4">
        <v>59510</v>
      </c>
      <c r="AA357" s="4">
        <v>151519</v>
      </c>
      <c r="AB357" s="4">
        <v>3086</v>
      </c>
      <c r="AC357" s="4">
        <v>2668098</v>
      </c>
      <c r="AD357" s="4">
        <v>59510</v>
      </c>
      <c r="AE357" s="4">
        <v>0</v>
      </c>
      <c r="AF357" s="4">
        <v>1097.45</v>
      </c>
      <c r="AG357" s="4">
        <v>0</v>
      </c>
      <c r="AH357" s="4">
        <v>8122983</v>
      </c>
      <c r="AJ357" s="4">
        <v>66280</v>
      </c>
      <c r="AL357" s="4">
        <v>2910525</v>
      </c>
      <c r="AN357" s="4">
        <v>0</v>
      </c>
      <c r="AO357" s="93">
        <v>1155.22</v>
      </c>
      <c r="AP357" s="4">
        <v>0</v>
      </c>
      <c r="AQ357" s="4">
        <v>8819177</v>
      </c>
      <c r="AR357" s="4">
        <v>0</v>
      </c>
      <c r="AS357" s="4">
        <v>53018</v>
      </c>
      <c r="AT357" s="4">
        <v>0</v>
      </c>
      <c r="AU357" s="4">
        <v>2489723</v>
      </c>
      <c r="AW357" s="93">
        <v>1235.55</v>
      </c>
      <c r="AY357" s="4">
        <v>10524826</v>
      </c>
      <c r="AZ357" s="4">
        <v>-99985</v>
      </c>
      <c r="BA357" s="4">
        <v>23306</v>
      </c>
      <c r="BB357" s="4">
        <v>0</v>
      </c>
      <c r="BC357" s="4">
        <v>2324844</v>
      </c>
      <c r="BD357" s="4">
        <v>-85740</v>
      </c>
      <c r="BE357" s="4">
        <v>1287.29</v>
      </c>
      <c r="BF357" s="4">
        <v>0</v>
      </c>
      <c r="BG357" s="4">
        <v>10826168</v>
      </c>
      <c r="BH357" s="4">
        <v>0</v>
      </c>
      <c r="BI357" s="4">
        <v>1338.37</v>
      </c>
      <c r="BJ357" s="4">
        <v>0</v>
      </c>
      <c r="BK357" s="4">
        <v>11214533</v>
      </c>
      <c r="BL357" s="4">
        <v>0</v>
      </c>
      <c r="BM357" s="4">
        <v>42178</v>
      </c>
      <c r="BN357" s="4">
        <v>0</v>
      </c>
      <c r="BO357" s="4">
        <v>395008.44235940493</v>
      </c>
      <c r="BP357" s="4">
        <v>257.27335345267784</v>
      </c>
      <c r="BQ357" s="93">
        <v>1515.6632072536552</v>
      </c>
      <c r="BR357" s="4">
        <v>0</v>
      </c>
      <c r="BS357" s="4">
        <v>11606214.664046761</v>
      </c>
      <c r="BT357" s="4">
        <v>0</v>
      </c>
      <c r="BU357" s="4">
        <v>1120798.1568419691</v>
      </c>
      <c r="BW357" s="4">
        <v>74461.283070508347</v>
      </c>
      <c r="BY357" s="4">
        <v>1120798.1568419691</v>
      </c>
      <c r="CA357" s="4">
        <v>765234.4640467607</v>
      </c>
      <c r="CC357" s="93">
        <v>1637.5667098882366</v>
      </c>
      <c r="CD357" s="4">
        <v>0</v>
      </c>
      <c r="CE357" s="4">
        <v>13978662.846862996</v>
      </c>
      <c r="CF357" s="4">
        <v>0</v>
      </c>
      <c r="CG357" s="4">
        <v>1264873.9866593012</v>
      </c>
      <c r="CH357" s="4">
        <v>0</v>
      </c>
      <c r="CI357" s="4">
        <v>71931.199721906218</v>
      </c>
      <c r="CJ357" s="4">
        <v>0</v>
      </c>
      <c r="CK357" s="4">
        <v>1264873.9866593012</v>
      </c>
      <c r="CL357" s="4">
        <v>0</v>
      </c>
      <c r="CM357" s="4">
        <v>2802797.1828162353</v>
      </c>
      <c r="CN357" s="4">
        <v>0</v>
      </c>
      <c r="CO357" s="93">
        <v>1666.3330511774209</v>
      </c>
      <c r="CP357" s="4">
        <v>0</v>
      </c>
      <c r="CQ357" s="4">
        <v>14834876.497814467</v>
      </c>
      <c r="CS357" s="4">
        <v>1339032.5508361375</v>
      </c>
      <c r="CU357" s="4">
        <v>77989.487760683987</v>
      </c>
      <c r="CW357" s="4">
        <v>1339032.5508361375</v>
      </c>
      <c r="CY357" s="4">
        <v>2436355.6509514712</v>
      </c>
      <c r="DA357" s="93">
        <v>1940.4669882465244</v>
      </c>
      <c r="DB357" s="4">
        <v>0</v>
      </c>
      <c r="DC357" s="4">
        <v>17656074</v>
      </c>
      <c r="DD357" s="4">
        <v>0</v>
      </c>
      <c r="DE357" s="4">
        <v>1616544</v>
      </c>
      <c r="DF357" s="4">
        <v>0</v>
      </c>
      <c r="DG357" s="4">
        <v>233995</v>
      </c>
      <c r="DH357" s="4">
        <v>0</v>
      </c>
      <c r="DI357" s="4">
        <v>1616544</v>
      </c>
      <c r="DJ357" s="4">
        <v>0</v>
      </c>
      <c r="DK357" s="4">
        <v>4283905</v>
      </c>
      <c r="DL357" s="4">
        <v>0</v>
      </c>
      <c r="DM357" s="93">
        <v>1944.9832372857816</v>
      </c>
      <c r="DN357" s="4">
        <v>0</v>
      </c>
      <c r="DO357" s="4">
        <v>19311115</v>
      </c>
      <c r="DQ357" s="4">
        <v>1722342</v>
      </c>
      <c r="DS357" s="4">
        <v>87639</v>
      </c>
      <c r="DU357" s="4">
        <v>1722342</v>
      </c>
      <c r="DW357" s="4">
        <v>3690244.9616919085</v>
      </c>
      <c r="DY357" s="93">
        <v>1965.7079802708433</v>
      </c>
      <c r="DZ357" s="4">
        <v>0</v>
      </c>
      <c r="EA357" s="4">
        <v>20098530</v>
      </c>
      <c r="EC357" s="4">
        <v>1739656</v>
      </c>
      <c r="EE357" s="4">
        <v>121421</v>
      </c>
      <c r="EG357" s="4">
        <v>1739656</v>
      </c>
      <c r="EI357" s="4">
        <v>2908918.6008742135</v>
      </c>
      <c r="EK357" s="93">
        <v>2110.6152755200128</v>
      </c>
      <c r="EL357" s="4">
        <v>0</v>
      </c>
      <c r="EM357" s="4">
        <v>21118244</v>
      </c>
      <c r="EN357" s="4">
        <v>0</v>
      </c>
      <c r="EO357" s="4">
        <v>1869347</v>
      </c>
      <c r="EP357" s="4">
        <v>0</v>
      </c>
      <c r="EQ357" s="4">
        <v>196011</v>
      </c>
      <c r="ER357" s="4">
        <v>0</v>
      </c>
      <c r="ES357" s="4">
        <v>1869347</v>
      </c>
      <c r="ET357" s="4">
        <v>0</v>
      </c>
      <c r="EU357" s="4">
        <v>2154179.4</v>
      </c>
      <c r="EV357" s="4">
        <v>0</v>
      </c>
      <c r="EW357" s="93">
        <v>2150.1422725313496</v>
      </c>
      <c r="EX357" s="4">
        <v>0</v>
      </c>
      <c r="EY357" s="4">
        <v>22151381</v>
      </c>
      <c r="EZ357" s="4">
        <v>0</v>
      </c>
      <c r="FA357" s="4">
        <v>1905090</v>
      </c>
      <c r="FB357" s="4">
        <v>0</v>
      </c>
      <c r="FC357" s="4">
        <v>110412</v>
      </c>
      <c r="FD357" s="4">
        <v>0</v>
      </c>
      <c r="FE357" s="4">
        <v>1905090</v>
      </c>
      <c r="FF357" s="4">
        <v>0</v>
      </c>
      <c r="FG357" s="4">
        <v>1603031.5</v>
      </c>
      <c r="FH357" s="4">
        <v>0</v>
      </c>
      <c r="FI357" s="93">
        <v>2182.0192076265985</v>
      </c>
      <c r="FJ357" s="4">
        <v>0</v>
      </c>
      <c r="FK357" s="4">
        <v>23583977</v>
      </c>
      <c r="FL357" s="4">
        <v>0</v>
      </c>
      <c r="FM357" s="4">
        <v>1942288</v>
      </c>
      <c r="FN357" s="4">
        <v>0</v>
      </c>
      <c r="FO357" s="4">
        <v>79873</v>
      </c>
      <c r="FQ357" s="4">
        <v>1942288</v>
      </c>
      <c r="FS357" s="4">
        <v>1862248.0219294655</v>
      </c>
      <c r="FU357" s="93">
        <v>2046.1512636939663</v>
      </c>
      <c r="FV357" s="4">
        <v>0</v>
      </c>
      <c r="FW357" s="4">
        <v>22613827</v>
      </c>
      <c r="FX357" s="4">
        <v>0</v>
      </c>
      <c r="FY357" s="4">
        <v>1819777</v>
      </c>
      <c r="FZ357" s="4">
        <v>0</v>
      </c>
      <c r="GA357" s="4">
        <v>75482</v>
      </c>
      <c r="GB357" s="4">
        <v>0</v>
      </c>
      <c r="GC357" s="4">
        <v>1819777</v>
      </c>
      <c r="GE357" s="4">
        <v>848348.50130706967</v>
      </c>
      <c r="GG357" s="93">
        <v>2002.8815045491854</v>
      </c>
      <c r="GH357" s="4">
        <v>0</v>
      </c>
      <c r="GI357" s="4">
        <v>22670277</v>
      </c>
      <c r="GJ357" s="4">
        <v>0</v>
      </c>
      <c r="GK357" s="4">
        <v>1786353</v>
      </c>
      <c r="GL357" s="4">
        <v>0</v>
      </c>
      <c r="GM357" s="4">
        <v>12323</v>
      </c>
      <c r="GN357" s="4">
        <v>0</v>
      </c>
      <c r="GO357" s="4">
        <v>1786353</v>
      </c>
      <c r="GP357" s="4">
        <v>0</v>
      </c>
      <c r="GQ357" s="4">
        <v>54309.669297518129</v>
      </c>
      <c r="GR357" s="4">
        <v>-47.473485749673273</v>
      </c>
      <c r="GS357" s="93">
        <v>2024.2191966506705</v>
      </c>
      <c r="GT357" s="4">
        <v>0</v>
      </c>
      <c r="GU357" s="4">
        <v>23006220</v>
      </c>
      <c r="GV357" s="4">
        <v>0</v>
      </c>
      <c r="GW357" s="4">
        <v>1786823</v>
      </c>
      <c r="GX357" s="4">
        <v>0</v>
      </c>
      <c r="GY357" s="4">
        <v>10736</v>
      </c>
      <c r="GZ357" s="4">
        <v>0</v>
      </c>
      <c r="HA357" s="160">
        <v>1786823</v>
      </c>
      <c r="HB357" s="160">
        <v>0</v>
      </c>
      <c r="HC357" s="160">
        <v>297990.21276148519</v>
      </c>
      <c r="HD357" s="4">
        <v>-219</v>
      </c>
      <c r="HE357" s="93">
        <v>2015</v>
      </c>
      <c r="HF357" s="4">
        <v>0</v>
      </c>
      <c r="HG357" s="4">
        <v>0</v>
      </c>
      <c r="HH357" s="4">
        <v>22740474</v>
      </c>
      <c r="HI357" s="4">
        <v>0</v>
      </c>
      <c r="HJ357" s="4">
        <v>1798690</v>
      </c>
      <c r="HK357" s="4">
        <v>0</v>
      </c>
      <c r="HL357" s="4">
        <v>11887</v>
      </c>
      <c r="HM357" s="4">
        <v>0</v>
      </c>
      <c r="HN357" s="4">
        <v>1798690</v>
      </c>
      <c r="HO357" s="4">
        <v>0</v>
      </c>
      <c r="HP357" s="4">
        <v>0</v>
      </c>
      <c r="HQ357" s="4">
        <v>0</v>
      </c>
      <c r="HR357" s="93">
        <v>2011.91</v>
      </c>
      <c r="HS357" s="4">
        <v>0</v>
      </c>
      <c r="HT357" s="4">
        <v>0</v>
      </c>
      <c r="HU357" s="4">
        <v>22285609</v>
      </c>
      <c r="HV357" s="4">
        <v>0</v>
      </c>
      <c r="HW357" s="4">
        <v>922554</v>
      </c>
      <c r="HX357" s="176">
        <v>0</v>
      </c>
      <c r="HY357" s="4">
        <v>1794838</v>
      </c>
      <c r="HZ357" s="176">
        <v>0</v>
      </c>
      <c r="IA357" s="4">
        <v>18335</v>
      </c>
      <c r="IB357" s="176">
        <v>0</v>
      </c>
      <c r="IC357" s="4">
        <v>1794838</v>
      </c>
      <c r="ID357" s="176">
        <v>0</v>
      </c>
      <c r="IE357" s="4">
        <v>0</v>
      </c>
      <c r="IF357" s="4">
        <v>0</v>
      </c>
      <c r="IG357" s="5">
        <v>2006.4999999999993</v>
      </c>
      <c r="IH357" s="3">
        <v>0</v>
      </c>
      <c r="II357" s="3">
        <v>0</v>
      </c>
      <c r="IJ357" s="3">
        <v>23110906</v>
      </c>
      <c r="IK357" s="3">
        <v>0</v>
      </c>
      <c r="IL357" s="3">
        <v>1108834</v>
      </c>
      <c r="IM357" s="3">
        <v>0</v>
      </c>
      <c r="IN357" s="3">
        <v>1789559</v>
      </c>
      <c r="IO357" s="3">
        <v>0</v>
      </c>
      <c r="IP357" s="3">
        <v>31469</v>
      </c>
      <c r="IQ357" s="3"/>
      <c r="IR357" s="3">
        <v>1791711</v>
      </c>
      <c r="IS357" s="3"/>
      <c r="IT357" s="3">
        <v>677085.82656055212</v>
      </c>
      <c r="IU357" s="3"/>
      <c r="IV357" s="93">
        <v>1979.7599999999993</v>
      </c>
      <c r="IW357" s="4">
        <v>0</v>
      </c>
      <c r="IX357" s="4">
        <v>0</v>
      </c>
      <c r="IY357" s="4">
        <v>24110634</v>
      </c>
      <c r="IZ357" s="4">
        <v>0</v>
      </c>
      <c r="JA357" s="4">
        <v>1191304</v>
      </c>
      <c r="JB357" s="4">
        <v>0</v>
      </c>
      <c r="JC357" s="4">
        <v>1852542</v>
      </c>
      <c r="JD357" s="4">
        <v>0</v>
      </c>
      <c r="JE357" s="4">
        <v>46156</v>
      </c>
      <c r="JG357" s="4">
        <v>1852542</v>
      </c>
      <c r="JI357" s="4">
        <v>911184.47523049999</v>
      </c>
      <c r="JK357" s="93">
        <v>1963.3000000000006</v>
      </c>
      <c r="JL357" s="4">
        <v>0</v>
      </c>
      <c r="JM357" s="4">
        <v>0</v>
      </c>
      <c r="JN357" s="4">
        <v>24815021</v>
      </c>
      <c r="JO357" s="4">
        <v>0</v>
      </c>
      <c r="JP357" s="4">
        <v>1275099</v>
      </c>
      <c r="JQ357" s="4">
        <v>0</v>
      </c>
      <c r="JR357" s="4">
        <v>1838168</v>
      </c>
      <c r="JS357" s="4">
        <v>0</v>
      </c>
      <c r="JT357" s="4">
        <v>14119</v>
      </c>
      <c r="JV357" s="4">
        <v>1838168</v>
      </c>
      <c r="JW357" s="4">
        <v>0</v>
      </c>
      <c r="JX357" s="4">
        <v>858477.76229665242</v>
      </c>
      <c r="JY357" s="4">
        <v>-195.98491561133415</v>
      </c>
      <c r="JZ357" s="93">
        <v>1945.6900000000003</v>
      </c>
      <c r="KA357" s="4">
        <v>0</v>
      </c>
      <c r="KB357" s="4">
        <v>0</v>
      </c>
      <c r="KC357" s="4">
        <v>27248224</v>
      </c>
      <c r="KD357" s="4">
        <v>0</v>
      </c>
      <c r="KE357" s="4">
        <v>2149759</v>
      </c>
      <c r="KF357" s="4">
        <v>0</v>
      </c>
      <c r="KG357" s="4">
        <v>1822964</v>
      </c>
      <c r="KH357" s="4">
        <v>0</v>
      </c>
      <c r="KI357" s="4">
        <v>26734</v>
      </c>
      <c r="KJ357" s="4">
        <v>0</v>
      </c>
      <c r="KK357" s="4">
        <v>1822964</v>
      </c>
      <c r="KM357" s="4">
        <v>2988660.1114070946</v>
      </c>
      <c r="KN357" s="4">
        <v>-1070.4882163228467</v>
      </c>
      <c r="KO357" s="4">
        <v>1941.7900000000027</v>
      </c>
      <c r="KP357" s="4">
        <v>0</v>
      </c>
      <c r="KQ357" s="4">
        <v>0</v>
      </c>
      <c r="KR357" s="4">
        <v>29410918</v>
      </c>
      <c r="KS357" s="4">
        <v>0</v>
      </c>
      <c r="KT357" s="4">
        <v>2283294</v>
      </c>
      <c r="KU357" s="4">
        <v>0</v>
      </c>
      <c r="KV357" s="4">
        <v>2108139</v>
      </c>
      <c r="KW357" s="4">
        <v>0</v>
      </c>
      <c r="KX357" s="4">
        <v>45723</v>
      </c>
      <c r="KY357" s="4">
        <v>0</v>
      </c>
      <c r="KZ357" s="4">
        <v>2108139</v>
      </c>
      <c r="LA357" s="4">
        <v>0</v>
      </c>
      <c r="LB357" s="4">
        <v>3892029.919783677</v>
      </c>
      <c r="LC357" s="4">
        <v>0</v>
      </c>
      <c r="LD357" s="4">
        <v>2089</v>
      </c>
      <c r="LE357" s="4">
        <v>0</v>
      </c>
      <c r="LF357" s="4">
        <v>0</v>
      </c>
      <c r="LG357" s="4">
        <v>34912231</v>
      </c>
      <c r="LH357" s="4">
        <v>0</v>
      </c>
      <c r="LI357" s="4">
        <v>2284509</v>
      </c>
      <c r="LJ357" s="4">
        <v>0</v>
      </c>
      <c r="LK357" s="4">
        <v>2470644</v>
      </c>
      <c r="LL357" s="4">
        <v>0</v>
      </c>
      <c r="LM357" s="4">
        <v>0</v>
      </c>
      <c r="LO357" s="4">
        <v>2470644</v>
      </c>
      <c r="LQ357" s="4">
        <v>7772210.6000000006</v>
      </c>
      <c r="MI357" s="115">
        <f t="shared" si="5"/>
        <v>-348</v>
      </c>
      <c r="MJ357" s="3"/>
      <c r="MK357" s="3"/>
      <c r="ML357" s="176"/>
      <c r="MM357" s="176"/>
      <c r="MN357" s="176"/>
      <c r="MO357" s="176"/>
      <c r="MP357" s="176"/>
      <c r="MQ357" s="176"/>
      <c r="MR357" s="176"/>
      <c r="MS357" s="176"/>
      <c r="MT357" s="176"/>
    </row>
    <row r="358" spans="1:358" s="4" customFormat="1">
      <c r="A358" s="1">
        <v>349</v>
      </c>
      <c r="B358" t="s">
        <v>389</v>
      </c>
      <c r="C358" s="93"/>
      <c r="E358" s="4">
        <v>0</v>
      </c>
      <c r="F358" s="4">
        <v>0</v>
      </c>
      <c r="I358" s="93"/>
      <c r="J358" s="4">
        <v>0</v>
      </c>
      <c r="K358" s="4">
        <v>0</v>
      </c>
      <c r="L358" s="4">
        <v>0</v>
      </c>
      <c r="O358" s="93"/>
      <c r="Q358" s="4">
        <v>0</v>
      </c>
      <c r="R358" s="4">
        <v>0</v>
      </c>
      <c r="S358" s="4">
        <v>0</v>
      </c>
      <c r="U358" s="4">
        <v>0</v>
      </c>
      <c r="V358" s="4">
        <v>0</v>
      </c>
      <c r="W358" s="93"/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L358" s="4">
        <v>0</v>
      </c>
      <c r="AO358" s="93"/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W358" s="93"/>
      <c r="AZ358" s="4">
        <v>0</v>
      </c>
      <c r="BB358" s="4">
        <v>0</v>
      </c>
      <c r="BC358" s="4">
        <v>0</v>
      </c>
      <c r="BD358" s="4">
        <v>0</v>
      </c>
      <c r="BH358" s="4">
        <v>0</v>
      </c>
      <c r="BL358" s="4">
        <v>0</v>
      </c>
      <c r="BN358" s="4">
        <v>0</v>
      </c>
      <c r="BO358" s="4">
        <v>0</v>
      </c>
      <c r="BP358" s="4">
        <v>0</v>
      </c>
      <c r="BQ358" s="93">
        <v>0</v>
      </c>
      <c r="BR358" s="4">
        <v>0</v>
      </c>
      <c r="BS358" s="4">
        <v>0</v>
      </c>
      <c r="BT358" s="4">
        <v>0</v>
      </c>
      <c r="BU358" s="4">
        <v>0</v>
      </c>
      <c r="BW358" s="4">
        <v>0</v>
      </c>
      <c r="BY358" s="4">
        <v>0</v>
      </c>
      <c r="CA358" s="4">
        <v>0</v>
      </c>
      <c r="CC358" s="93"/>
      <c r="CE358" s="4">
        <v>0</v>
      </c>
      <c r="CF358" s="4">
        <v>0</v>
      </c>
      <c r="CH358" s="4">
        <v>0</v>
      </c>
      <c r="CJ358" s="4">
        <v>0</v>
      </c>
      <c r="CK358" s="4">
        <v>0</v>
      </c>
      <c r="CL358" s="4">
        <v>0</v>
      </c>
      <c r="CM358" s="4">
        <v>0</v>
      </c>
      <c r="CN358" s="4">
        <v>0</v>
      </c>
      <c r="CO358" s="93"/>
      <c r="CS358" s="4">
        <v>0</v>
      </c>
      <c r="CW358" s="4">
        <v>0</v>
      </c>
      <c r="CY358" s="4">
        <v>0</v>
      </c>
      <c r="DA358" s="93"/>
      <c r="DD358" s="4">
        <v>0</v>
      </c>
      <c r="DF358" s="4">
        <v>0</v>
      </c>
      <c r="DH358" s="4">
        <v>0</v>
      </c>
      <c r="DI358" s="4">
        <v>0</v>
      </c>
      <c r="DJ358" s="4">
        <v>0</v>
      </c>
      <c r="DK358" s="4">
        <v>0</v>
      </c>
      <c r="DL358" s="4">
        <v>0</v>
      </c>
      <c r="DM358" s="93"/>
      <c r="DU358" s="4">
        <v>0</v>
      </c>
      <c r="DW358" s="4">
        <v>0</v>
      </c>
      <c r="DY358" s="93"/>
      <c r="EG358" s="4">
        <v>0</v>
      </c>
      <c r="EI358" s="4">
        <v>0</v>
      </c>
      <c r="EK358" s="93">
        <v>0</v>
      </c>
      <c r="EM358" s="4">
        <v>0</v>
      </c>
      <c r="EN358" s="4">
        <v>0</v>
      </c>
      <c r="EO358" s="4">
        <v>0</v>
      </c>
      <c r="EP358" s="4">
        <v>0</v>
      </c>
      <c r="EQ358" s="4">
        <v>0</v>
      </c>
      <c r="ER358" s="4">
        <v>0</v>
      </c>
      <c r="ES358" s="4">
        <v>0</v>
      </c>
      <c r="ET358" s="4">
        <v>0</v>
      </c>
      <c r="EU358" s="4">
        <v>0</v>
      </c>
      <c r="EV358" s="4">
        <v>0</v>
      </c>
      <c r="EW358" s="93">
        <v>0</v>
      </c>
      <c r="EX358" s="4">
        <v>0</v>
      </c>
      <c r="EY358" s="4">
        <v>0</v>
      </c>
      <c r="EZ358" s="4">
        <v>0</v>
      </c>
      <c r="FA358" s="4">
        <v>0</v>
      </c>
      <c r="FB358" s="4">
        <v>0</v>
      </c>
      <c r="FC358" s="4">
        <v>0</v>
      </c>
      <c r="FD358" s="4">
        <v>0</v>
      </c>
      <c r="FE358" s="4">
        <v>0</v>
      </c>
      <c r="FF358" s="4">
        <v>0</v>
      </c>
      <c r="FG358" s="4">
        <v>0</v>
      </c>
      <c r="FH358" s="4">
        <v>0</v>
      </c>
      <c r="FI358" s="93">
        <v>0</v>
      </c>
      <c r="FJ358" s="4">
        <v>0</v>
      </c>
      <c r="FK358" s="4">
        <v>0</v>
      </c>
      <c r="FL358" s="4">
        <v>0</v>
      </c>
      <c r="FM358" s="4">
        <v>0</v>
      </c>
      <c r="FN358" s="4">
        <v>0</v>
      </c>
      <c r="FO358" s="4">
        <v>0</v>
      </c>
      <c r="FQ358" s="4">
        <v>0</v>
      </c>
      <c r="FS358" s="4">
        <v>0</v>
      </c>
      <c r="FU358" s="93">
        <v>0</v>
      </c>
      <c r="FV358" s="4">
        <v>0</v>
      </c>
      <c r="FW358" s="4">
        <v>0</v>
      </c>
      <c r="FX358" s="4">
        <v>0</v>
      </c>
      <c r="FY358" s="4">
        <v>0</v>
      </c>
      <c r="FZ358" s="4">
        <v>0</v>
      </c>
      <c r="GA358" s="4">
        <v>0</v>
      </c>
      <c r="GB358" s="4">
        <v>0</v>
      </c>
      <c r="GC358" s="4">
        <v>0</v>
      </c>
      <c r="GE358" s="4">
        <v>0</v>
      </c>
      <c r="GG358" s="93">
        <v>0</v>
      </c>
      <c r="GH358" s="4">
        <v>0</v>
      </c>
      <c r="GI358" s="4">
        <v>0</v>
      </c>
      <c r="GJ358" s="4">
        <v>0</v>
      </c>
      <c r="GK358" s="4">
        <v>0</v>
      </c>
      <c r="GL358" s="4">
        <v>0</v>
      </c>
      <c r="GM358" s="4">
        <v>0</v>
      </c>
      <c r="GN358" s="4">
        <v>0</v>
      </c>
      <c r="GO358" s="4">
        <v>0</v>
      </c>
      <c r="GP358" s="4">
        <v>0</v>
      </c>
      <c r="GQ358" s="4">
        <v>0</v>
      </c>
      <c r="GR358" s="4">
        <v>0</v>
      </c>
      <c r="GS358" s="93">
        <v>1</v>
      </c>
      <c r="GT358" s="4">
        <v>0</v>
      </c>
      <c r="GU358" s="4">
        <v>11474</v>
      </c>
      <c r="GV358" s="4">
        <v>0</v>
      </c>
      <c r="GW358" s="4">
        <v>893</v>
      </c>
      <c r="GX358" s="4">
        <v>0</v>
      </c>
      <c r="GY358" s="4">
        <v>0</v>
      </c>
      <c r="GZ358" s="4">
        <v>0</v>
      </c>
      <c r="HA358" s="160">
        <v>893</v>
      </c>
      <c r="HB358" s="160">
        <v>0</v>
      </c>
      <c r="HC358" s="160">
        <v>10179.359034124162</v>
      </c>
      <c r="HD358" s="4">
        <v>-7</v>
      </c>
      <c r="HE358" s="93">
        <v>1</v>
      </c>
      <c r="HF358" s="4">
        <v>0</v>
      </c>
      <c r="HG358" s="4">
        <v>0</v>
      </c>
      <c r="HH358" s="4">
        <v>11867</v>
      </c>
      <c r="HI358" s="4">
        <v>0</v>
      </c>
      <c r="HJ358" s="4">
        <v>893</v>
      </c>
      <c r="HK358" s="4">
        <v>0</v>
      </c>
      <c r="HL358" s="4">
        <v>0</v>
      </c>
      <c r="HM358" s="4">
        <v>0</v>
      </c>
      <c r="HN358" s="4">
        <v>893</v>
      </c>
      <c r="HO358" s="4">
        <v>0</v>
      </c>
      <c r="HP358" s="4">
        <v>345</v>
      </c>
      <c r="HQ358" s="4">
        <v>-5.9933827421988326</v>
      </c>
      <c r="HR358" s="93">
        <v>0</v>
      </c>
      <c r="HS358" s="4">
        <v>0</v>
      </c>
      <c r="HT358" s="4">
        <v>0</v>
      </c>
      <c r="HU358" s="4">
        <v>0</v>
      </c>
      <c r="HV358" s="4">
        <v>0</v>
      </c>
      <c r="HW358" s="4">
        <v>0</v>
      </c>
      <c r="HX358" s="176">
        <v>0</v>
      </c>
      <c r="HY358" s="4">
        <v>0</v>
      </c>
      <c r="HZ358" s="176">
        <v>0</v>
      </c>
      <c r="IA358" s="4">
        <v>0</v>
      </c>
      <c r="IB358" s="176">
        <v>0</v>
      </c>
      <c r="IC358" s="4">
        <v>0</v>
      </c>
      <c r="ID358" s="176">
        <v>0</v>
      </c>
      <c r="IE358" s="4">
        <v>-3.9496527631192868</v>
      </c>
      <c r="IF358" s="4">
        <v>-2.1304310936419935E-2</v>
      </c>
      <c r="IG358" s="5">
        <v>0</v>
      </c>
      <c r="IH358" s="3">
        <v>0</v>
      </c>
      <c r="II358" s="3">
        <v>0</v>
      </c>
      <c r="IJ358" s="3">
        <v>0</v>
      </c>
      <c r="IK358" s="3">
        <v>0</v>
      </c>
      <c r="IL358" s="3">
        <v>0</v>
      </c>
      <c r="IM358" s="3">
        <v>0</v>
      </c>
      <c r="IN358" s="3">
        <v>0</v>
      </c>
      <c r="IO358" s="3">
        <v>0</v>
      </c>
      <c r="IP358" s="3">
        <v>0</v>
      </c>
      <c r="IQ358" s="3"/>
      <c r="IR358" s="3">
        <v>0</v>
      </c>
      <c r="IS358" s="3"/>
      <c r="IT358" s="3">
        <v>-1.7478370792198328E-2</v>
      </c>
      <c r="IU358" s="3"/>
      <c r="IV358" s="93">
        <v>0</v>
      </c>
      <c r="IW358" s="4">
        <v>0</v>
      </c>
      <c r="IX358" s="4">
        <v>0</v>
      </c>
      <c r="IY358" s="4">
        <v>0</v>
      </c>
      <c r="IZ358" s="4">
        <v>0</v>
      </c>
      <c r="JA358" s="4">
        <v>0</v>
      </c>
      <c r="JB358" s="4">
        <v>0</v>
      </c>
      <c r="JC358" s="4">
        <v>0</v>
      </c>
      <c r="JD358" s="4">
        <v>0</v>
      </c>
      <c r="JE358" s="4">
        <v>0</v>
      </c>
      <c r="JG358" s="4">
        <v>0</v>
      </c>
      <c r="JI358" s="4">
        <v>-2.0976413439432254E-3</v>
      </c>
      <c r="JK358" s="93">
        <v>0</v>
      </c>
      <c r="JL358" s="4">
        <v>0</v>
      </c>
      <c r="JM358" s="4">
        <v>0</v>
      </c>
      <c r="JN358" s="4">
        <v>0</v>
      </c>
      <c r="JO358" s="4">
        <v>0</v>
      </c>
      <c r="JP358" s="4">
        <v>0</v>
      </c>
      <c r="JQ358" s="4">
        <v>0</v>
      </c>
      <c r="JR358" s="4">
        <v>0</v>
      </c>
      <c r="JS358" s="4">
        <v>0</v>
      </c>
      <c r="JT358" s="4">
        <v>0</v>
      </c>
      <c r="JV358" s="4">
        <v>0</v>
      </c>
      <c r="JW358" s="4">
        <v>0</v>
      </c>
      <c r="JX358" s="4">
        <v>0</v>
      </c>
      <c r="JY358" s="4">
        <v>0</v>
      </c>
      <c r="JZ358" s="93">
        <v>0</v>
      </c>
      <c r="KA358" s="4">
        <v>0</v>
      </c>
      <c r="KB358" s="4">
        <v>0</v>
      </c>
      <c r="KC358" s="4">
        <v>0</v>
      </c>
      <c r="KD358" s="4">
        <v>0</v>
      </c>
      <c r="KE358" s="4">
        <v>0</v>
      </c>
      <c r="KF358" s="4">
        <v>0</v>
      </c>
      <c r="KG358" s="4">
        <v>0</v>
      </c>
      <c r="KH358" s="4">
        <v>0</v>
      </c>
      <c r="KI358" s="4">
        <v>0</v>
      </c>
      <c r="KJ358" s="4">
        <v>0</v>
      </c>
      <c r="KK358" s="4">
        <v>0</v>
      </c>
      <c r="KM358" s="4">
        <v>0</v>
      </c>
      <c r="KN358" s="4">
        <v>0</v>
      </c>
      <c r="KO358" s="4">
        <v>0.52</v>
      </c>
      <c r="KP358" s="4">
        <v>0</v>
      </c>
      <c r="KQ358" s="4">
        <v>0</v>
      </c>
      <c r="KR358" s="4">
        <v>10010</v>
      </c>
      <c r="KS358" s="4">
        <v>0</v>
      </c>
      <c r="KT358" s="4">
        <v>0</v>
      </c>
      <c r="KU358" s="4">
        <v>0</v>
      </c>
      <c r="KV358" s="4">
        <v>566</v>
      </c>
      <c r="KW358" s="4">
        <v>0</v>
      </c>
      <c r="KX358" s="4">
        <v>0</v>
      </c>
      <c r="KY358" s="4">
        <v>0</v>
      </c>
      <c r="KZ358" s="4">
        <v>566</v>
      </c>
      <c r="LA358" s="4">
        <v>0</v>
      </c>
      <c r="LB358" s="4">
        <v>10010</v>
      </c>
      <c r="LC358" s="4">
        <v>0</v>
      </c>
      <c r="LD358" s="4">
        <v>0</v>
      </c>
      <c r="LE358" s="4">
        <v>0</v>
      </c>
      <c r="LF358" s="4">
        <v>0</v>
      </c>
      <c r="LG358" s="4">
        <v>0</v>
      </c>
      <c r="LH358" s="4">
        <v>0</v>
      </c>
      <c r="LI358" s="4">
        <v>0</v>
      </c>
      <c r="LJ358" s="4">
        <v>0</v>
      </c>
      <c r="LK358" s="4">
        <v>0</v>
      </c>
      <c r="LL358" s="4">
        <v>0</v>
      </c>
      <c r="LM358" s="4">
        <v>0</v>
      </c>
      <c r="LO358" s="4">
        <v>0</v>
      </c>
      <c r="LQ358" s="4">
        <v>6006</v>
      </c>
      <c r="MI358" s="115">
        <f t="shared" si="5"/>
        <v>-349</v>
      </c>
      <c r="MJ358" s="3"/>
      <c r="MK358" s="3"/>
      <c r="ML358" s="176"/>
      <c r="MM358" s="176"/>
      <c r="MN358" s="176"/>
      <c r="MO358" s="176"/>
      <c r="MP358" s="176"/>
      <c r="MQ358" s="176"/>
      <c r="MR358" s="176"/>
      <c r="MS358" s="176"/>
      <c r="MT358" s="176"/>
    </row>
    <row r="359" spans="1:358" s="4" customFormat="1">
      <c r="A359" s="1">
        <v>350</v>
      </c>
      <c r="B359" t="s">
        <v>390</v>
      </c>
      <c r="C359" s="93">
        <v>4</v>
      </c>
      <c r="D359" s="4">
        <v>16640</v>
      </c>
      <c r="E359" s="4">
        <v>0</v>
      </c>
      <c r="F359" s="4">
        <v>16484</v>
      </c>
      <c r="G359" s="4">
        <v>0</v>
      </c>
      <c r="I359" s="93">
        <v>4.2</v>
      </c>
      <c r="J359" s="4">
        <v>21659</v>
      </c>
      <c r="K359" s="4">
        <v>0</v>
      </c>
      <c r="L359" s="4">
        <v>6280</v>
      </c>
      <c r="M359" s="4">
        <v>0</v>
      </c>
      <c r="O359" s="93">
        <v>9</v>
      </c>
      <c r="P359" s="4">
        <v>0</v>
      </c>
      <c r="Q359" s="4">
        <v>44271</v>
      </c>
      <c r="R359" s="4">
        <v>0</v>
      </c>
      <c r="S359" s="4">
        <v>0</v>
      </c>
      <c r="U359" s="4">
        <v>9283</v>
      </c>
      <c r="V359" s="4">
        <v>0</v>
      </c>
      <c r="W359" s="93">
        <v>14</v>
      </c>
      <c r="X359" s="4">
        <v>0</v>
      </c>
      <c r="Y359" s="4">
        <v>78470</v>
      </c>
      <c r="Z359" s="4">
        <v>0</v>
      </c>
      <c r="AA359" s="4">
        <v>0</v>
      </c>
      <c r="AB359" s="4">
        <v>0</v>
      </c>
      <c r="AC359" s="4">
        <v>34199</v>
      </c>
      <c r="AD359" s="4">
        <v>0</v>
      </c>
      <c r="AE359" s="4">
        <v>0</v>
      </c>
      <c r="AF359" s="4">
        <v>20</v>
      </c>
      <c r="AG359" s="4">
        <v>0</v>
      </c>
      <c r="AH359" s="4">
        <v>110751</v>
      </c>
      <c r="AJ359" s="4">
        <v>5829</v>
      </c>
      <c r="AL359" s="4">
        <v>52800</v>
      </c>
      <c r="AN359" s="4">
        <v>0</v>
      </c>
      <c r="AO359" s="93">
        <v>17</v>
      </c>
      <c r="AP359" s="4">
        <v>0</v>
      </c>
      <c r="AQ359" s="4">
        <v>112795</v>
      </c>
      <c r="AR359" s="4">
        <v>0</v>
      </c>
      <c r="AS359" s="4">
        <v>0</v>
      </c>
      <c r="AT359" s="4">
        <v>0</v>
      </c>
      <c r="AU359" s="4">
        <v>35092</v>
      </c>
      <c r="AW359" s="93">
        <v>23.33</v>
      </c>
      <c r="AY359" s="4">
        <v>157268</v>
      </c>
      <c r="AZ359" s="4">
        <v>0</v>
      </c>
      <c r="BA359" s="4">
        <v>0</v>
      </c>
      <c r="BB359" s="4">
        <v>0</v>
      </c>
      <c r="BC359" s="4">
        <v>52178</v>
      </c>
      <c r="BD359" s="4">
        <v>76</v>
      </c>
      <c r="BE359" s="4">
        <v>23.87</v>
      </c>
      <c r="BF359" s="4">
        <v>0</v>
      </c>
      <c r="BG359" s="4">
        <v>161651</v>
      </c>
      <c r="BH359" s="4">
        <v>0</v>
      </c>
      <c r="BI359" s="4">
        <v>25</v>
      </c>
      <c r="BJ359" s="4">
        <v>0</v>
      </c>
      <c r="BK359" s="4">
        <v>160707</v>
      </c>
      <c r="BL359" s="4">
        <v>0</v>
      </c>
      <c r="BM359" s="4">
        <v>6803</v>
      </c>
      <c r="BN359" s="4">
        <v>0</v>
      </c>
      <c r="BO359" s="4">
        <v>6245.5697227638902</v>
      </c>
      <c r="BP359" s="4">
        <v>4.0678084174614924</v>
      </c>
      <c r="BQ359" s="93">
        <v>25.384083044982699</v>
      </c>
      <c r="BR359" s="4">
        <v>0</v>
      </c>
      <c r="BS359" s="4">
        <v>178425.79164864947</v>
      </c>
      <c r="BT359" s="4">
        <v>0</v>
      </c>
      <c r="BU359" s="4">
        <v>18239.294117647059</v>
      </c>
      <c r="BW359" s="4">
        <v>8031.3016836822635</v>
      </c>
      <c r="BY359" s="4">
        <v>18239.294117647059</v>
      </c>
      <c r="CA359" s="4">
        <v>19471.991648649466</v>
      </c>
      <c r="CC359" s="93">
        <v>20</v>
      </c>
      <c r="CD359" s="4">
        <v>0</v>
      </c>
      <c r="CE359" s="4">
        <v>154080</v>
      </c>
      <c r="CF359" s="4">
        <v>0</v>
      </c>
      <c r="CG359" s="4">
        <v>15520</v>
      </c>
      <c r="CH359" s="4">
        <v>0</v>
      </c>
      <c r="CI359" s="4">
        <v>0</v>
      </c>
      <c r="CJ359" s="4">
        <v>0</v>
      </c>
      <c r="CK359" s="4">
        <v>15520</v>
      </c>
      <c r="CL359" s="4">
        <v>0</v>
      </c>
      <c r="CM359" s="4">
        <v>10631</v>
      </c>
      <c r="CN359" s="4">
        <v>0</v>
      </c>
      <c r="CO359" s="93">
        <v>18</v>
      </c>
      <c r="CP359" s="4">
        <v>0</v>
      </c>
      <c r="CQ359" s="4">
        <v>138568</v>
      </c>
      <c r="CS359" s="4">
        <v>14598</v>
      </c>
      <c r="CU359" s="4">
        <v>0</v>
      </c>
      <c r="CW359" s="4">
        <v>14598</v>
      </c>
      <c r="CY359" s="4">
        <v>7088</v>
      </c>
      <c r="DA359" s="93">
        <v>18.851303344867357</v>
      </c>
      <c r="DB359" s="4">
        <v>0</v>
      </c>
      <c r="DC359" s="4">
        <v>162661</v>
      </c>
      <c r="DD359" s="4">
        <v>0</v>
      </c>
      <c r="DE359" s="4">
        <v>16005</v>
      </c>
      <c r="DF359" s="4">
        <v>0</v>
      </c>
      <c r="DG359" s="4">
        <v>0</v>
      </c>
      <c r="DH359" s="4">
        <v>0</v>
      </c>
      <c r="DI359" s="4">
        <v>16005</v>
      </c>
      <c r="DJ359" s="4">
        <v>0</v>
      </c>
      <c r="DK359" s="4">
        <v>24093</v>
      </c>
      <c r="DL359" s="4">
        <v>0</v>
      </c>
      <c r="DM359" s="93">
        <v>15.930795847750865</v>
      </c>
      <c r="DN359" s="4">
        <v>0</v>
      </c>
      <c r="DO359" s="4">
        <v>139133</v>
      </c>
      <c r="DQ359" s="4">
        <v>13299</v>
      </c>
      <c r="DS359" s="4">
        <v>9781</v>
      </c>
      <c r="DU359" s="4">
        <v>13299</v>
      </c>
      <c r="DW359" s="4">
        <v>14455.8</v>
      </c>
      <c r="DY359" s="93">
        <v>11.979166666666666</v>
      </c>
      <c r="DZ359" s="4">
        <v>0</v>
      </c>
      <c r="EA359" s="4">
        <v>98458</v>
      </c>
      <c r="EC359" s="4">
        <v>9804</v>
      </c>
      <c r="EE359" s="4">
        <v>10009</v>
      </c>
      <c r="EG359" s="4">
        <v>9804</v>
      </c>
      <c r="EI359" s="4">
        <v>9637.2000000000007</v>
      </c>
      <c r="EK359" s="93">
        <v>10.877622377622377</v>
      </c>
      <c r="EL359" s="4">
        <v>0</v>
      </c>
      <c r="EM359" s="4">
        <v>100705</v>
      </c>
      <c r="EN359" s="4">
        <v>0</v>
      </c>
      <c r="EO359" s="4">
        <v>9714</v>
      </c>
      <c r="EP359" s="4">
        <v>0</v>
      </c>
      <c r="EQ359" s="4">
        <v>0</v>
      </c>
      <c r="ER359" s="4">
        <v>0</v>
      </c>
      <c r="ES359" s="4">
        <v>9714</v>
      </c>
      <c r="ET359" s="4">
        <v>0</v>
      </c>
      <c r="EU359" s="4">
        <v>2247</v>
      </c>
      <c r="EV359" s="4">
        <v>0</v>
      </c>
      <c r="EW359" s="93">
        <v>7</v>
      </c>
      <c r="EX359" s="4">
        <v>0</v>
      </c>
      <c r="EY359" s="4">
        <v>65114</v>
      </c>
      <c r="EZ359" s="4">
        <v>0</v>
      </c>
      <c r="FA359" s="4">
        <v>6233</v>
      </c>
      <c r="FB359" s="4">
        <v>0</v>
      </c>
      <c r="FC359" s="4">
        <v>0</v>
      </c>
      <c r="FD359" s="4">
        <v>0</v>
      </c>
      <c r="FE359" s="4">
        <v>6233</v>
      </c>
      <c r="FF359" s="4">
        <v>0</v>
      </c>
      <c r="FG359" s="4">
        <v>561.75</v>
      </c>
      <c r="FH359" s="4">
        <v>0</v>
      </c>
      <c r="FI359" s="93">
        <v>6.4966216216216219</v>
      </c>
      <c r="FJ359" s="4">
        <v>0</v>
      </c>
      <c r="FK359" s="4">
        <v>71040</v>
      </c>
      <c r="FL359" s="4">
        <v>0</v>
      </c>
      <c r="FM359" s="4">
        <v>5741</v>
      </c>
      <c r="FN359" s="4">
        <v>0</v>
      </c>
      <c r="FO359" s="4">
        <v>0</v>
      </c>
      <c r="FQ359" s="4">
        <v>5741</v>
      </c>
      <c r="FS359" s="4">
        <v>6209.140340371524</v>
      </c>
      <c r="FU359" s="93">
        <v>8.2041522491349479</v>
      </c>
      <c r="FV359" s="4">
        <v>0</v>
      </c>
      <c r="FW359" s="4">
        <v>93599</v>
      </c>
      <c r="FX359" s="4">
        <v>0</v>
      </c>
      <c r="FY359" s="4">
        <v>7327</v>
      </c>
      <c r="FZ359" s="4">
        <v>0</v>
      </c>
      <c r="GA359" s="4">
        <v>0</v>
      </c>
      <c r="GB359" s="4">
        <v>0</v>
      </c>
      <c r="GC359" s="4">
        <v>7327</v>
      </c>
      <c r="GE359" s="4">
        <v>23952.488063977857</v>
      </c>
      <c r="GG359" s="93">
        <v>8</v>
      </c>
      <c r="GH359" s="4">
        <v>0</v>
      </c>
      <c r="GI359" s="4">
        <v>96328</v>
      </c>
      <c r="GJ359" s="4">
        <v>0</v>
      </c>
      <c r="GK359" s="4">
        <v>7144</v>
      </c>
      <c r="GL359" s="4">
        <v>0</v>
      </c>
      <c r="GM359" s="4">
        <v>0</v>
      </c>
      <c r="GN359" s="4">
        <v>0</v>
      </c>
      <c r="GO359" s="4">
        <v>7144</v>
      </c>
      <c r="GP359" s="4">
        <v>0</v>
      </c>
      <c r="GQ359" s="4">
        <v>2625.5285653308588</v>
      </c>
      <c r="GR359" s="4">
        <v>-2.2950423846032209</v>
      </c>
      <c r="GS359" s="93">
        <v>13.110344827586207</v>
      </c>
      <c r="GT359" s="4">
        <v>0</v>
      </c>
      <c r="GU359" s="4">
        <v>175940</v>
      </c>
      <c r="GV359" s="4">
        <v>0</v>
      </c>
      <c r="GW359" s="4">
        <v>11707</v>
      </c>
      <c r="GX359" s="4">
        <v>0</v>
      </c>
      <c r="GY359" s="4">
        <v>0</v>
      </c>
      <c r="GZ359" s="4">
        <v>0</v>
      </c>
      <c r="HA359" s="160">
        <v>11707</v>
      </c>
      <c r="HB359" s="160">
        <v>0</v>
      </c>
      <c r="HC359" s="160">
        <v>70626.877994454568</v>
      </c>
      <c r="HD359" s="4">
        <v>-52</v>
      </c>
      <c r="HE359" s="93">
        <v>14</v>
      </c>
      <c r="HF359" s="4">
        <v>0</v>
      </c>
      <c r="HG359" s="4">
        <v>0</v>
      </c>
      <c r="HH359" s="4">
        <v>161040</v>
      </c>
      <c r="HI359" s="4">
        <v>0</v>
      </c>
      <c r="HJ359" s="4">
        <v>10716</v>
      </c>
      <c r="HK359" s="4">
        <v>0</v>
      </c>
      <c r="HL359" s="4">
        <v>25062</v>
      </c>
      <c r="HM359" s="4">
        <v>0</v>
      </c>
      <c r="HN359" s="4">
        <v>10716</v>
      </c>
      <c r="HO359" s="4">
        <v>0</v>
      </c>
      <c r="HP359" s="4">
        <v>0</v>
      </c>
      <c r="HQ359" s="4">
        <v>0</v>
      </c>
      <c r="HR359" s="93">
        <v>21</v>
      </c>
      <c r="HS359" s="4">
        <v>0</v>
      </c>
      <c r="HT359" s="4">
        <v>0</v>
      </c>
      <c r="HU359" s="4">
        <v>327188</v>
      </c>
      <c r="HV359" s="4">
        <v>0</v>
      </c>
      <c r="HW359" s="4">
        <v>0</v>
      </c>
      <c r="HX359" s="176">
        <v>0</v>
      </c>
      <c r="HY359" s="4">
        <v>18753</v>
      </c>
      <c r="HZ359" s="176">
        <v>0</v>
      </c>
      <c r="IA359" s="4">
        <v>0</v>
      </c>
      <c r="IB359" s="176">
        <v>0</v>
      </c>
      <c r="IC359" s="4">
        <v>18753</v>
      </c>
      <c r="ID359" s="176">
        <v>0</v>
      </c>
      <c r="IE359" s="4">
        <v>109491.90724401973</v>
      </c>
      <c r="IF359" s="4">
        <v>590.59613005220308</v>
      </c>
      <c r="IG359" s="5">
        <v>30.63</v>
      </c>
      <c r="IH359" s="3">
        <v>0</v>
      </c>
      <c r="II359" s="3">
        <v>0</v>
      </c>
      <c r="IJ359" s="3">
        <v>465035</v>
      </c>
      <c r="IK359" s="3">
        <v>0</v>
      </c>
      <c r="IL359" s="3">
        <v>0</v>
      </c>
      <c r="IM359" s="3">
        <v>0</v>
      </c>
      <c r="IN359" s="3">
        <v>27263</v>
      </c>
      <c r="IO359" s="3">
        <v>0</v>
      </c>
      <c r="IP359" s="3">
        <v>0</v>
      </c>
      <c r="IQ359" s="3"/>
      <c r="IR359" s="3">
        <v>27263</v>
      </c>
      <c r="IS359" s="3"/>
      <c r="IT359" s="3">
        <v>113576.24491882593</v>
      </c>
      <c r="IU359" s="3"/>
      <c r="IV359" s="93">
        <v>41.83</v>
      </c>
      <c r="IW359" s="4">
        <v>0</v>
      </c>
      <c r="IX359" s="4">
        <v>0</v>
      </c>
      <c r="IY359" s="4">
        <v>685854</v>
      </c>
      <c r="IZ359" s="4">
        <v>0</v>
      </c>
      <c r="JA359" s="4">
        <v>0</v>
      </c>
      <c r="JB359" s="4">
        <v>0</v>
      </c>
      <c r="JC359" s="4">
        <v>39200</v>
      </c>
      <c r="JD359" s="4">
        <v>0</v>
      </c>
      <c r="JE359" s="4">
        <v>0</v>
      </c>
      <c r="JG359" s="4">
        <v>39200</v>
      </c>
      <c r="JI359" s="4">
        <v>219024.44838145107</v>
      </c>
      <c r="JK359" s="93">
        <v>47.35</v>
      </c>
      <c r="JL359" s="4">
        <v>0</v>
      </c>
      <c r="JM359" s="4">
        <v>0</v>
      </c>
      <c r="JN359" s="4">
        <v>868021</v>
      </c>
      <c r="JO359" s="4">
        <v>0</v>
      </c>
      <c r="JP359" s="4">
        <v>0</v>
      </c>
      <c r="JQ359" s="4">
        <v>0</v>
      </c>
      <c r="JR359" s="4">
        <v>44381</v>
      </c>
      <c r="JS359" s="4">
        <v>0</v>
      </c>
      <c r="JT359" s="4">
        <v>0</v>
      </c>
      <c r="JV359" s="4">
        <v>44381</v>
      </c>
      <c r="JW359" s="4">
        <v>0</v>
      </c>
      <c r="JX359" s="4">
        <v>216202.4256753682</v>
      </c>
      <c r="JY359" s="4">
        <v>-43.288967679574853</v>
      </c>
      <c r="JZ359" s="93">
        <v>55.11</v>
      </c>
      <c r="KA359" s="4">
        <v>0</v>
      </c>
      <c r="KB359" s="4">
        <v>0</v>
      </c>
      <c r="KC359" s="4">
        <v>1116770</v>
      </c>
      <c r="KD359" s="4">
        <v>0</v>
      </c>
      <c r="KE359" s="4">
        <v>0</v>
      </c>
      <c r="KF359" s="4">
        <v>0</v>
      </c>
      <c r="KG359" s="4">
        <v>51694</v>
      </c>
      <c r="KH359" s="4">
        <v>0</v>
      </c>
      <c r="KI359" s="4">
        <v>0</v>
      </c>
      <c r="KJ359" s="4">
        <v>0</v>
      </c>
      <c r="KK359" s="4">
        <v>51694</v>
      </c>
      <c r="KM359" s="4">
        <v>387387.44411440234</v>
      </c>
      <c r="KN359" s="4">
        <v>-236.44845141895348</v>
      </c>
      <c r="KO359" s="4">
        <v>54.18</v>
      </c>
      <c r="KP359" s="4">
        <v>0</v>
      </c>
      <c r="KQ359" s="4">
        <v>0</v>
      </c>
      <c r="KR359" s="4">
        <v>1097642</v>
      </c>
      <c r="KS359" s="4">
        <v>0</v>
      </c>
      <c r="KT359" s="4">
        <v>0</v>
      </c>
      <c r="KU359" s="4">
        <v>0</v>
      </c>
      <c r="KV359" s="4">
        <v>58945</v>
      </c>
      <c r="KW359" s="4">
        <v>0</v>
      </c>
      <c r="KX359" s="4">
        <v>0</v>
      </c>
      <c r="KY359" s="4">
        <v>0</v>
      </c>
      <c r="KZ359" s="4">
        <v>58945</v>
      </c>
      <c r="LA359" s="4">
        <v>0</v>
      </c>
      <c r="LB359" s="4">
        <v>218965.07954858104</v>
      </c>
      <c r="LC359" s="4">
        <v>0</v>
      </c>
      <c r="LD359" s="4">
        <v>53</v>
      </c>
      <c r="LE359" s="4">
        <v>0</v>
      </c>
      <c r="LF359" s="4">
        <v>0</v>
      </c>
      <c r="LG359" s="4">
        <v>1018836</v>
      </c>
      <c r="LH359" s="4">
        <v>0</v>
      </c>
      <c r="LI359" s="4">
        <v>0</v>
      </c>
      <c r="LJ359" s="4">
        <v>0</v>
      </c>
      <c r="LK359" s="4">
        <v>62964</v>
      </c>
      <c r="LL359" s="4">
        <v>0</v>
      </c>
      <c r="LM359" s="4">
        <v>0</v>
      </c>
      <c r="LO359" s="4">
        <v>62964</v>
      </c>
      <c r="LQ359" s="4">
        <v>99499.6</v>
      </c>
      <c r="MI359" s="115">
        <f t="shared" si="5"/>
        <v>-350</v>
      </c>
      <c r="MJ359" s="3"/>
      <c r="MK359" s="3"/>
      <c r="ML359" s="176"/>
      <c r="MM359" s="176"/>
      <c r="MN359" s="176"/>
      <c r="MO359" s="176"/>
      <c r="MP359" s="176"/>
      <c r="MQ359" s="176"/>
      <c r="MR359" s="176"/>
      <c r="MS359" s="176"/>
      <c r="MT359" s="176"/>
    </row>
    <row r="360" spans="1:358" s="4" customFormat="1">
      <c r="A360" s="1">
        <v>351</v>
      </c>
      <c r="B360" t="s">
        <v>391</v>
      </c>
      <c r="C360" s="93"/>
      <c r="E360" s="4">
        <v>0</v>
      </c>
      <c r="F360" s="4">
        <v>0</v>
      </c>
      <c r="I360" s="93"/>
      <c r="J360" s="4">
        <v>0</v>
      </c>
      <c r="K360" s="4">
        <v>0</v>
      </c>
      <c r="L360" s="4">
        <v>0</v>
      </c>
      <c r="O360" s="93"/>
      <c r="Q360" s="4">
        <v>0</v>
      </c>
      <c r="R360" s="4">
        <v>0</v>
      </c>
      <c r="S360" s="4">
        <v>0</v>
      </c>
      <c r="U360" s="4">
        <v>0</v>
      </c>
      <c r="V360" s="4">
        <v>0</v>
      </c>
      <c r="W360" s="93"/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L360" s="4">
        <v>0</v>
      </c>
      <c r="AO360" s="93"/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W360" s="93"/>
      <c r="AZ360" s="4">
        <v>0</v>
      </c>
      <c r="BB360" s="4">
        <v>0</v>
      </c>
      <c r="BC360" s="4">
        <v>0</v>
      </c>
      <c r="BD360" s="4">
        <v>0</v>
      </c>
      <c r="BH360" s="4">
        <v>0</v>
      </c>
      <c r="BL360" s="4">
        <v>0</v>
      </c>
      <c r="BN360" s="4">
        <v>0</v>
      </c>
      <c r="BO360" s="4">
        <v>0</v>
      </c>
      <c r="BP360" s="4">
        <v>0</v>
      </c>
      <c r="BQ360" s="93">
        <v>0</v>
      </c>
      <c r="BR360" s="4">
        <v>0</v>
      </c>
      <c r="BS360" s="4">
        <v>0</v>
      </c>
      <c r="BT360" s="4">
        <v>0</v>
      </c>
      <c r="BU360" s="4">
        <v>0</v>
      </c>
      <c r="BW360" s="4">
        <v>0</v>
      </c>
      <c r="BY360" s="4">
        <v>0</v>
      </c>
      <c r="CA360" s="4">
        <v>0</v>
      </c>
      <c r="CC360" s="93"/>
      <c r="CE360" s="4">
        <v>0</v>
      </c>
      <c r="CF360" s="4">
        <v>0</v>
      </c>
      <c r="CH360" s="4">
        <v>0</v>
      </c>
      <c r="CJ360" s="4">
        <v>0</v>
      </c>
      <c r="CK360" s="4">
        <v>0</v>
      </c>
      <c r="CL360" s="4">
        <v>0</v>
      </c>
      <c r="CM360" s="4">
        <v>0</v>
      </c>
      <c r="CN360" s="4">
        <v>0</v>
      </c>
      <c r="CO360" s="93"/>
      <c r="CS360" s="4">
        <v>0</v>
      </c>
      <c r="CW360" s="4">
        <v>0</v>
      </c>
      <c r="CY360" s="4">
        <v>0</v>
      </c>
      <c r="DA360" s="93"/>
      <c r="DD360" s="4">
        <v>0</v>
      </c>
      <c r="DF360" s="4">
        <v>0</v>
      </c>
      <c r="DH360" s="4">
        <v>0</v>
      </c>
      <c r="DI360" s="4">
        <v>0</v>
      </c>
      <c r="DJ360" s="4">
        <v>0</v>
      </c>
      <c r="DK360" s="4">
        <v>0</v>
      </c>
      <c r="DL360" s="4">
        <v>0</v>
      </c>
      <c r="DM360" s="93"/>
      <c r="DU360" s="4">
        <v>0</v>
      </c>
      <c r="DW360" s="4">
        <v>0</v>
      </c>
      <c r="DY360" s="93"/>
      <c r="EG360" s="4">
        <v>0</v>
      </c>
      <c r="EI360" s="4">
        <v>0</v>
      </c>
      <c r="EK360" s="93">
        <v>0</v>
      </c>
      <c r="EM360" s="4">
        <v>0</v>
      </c>
      <c r="EN360" s="4">
        <v>0</v>
      </c>
      <c r="EO360" s="4">
        <v>0</v>
      </c>
      <c r="EP360" s="4">
        <v>0</v>
      </c>
      <c r="EQ360" s="4">
        <v>0</v>
      </c>
      <c r="ER360" s="4">
        <v>0</v>
      </c>
      <c r="ES360" s="4">
        <v>0</v>
      </c>
      <c r="ET360" s="4">
        <v>0</v>
      </c>
      <c r="EU360" s="4">
        <v>0</v>
      </c>
      <c r="EV360" s="4">
        <v>0</v>
      </c>
      <c r="EW360" s="93">
        <v>0</v>
      </c>
      <c r="EX360" s="4">
        <v>0</v>
      </c>
      <c r="EY360" s="4">
        <v>0</v>
      </c>
      <c r="EZ360" s="4">
        <v>0</v>
      </c>
      <c r="FA360" s="4">
        <v>0</v>
      </c>
      <c r="FB360" s="4">
        <v>0</v>
      </c>
      <c r="FC360" s="4">
        <v>0</v>
      </c>
      <c r="FD360" s="4">
        <v>0</v>
      </c>
      <c r="FE360" s="4">
        <v>0</v>
      </c>
      <c r="FF360" s="4">
        <v>0</v>
      </c>
      <c r="FG360" s="4">
        <v>0</v>
      </c>
      <c r="FH360" s="4">
        <v>0</v>
      </c>
      <c r="FI360" s="93">
        <v>0</v>
      </c>
      <c r="FJ360" s="4">
        <v>0</v>
      </c>
      <c r="FK360" s="4">
        <v>0</v>
      </c>
      <c r="FL360" s="4">
        <v>0</v>
      </c>
      <c r="FM360" s="4">
        <v>0</v>
      </c>
      <c r="FN360" s="4">
        <v>0</v>
      </c>
      <c r="FO360" s="4">
        <v>0</v>
      </c>
      <c r="FQ360" s="4">
        <v>0</v>
      </c>
      <c r="FS360" s="4">
        <v>0</v>
      </c>
      <c r="FU360" s="93">
        <v>0</v>
      </c>
      <c r="FV360" s="4">
        <v>0</v>
      </c>
      <c r="FW360" s="4">
        <v>0</v>
      </c>
      <c r="FX360" s="4">
        <v>0</v>
      </c>
      <c r="FY360" s="4">
        <v>0</v>
      </c>
      <c r="FZ360" s="4">
        <v>0</v>
      </c>
      <c r="GA360" s="4">
        <v>0</v>
      </c>
      <c r="GB360" s="4">
        <v>0</v>
      </c>
      <c r="GC360" s="4">
        <v>0</v>
      </c>
      <c r="GE360" s="4">
        <v>0</v>
      </c>
      <c r="GG360" s="93">
        <v>0</v>
      </c>
      <c r="GH360" s="4">
        <v>0</v>
      </c>
      <c r="GI360" s="4">
        <v>0</v>
      </c>
      <c r="GJ360" s="4">
        <v>0</v>
      </c>
      <c r="GK360" s="4">
        <v>0</v>
      </c>
      <c r="GL360" s="4">
        <v>0</v>
      </c>
      <c r="GM360" s="4">
        <v>0</v>
      </c>
      <c r="GN360" s="4">
        <v>0</v>
      </c>
      <c r="GO360" s="4">
        <v>0</v>
      </c>
      <c r="GP360" s="4">
        <v>0</v>
      </c>
      <c r="GQ360" s="4">
        <v>0</v>
      </c>
      <c r="GR360" s="4">
        <v>0</v>
      </c>
      <c r="GS360" s="93">
        <v>0</v>
      </c>
      <c r="GT360" s="4">
        <v>0</v>
      </c>
      <c r="GU360" s="4">
        <v>0</v>
      </c>
      <c r="GV360" s="4">
        <v>0</v>
      </c>
      <c r="GW360" s="4">
        <v>0</v>
      </c>
      <c r="GX360" s="4">
        <v>0</v>
      </c>
      <c r="GY360" s="4">
        <v>0</v>
      </c>
      <c r="GZ360" s="4">
        <v>0</v>
      </c>
      <c r="HA360" s="160">
        <v>0</v>
      </c>
      <c r="HB360" s="160">
        <v>0</v>
      </c>
      <c r="HC360" s="160">
        <v>0</v>
      </c>
      <c r="HD360" s="4">
        <v>0</v>
      </c>
      <c r="HE360" s="93">
        <v>0</v>
      </c>
      <c r="HF360" s="4">
        <v>0</v>
      </c>
      <c r="HG360" s="4">
        <v>0</v>
      </c>
      <c r="HH360" s="4">
        <v>0</v>
      </c>
      <c r="HI360" s="4">
        <v>0</v>
      </c>
      <c r="HJ360" s="4">
        <v>0</v>
      </c>
      <c r="HK360" s="4">
        <v>0</v>
      </c>
      <c r="HL360" s="4">
        <v>0</v>
      </c>
      <c r="HM360" s="4">
        <v>0</v>
      </c>
      <c r="HN360" s="4">
        <v>0</v>
      </c>
      <c r="HO360" s="4">
        <v>0</v>
      </c>
      <c r="HP360" s="4">
        <v>0</v>
      </c>
      <c r="HQ360" s="4">
        <v>0</v>
      </c>
      <c r="HR360" s="93">
        <v>0</v>
      </c>
      <c r="HS360" s="4">
        <v>0</v>
      </c>
      <c r="HT360" s="4">
        <v>0</v>
      </c>
      <c r="HU360" s="4">
        <v>0</v>
      </c>
      <c r="HV360" s="4">
        <v>0</v>
      </c>
      <c r="HW360" s="4">
        <v>0</v>
      </c>
      <c r="HX360" s="176">
        <v>0</v>
      </c>
      <c r="HY360" s="4">
        <v>0</v>
      </c>
      <c r="HZ360" s="176">
        <v>0</v>
      </c>
      <c r="IA360" s="4">
        <v>0</v>
      </c>
      <c r="IB360" s="176">
        <v>0</v>
      </c>
      <c r="IC360" s="4">
        <v>0</v>
      </c>
      <c r="ID360" s="176">
        <v>0</v>
      </c>
      <c r="IE360" s="4">
        <v>0</v>
      </c>
      <c r="IF360" s="4">
        <v>0</v>
      </c>
      <c r="IG360" s="5">
        <v>0</v>
      </c>
      <c r="IH360" s="3">
        <v>0</v>
      </c>
      <c r="II360" s="3">
        <v>0</v>
      </c>
      <c r="IJ360" s="3">
        <v>0</v>
      </c>
      <c r="IK360" s="3">
        <v>0</v>
      </c>
      <c r="IL360" s="3">
        <v>0</v>
      </c>
      <c r="IM360" s="3">
        <v>0</v>
      </c>
      <c r="IN360" s="3">
        <v>0</v>
      </c>
      <c r="IO360" s="3">
        <v>0</v>
      </c>
      <c r="IP360" s="3">
        <v>0</v>
      </c>
      <c r="IQ360" s="3"/>
      <c r="IR360" s="3">
        <v>0</v>
      </c>
      <c r="IS360" s="3"/>
      <c r="IT360" s="3">
        <v>0</v>
      </c>
      <c r="IU360" s="3"/>
      <c r="IV360" s="93">
        <v>0</v>
      </c>
      <c r="IW360" s="4">
        <v>0</v>
      </c>
      <c r="IX360" s="4">
        <v>0</v>
      </c>
      <c r="IY360" s="4">
        <v>0</v>
      </c>
      <c r="IZ360" s="4">
        <v>0</v>
      </c>
      <c r="JA360" s="4">
        <v>0</v>
      </c>
      <c r="JB360" s="4">
        <v>0</v>
      </c>
      <c r="JC360" s="4">
        <v>0</v>
      </c>
      <c r="JD360" s="4">
        <v>0</v>
      </c>
      <c r="JE360" s="4">
        <v>0</v>
      </c>
      <c r="JG360" s="4">
        <v>0</v>
      </c>
      <c r="JI360" s="4">
        <v>0</v>
      </c>
      <c r="JK360" s="93">
        <v>0</v>
      </c>
      <c r="JL360" s="4">
        <v>0</v>
      </c>
      <c r="JM360" s="4">
        <v>0</v>
      </c>
      <c r="JN360" s="4">
        <v>0</v>
      </c>
      <c r="JO360" s="4">
        <v>0</v>
      </c>
      <c r="JP360" s="4">
        <v>0</v>
      </c>
      <c r="JQ360" s="4">
        <v>0</v>
      </c>
      <c r="JR360" s="4">
        <v>0</v>
      </c>
      <c r="JS360" s="4">
        <v>0</v>
      </c>
      <c r="JT360" s="4">
        <v>0</v>
      </c>
      <c r="JV360" s="4">
        <v>0</v>
      </c>
      <c r="JW360" s="4">
        <v>0</v>
      </c>
      <c r="JX360" s="4">
        <v>0</v>
      </c>
      <c r="JY360" s="4">
        <v>0</v>
      </c>
      <c r="JZ360" s="93">
        <v>0</v>
      </c>
      <c r="KA360" s="4">
        <v>0</v>
      </c>
      <c r="KB360" s="4">
        <v>0</v>
      </c>
      <c r="KC360" s="4">
        <v>0</v>
      </c>
      <c r="KD360" s="4">
        <v>0</v>
      </c>
      <c r="KE360" s="4">
        <v>0</v>
      </c>
      <c r="KF360" s="4">
        <v>0</v>
      </c>
      <c r="KG360" s="4">
        <v>0</v>
      </c>
      <c r="KH360" s="4">
        <v>0</v>
      </c>
      <c r="KI360" s="4">
        <v>0</v>
      </c>
      <c r="KJ360" s="4">
        <v>0</v>
      </c>
      <c r="KK360" s="4">
        <v>0</v>
      </c>
      <c r="KM360" s="4">
        <v>0</v>
      </c>
      <c r="KN360" s="4">
        <v>0</v>
      </c>
      <c r="KO360" s="4">
        <v>0</v>
      </c>
      <c r="KP360" s="4">
        <v>0</v>
      </c>
      <c r="KQ360" s="4">
        <v>0</v>
      </c>
      <c r="KR360" s="4">
        <v>0</v>
      </c>
      <c r="KS360" s="4">
        <v>0</v>
      </c>
      <c r="KT360" s="4">
        <v>0</v>
      </c>
      <c r="KU360" s="4">
        <v>0</v>
      </c>
      <c r="KV360" s="4">
        <v>0</v>
      </c>
      <c r="KW360" s="4">
        <v>0</v>
      </c>
      <c r="KX360" s="4">
        <v>0</v>
      </c>
      <c r="KY360" s="4">
        <v>0</v>
      </c>
      <c r="KZ360" s="4">
        <v>0</v>
      </c>
      <c r="LA360" s="4">
        <v>0</v>
      </c>
      <c r="LB360" s="4">
        <v>0</v>
      </c>
      <c r="LC360" s="4">
        <v>0</v>
      </c>
      <c r="LD360" s="4">
        <v>0</v>
      </c>
      <c r="LE360" s="4">
        <v>0</v>
      </c>
      <c r="LF360" s="4">
        <v>0</v>
      </c>
      <c r="LG360" s="4">
        <v>0</v>
      </c>
      <c r="LH360" s="4">
        <v>0</v>
      </c>
      <c r="LI360" s="4">
        <v>0</v>
      </c>
      <c r="LJ360" s="4">
        <v>0</v>
      </c>
      <c r="LK360" s="4">
        <v>0</v>
      </c>
      <c r="LL360" s="4">
        <v>0</v>
      </c>
      <c r="LM360" s="4">
        <v>0</v>
      </c>
      <c r="LO360" s="4">
        <v>0</v>
      </c>
      <c r="LQ360" s="4">
        <v>0</v>
      </c>
      <c r="MI360" s="115">
        <f t="shared" si="5"/>
        <v>-351</v>
      </c>
      <c r="MJ360" s="3"/>
      <c r="MK360" s="3"/>
      <c r="ML360" s="176"/>
      <c r="MM360" s="176"/>
      <c r="MN360" s="176"/>
      <c r="MO360" s="176"/>
      <c r="MP360" s="176"/>
      <c r="MQ360" s="176"/>
      <c r="MR360" s="176"/>
      <c r="MS360" s="176"/>
      <c r="MT360" s="176"/>
    </row>
    <row r="361" spans="1:358" s="4" customFormat="1">
      <c r="A361" s="1">
        <v>352</v>
      </c>
      <c r="B361" t="s">
        <v>392</v>
      </c>
      <c r="C361" s="93"/>
      <c r="E361" s="4">
        <v>0</v>
      </c>
      <c r="F361" s="4">
        <v>0</v>
      </c>
      <c r="I361" s="93"/>
      <c r="J361" s="4">
        <v>0</v>
      </c>
      <c r="K361" s="4">
        <v>0</v>
      </c>
      <c r="L361" s="4">
        <v>0</v>
      </c>
      <c r="O361" s="93"/>
      <c r="Q361" s="4">
        <v>0</v>
      </c>
      <c r="R361" s="4">
        <v>0</v>
      </c>
      <c r="S361" s="4">
        <v>0</v>
      </c>
      <c r="U361" s="4">
        <v>0</v>
      </c>
      <c r="V361" s="4">
        <v>0</v>
      </c>
      <c r="W361" s="93"/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L361" s="4">
        <v>0</v>
      </c>
      <c r="AO361" s="93"/>
      <c r="AQ361" s="4">
        <v>0</v>
      </c>
      <c r="AR361" s="4">
        <v>0</v>
      </c>
      <c r="AS361" s="4">
        <v>0</v>
      </c>
      <c r="AT361" s="4">
        <v>0</v>
      </c>
      <c r="AU361" s="4">
        <v>0</v>
      </c>
      <c r="AW361" s="93"/>
      <c r="AZ361" s="4">
        <v>18124</v>
      </c>
      <c r="BB361" s="4">
        <v>0</v>
      </c>
      <c r="BC361" s="4">
        <v>0</v>
      </c>
      <c r="BD361" s="4">
        <v>16158</v>
      </c>
      <c r="BE361" s="4">
        <v>3</v>
      </c>
      <c r="BF361" s="4">
        <v>0</v>
      </c>
      <c r="BG361" s="4">
        <v>23019</v>
      </c>
      <c r="BH361" s="4">
        <v>0</v>
      </c>
      <c r="BI361" s="4">
        <v>5</v>
      </c>
      <c r="BJ361" s="4">
        <v>0</v>
      </c>
      <c r="BK361" s="4">
        <v>42650</v>
      </c>
      <c r="BL361" s="4">
        <v>0</v>
      </c>
      <c r="BM361" s="4">
        <v>0</v>
      </c>
      <c r="BN361" s="4">
        <v>0</v>
      </c>
      <c r="BO361" s="4">
        <v>8011.604810931487</v>
      </c>
      <c r="BP361" s="4">
        <v>5.2180465408137024</v>
      </c>
      <c r="BQ361" s="93">
        <v>8</v>
      </c>
      <c r="BR361" s="4">
        <v>0</v>
      </c>
      <c r="BS361" s="4">
        <v>63376</v>
      </c>
      <c r="BT361" s="4">
        <v>0</v>
      </c>
      <c r="BU361" s="4">
        <v>5984</v>
      </c>
      <c r="BW361" s="4">
        <v>0</v>
      </c>
      <c r="BY361" s="4">
        <v>5984</v>
      </c>
      <c r="CA361" s="4">
        <v>38087.4</v>
      </c>
      <c r="CC361" s="93">
        <v>12</v>
      </c>
      <c r="CD361" s="4">
        <v>0</v>
      </c>
      <c r="CE361" s="4">
        <v>93732</v>
      </c>
      <c r="CF361" s="4">
        <v>0</v>
      </c>
      <c r="CG361" s="4">
        <v>9312</v>
      </c>
      <c r="CH361" s="4">
        <v>0</v>
      </c>
      <c r="CI361" s="4">
        <v>0</v>
      </c>
      <c r="CJ361" s="4">
        <v>0</v>
      </c>
      <c r="CK361" s="4">
        <v>9312</v>
      </c>
      <c r="CL361" s="4">
        <v>0</v>
      </c>
      <c r="CM361" s="4">
        <v>43395</v>
      </c>
      <c r="CN361" s="4">
        <v>0</v>
      </c>
      <c r="CO361" s="93">
        <v>12</v>
      </c>
      <c r="CP361" s="4">
        <v>0</v>
      </c>
      <c r="CQ361" s="4">
        <v>102190</v>
      </c>
      <c r="CS361" s="4">
        <v>8921</v>
      </c>
      <c r="CU361" s="4">
        <v>10101</v>
      </c>
      <c r="CW361" s="4">
        <v>8921</v>
      </c>
      <c r="CY361" s="4">
        <v>34962</v>
      </c>
      <c r="DA361" s="93">
        <v>9</v>
      </c>
      <c r="DB361" s="4">
        <v>0</v>
      </c>
      <c r="DC361" s="4">
        <v>92871</v>
      </c>
      <c r="DD361" s="4">
        <v>0</v>
      </c>
      <c r="DE361" s="4">
        <v>7587</v>
      </c>
      <c r="DF361" s="4">
        <v>0</v>
      </c>
      <c r="DG361" s="4">
        <v>0</v>
      </c>
      <c r="DH361" s="4">
        <v>0</v>
      </c>
      <c r="DI361" s="4">
        <v>7587</v>
      </c>
      <c r="DJ361" s="4">
        <v>0</v>
      </c>
      <c r="DK361" s="4">
        <v>17217</v>
      </c>
      <c r="DL361" s="4">
        <v>0</v>
      </c>
      <c r="DM361" s="93">
        <v>9</v>
      </c>
      <c r="DN361" s="4">
        <v>0</v>
      </c>
      <c r="DO361" s="4">
        <v>96894</v>
      </c>
      <c r="DQ361" s="4">
        <v>8037</v>
      </c>
      <c r="DS361" s="4">
        <v>0</v>
      </c>
      <c r="DU361" s="4">
        <v>8037</v>
      </c>
      <c r="DW361" s="4">
        <v>7406.2</v>
      </c>
      <c r="DY361" s="93">
        <v>7</v>
      </c>
      <c r="DZ361" s="4">
        <v>0</v>
      </c>
      <c r="EA361" s="4">
        <v>82257</v>
      </c>
      <c r="EC361" s="4">
        <v>6251</v>
      </c>
      <c r="EE361" s="4">
        <v>0</v>
      </c>
      <c r="EG361" s="4">
        <v>6251</v>
      </c>
      <c r="EI361" s="4">
        <v>2413.8000000000002</v>
      </c>
      <c r="EK361" s="93">
        <v>5</v>
      </c>
      <c r="EL361" s="4">
        <v>0</v>
      </c>
      <c r="EM361" s="4">
        <v>61685</v>
      </c>
      <c r="EN361" s="4">
        <v>0</v>
      </c>
      <c r="EO361" s="4">
        <v>4465</v>
      </c>
      <c r="EP361" s="4">
        <v>0</v>
      </c>
      <c r="EQ361" s="4">
        <v>0</v>
      </c>
      <c r="ER361" s="4">
        <v>0</v>
      </c>
      <c r="ES361" s="4">
        <v>4465</v>
      </c>
      <c r="ET361" s="4">
        <v>0</v>
      </c>
      <c r="EU361" s="4">
        <v>1609.2</v>
      </c>
      <c r="EV361" s="4">
        <v>0</v>
      </c>
      <c r="EW361" s="93">
        <v>3.22887323943662</v>
      </c>
      <c r="EX361" s="4">
        <v>0</v>
      </c>
      <c r="EY361" s="4">
        <v>41804</v>
      </c>
      <c r="EZ361" s="4">
        <v>0</v>
      </c>
      <c r="FA361" s="4">
        <v>2883</v>
      </c>
      <c r="FB361" s="4">
        <v>0</v>
      </c>
      <c r="FC361" s="4">
        <v>0</v>
      </c>
      <c r="FD361" s="4">
        <v>0</v>
      </c>
      <c r="FE361" s="4">
        <v>2883</v>
      </c>
      <c r="FF361" s="4">
        <v>0</v>
      </c>
      <c r="FG361" s="4">
        <v>0</v>
      </c>
      <c r="FH361" s="4">
        <v>0</v>
      </c>
      <c r="FI361" s="93">
        <v>1</v>
      </c>
      <c r="FJ361" s="4">
        <v>0</v>
      </c>
      <c r="FK361" s="4">
        <v>13480</v>
      </c>
      <c r="FL361" s="4">
        <v>0</v>
      </c>
      <c r="FM361" s="4">
        <v>893</v>
      </c>
      <c r="FN361" s="4">
        <v>0</v>
      </c>
      <c r="FO361" s="4">
        <v>0</v>
      </c>
      <c r="FQ361" s="4">
        <v>893</v>
      </c>
      <c r="FS361" s="4">
        <v>0</v>
      </c>
      <c r="FU361" s="93">
        <v>1</v>
      </c>
      <c r="FV361" s="4">
        <v>0</v>
      </c>
      <c r="FW361" s="4">
        <v>13679</v>
      </c>
      <c r="FX361" s="4">
        <v>0</v>
      </c>
      <c r="FY361" s="4">
        <v>893</v>
      </c>
      <c r="FZ361" s="4">
        <v>0</v>
      </c>
      <c r="GA361" s="4">
        <v>0</v>
      </c>
      <c r="GB361" s="4">
        <v>0</v>
      </c>
      <c r="GC361" s="4">
        <v>893</v>
      </c>
      <c r="GE361" s="4">
        <v>193.74427642722083</v>
      </c>
      <c r="GG361" s="93">
        <v>2</v>
      </c>
      <c r="GH361" s="4">
        <v>0</v>
      </c>
      <c r="GI361" s="4">
        <v>14383</v>
      </c>
      <c r="GJ361" s="4">
        <v>0</v>
      </c>
      <c r="GK361" s="4">
        <v>893</v>
      </c>
      <c r="GL361" s="4">
        <v>0</v>
      </c>
      <c r="GM361" s="4">
        <v>15276</v>
      </c>
      <c r="GN361" s="4">
        <v>0</v>
      </c>
      <c r="GO361" s="4">
        <v>893</v>
      </c>
      <c r="GP361" s="4">
        <v>0</v>
      </c>
      <c r="GQ361" s="4">
        <v>677.30747892741829</v>
      </c>
      <c r="GR361" s="4">
        <v>-0.59205197462836168</v>
      </c>
      <c r="GS361" s="93">
        <v>4</v>
      </c>
      <c r="GT361" s="4">
        <v>0</v>
      </c>
      <c r="GU361" s="4">
        <v>43023</v>
      </c>
      <c r="GV361" s="4">
        <v>0</v>
      </c>
      <c r="GW361" s="4">
        <v>2679</v>
      </c>
      <c r="GX361" s="4">
        <v>0</v>
      </c>
      <c r="GY361" s="4">
        <v>15234</v>
      </c>
      <c r="GZ361" s="4">
        <v>0</v>
      </c>
      <c r="HA361" s="160">
        <v>2679</v>
      </c>
      <c r="HB361" s="160">
        <v>0</v>
      </c>
      <c r="HC361" s="160">
        <v>25407.882999212052</v>
      </c>
      <c r="HD361" s="4">
        <v>-19</v>
      </c>
      <c r="HE361" s="93">
        <v>2</v>
      </c>
      <c r="HF361" s="4">
        <v>0</v>
      </c>
      <c r="HG361" s="4">
        <v>0</v>
      </c>
      <c r="HH361" s="4">
        <v>28948</v>
      </c>
      <c r="HI361" s="4">
        <v>0</v>
      </c>
      <c r="HJ361" s="4">
        <v>1786</v>
      </c>
      <c r="HK361" s="4">
        <v>0</v>
      </c>
      <c r="HL361" s="4">
        <v>0</v>
      </c>
      <c r="HM361" s="4">
        <v>0</v>
      </c>
      <c r="HN361" s="4">
        <v>1786</v>
      </c>
      <c r="HO361" s="4">
        <v>0</v>
      </c>
      <c r="HP361" s="4">
        <v>0</v>
      </c>
      <c r="HQ361" s="4">
        <v>0</v>
      </c>
      <c r="HR361" s="93">
        <v>5.04</v>
      </c>
      <c r="HS361" s="4">
        <v>0</v>
      </c>
      <c r="HT361" s="4">
        <v>0</v>
      </c>
      <c r="HU361" s="4">
        <v>59154</v>
      </c>
      <c r="HV361" s="4">
        <v>0</v>
      </c>
      <c r="HW361" s="4">
        <v>0</v>
      </c>
      <c r="HX361" s="176">
        <v>0</v>
      </c>
      <c r="HY361" s="4">
        <v>3608</v>
      </c>
      <c r="HZ361" s="176">
        <v>0</v>
      </c>
      <c r="IA361" s="4">
        <v>15535</v>
      </c>
      <c r="IB361" s="176">
        <v>0</v>
      </c>
      <c r="IC361" s="4">
        <v>3608</v>
      </c>
      <c r="ID361" s="176">
        <v>0</v>
      </c>
      <c r="IE361" s="4">
        <v>19905.822220025882</v>
      </c>
      <c r="IF361" s="4">
        <v>107.3714200854447</v>
      </c>
      <c r="IG361" s="5">
        <v>6.99</v>
      </c>
      <c r="IH361" s="3">
        <v>0</v>
      </c>
      <c r="II361" s="3">
        <v>0</v>
      </c>
      <c r="IJ361" s="3">
        <v>98664</v>
      </c>
      <c r="IK361" s="3">
        <v>0</v>
      </c>
      <c r="IL361" s="3">
        <v>0</v>
      </c>
      <c r="IM361" s="3">
        <v>0</v>
      </c>
      <c r="IN361" s="3">
        <v>6242</v>
      </c>
      <c r="IO361" s="3">
        <v>0</v>
      </c>
      <c r="IP361" s="3">
        <v>0</v>
      </c>
      <c r="IQ361" s="3"/>
      <c r="IR361" s="3">
        <v>6242</v>
      </c>
      <c r="IS361" s="3"/>
      <c r="IT361" s="3">
        <v>32502.675611476778</v>
      </c>
      <c r="IU361" s="3"/>
      <c r="IV361" s="93">
        <v>7.5</v>
      </c>
      <c r="IW361" s="4">
        <v>0</v>
      </c>
      <c r="IX361" s="4">
        <v>0</v>
      </c>
      <c r="IY361" s="4">
        <v>113142</v>
      </c>
      <c r="IZ361" s="4">
        <v>0</v>
      </c>
      <c r="JA361" s="4">
        <v>0</v>
      </c>
      <c r="JB361" s="4">
        <v>0</v>
      </c>
      <c r="JC361" s="4">
        <v>6566</v>
      </c>
      <c r="JD361" s="4">
        <v>0</v>
      </c>
      <c r="JE361" s="4">
        <v>8551</v>
      </c>
      <c r="JG361" s="4">
        <v>6566</v>
      </c>
      <c r="JI361" s="4">
        <v>15919.684825947816</v>
      </c>
      <c r="JK361" s="93">
        <v>7</v>
      </c>
      <c r="JL361" s="4">
        <v>0</v>
      </c>
      <c r="JM361" s="4">
        <v>0</v>
      </c>
      <c r="JN361" s="4">
        <v>134996</v>
      </c>
      <c r="JO361" s="4">
        <v>0</v>
      </c>
      <c r="JP361" s="4">
        <v>0</v>
      </c>
      <c r="JQ361" s="4">
        <v>0</v>
      </c>
      <c r="JR361" s="4">
        <v>6566</v>
      </c>
      <c r="JS361" s="4">
        <v>0</v>
      </c>
      <c r="JT361" s="4">
        <v>0</v>
      </c>
      <c r="JV361" s="4">
        <v>6566</v>
      </c>
      <c r="JW361" s="4">
        <v>0</v>
      </c>
      <c r="JX361" s="4">
        <v>24085.533033516051</v>
      </c>
      <c r="JY361" s="4">
        <v>-2.8382416099375405</v>
      </c>
      <c r="JZ361" s="93">
        <v>8.5</v>
      </c>
      <c r="KA361" s="4">
        <v>0</v>
      </c>
      <c r="KB361" s="4">
        <v>0</v>
      </c>
      <c r="KC361" s="4">
        <v>162639</v>
      </c>
      <c r="KD361" s="4">
        <v>0</v>
      </c>
      <c r="KE361" s="4">
        <v>0</v>
      </c>
      <c r="KF361" s="4">
        <v>0</v>
      </c>
      <c r="KG361" s="4">
        <v>7973</v>
      </c>
      <c r="KH361" s="4">
        <v>0</v>
      </c>
      <c r="KI361" s="4">
        <v>0</v>
      </c>
      <c r="KJ361" s="4">
        <v>0</v>
      </c>
      <c r="KK361" s="4">
        <v>7973</v>
      </c>
      <c r="KM361" s="4">
        <v>42678.962276291066</v>
      </c>
      <c r="KN361" s="4">
        <v>-15.502745142599451</v>
      </c>
      <c r="KO361" s="4">
        <v>9.51</v>
      </c>
      <c r="KP361" s="4">
        <v>0</v>
      </c>
      <c r="KQ361" s="4">
        <v>0</v>
      </c>
      <c r="KR361" s="4">
        <v>166898</v>
      </c>
      <c r="KS361" s="4">
        <v>0</v>
      </c>
      <c r="KT361" s="4">
        <v>0</v>
      </c>
      <c r="KU361" s="4">
        <v>0</v>
      </c>
      <c r="KV361" s="4">
        <v>9259</v>
      </c>
      <c r="KW361" s="4">
        <v>0</v>
      </c>
      <c r="KX361" s="4">
        <v>20700</v>
      </c>
      <c r="KY361" s="4">
        <v>0</v>
      </c>
      <c r="KZ361" s="4">
        <v>9259</v>
      </c>
      <c r="LA361" s="4">
        <v>0</v>
      </c>
      <c r="LB361" s="4">
        <v>29221.233254857398</v>
      </c>
      <c r="LC361" s="4">
        <v>0</v>
      </c>
      <c r="LD361" s="4">
        <v>6</v>
      </c>
      <c r="LE361" s="4">
        <v>0</v>
      </c>
      <c r="LF361" s="4">
        <v>0</v>
      </c>
      <c r="LG361" s="4">
        <v>106740</v>
      </c>
      <c r="LH361" s="4">
        <v>0</v>
      </c>
      <c r="LI361" s="4">
        <v>0</v>
      </c>
      <c r="LJ361" s="4">
        <v>0</v>
      </c>
      <c r="LK361" s="4">
        <v>7128</v>
      </c>
      <c r="LL361" s="4">
        <v>0</v>
      </c>
      <c r="LM361" s="4">
        <v>0</v>
      </c>
      <c r="LO361" s="4">
        <v>7128</v>
      </c>
      <c r="LQ361" s="4">
        <v>13612.6</v>
      </c>
      <c r="MI361" s="115">
        <f t="shared" si="5"/>
        <v>-352</v>
      </c>
      <c r="MJ361" s="3"/>
      <c r="MK361" s="3"/>
      <c r="ML361" s="176"/>
      <c r="MM361" s="176"/>
      <c r="MN361" s="176"/>
      <c r="MO361" s="176"/>
      <c r="MP361" s="176"/>
      <c r="MQ361" s="176"/>
      <c r="MR361" s="176"/>
      <c r="MS361" s="176"/>
      <c r="MT361" s="176"/>
    </row>
    <row r="362" spans="1:358" s="4" customFormat="1">
      <c r="A362" s="1">
        <v>406</v>
      </c>
      <c r="B362" t="s">
        <v>393</v>
      </c>
      <c r="C362" s="93"/>
      <c r="E362" s="4">
        <v>0</v>
      </c>
      <c r="F362" s="4">
        <v>0</v>
      </c>
      <c r="I362" s="93"/>
      <c r="J362" s="4">
        <v>0</v>
      </c>
      <c r="K362" s="4">
        <v>0</v>
      </c>
      <c r="L362" s="4">
        <v>0</v>
      </c>
      <c r="M362" s="4">
        <v>50099</v>
      </c>
      <c r="O362" s="93"/>
      <c r="Q362" s="4">
        <v>0</v>
      </c>
      <c r="R362" s="4">
        <v>0</v>
      </c>
      <c r="S362" s="4">
        <v>0</v>
      </c>
      <c r="U362" s="4">
        <v>0</v>
      </c>
      <c r="V362" s="4">
        <v>0</v>
      </c>
      <c r="W362" s="93"/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L362" s="4">
        <v>0</v>
      </c>
      <c r="AO362" s="93"/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W362" s="93"/>
      <c r="AZ362" s="4">
        <v>0</v>
      </c>
      <c r="BB362" s="4">
        <v>0</v>
      </c>
      <c r="BC362" s="4">
        <v>0</v>
      </c>
      <c r="BD362" s="4">
        <v>0</v>
      </c>
      <c r="BH362" s="4">
        <v>0</v>
      </c>
      <c r="BL362" s="4">
        <v>0</v>
      </c>
      <c r="BN362" s="4">
        <v>0</v>
      </c>
      <c r="BO362" s="4">
        <v>0</v>
      </c>
      <c r="BP362" s="4">
        <v>0</v>
      </c>
      <c r="BQ362" s="93">
        <v>0</v>
      </c>
      <c r="BR362" s="4">
        <v>0</v>
      </c>
      <c r="BS362" s="4">
        <v>0</v>
      </c>
      <c r="BT362" s="4">
        <v>0</v>
      </c>
      <c r="BU362" s="4">
        <v>0</v>
      </c>
      <c r="BW362" s="4">
        <v>0</v>
      </c>
      <c r="BY362" s="4">
        <v>0</v>
      </c>
      <c r="CA362" s="4">
        <v>0</v>
      </c>
      <c r="CC362" s="93"/>
      <c r="CE362" s="4">
        <v>0</v>
      </c>
      <c r="CF362" s="4">
        <v>0</v>
      </c>
      <c r="CH362" s="4">
        <v>0</v>
      </c>
      <c r="CJ362" s="4">
        <v>0</v>
      </c>
      <c r="CK362" s="4">
        <v>0</v>
      </c>
      <c r="CL362" s="4">
        <v>0</v>
      </c>
      <c r="CM362" s="4">
        <v>0</v>
      </c>
      <c r="CN362" s="4">
        <v>0</v>
      </c>
      <c r="CO362" s="93"/>
      <c r="CS362" s="4">
        <v>0</v>
      </c>
      <c r="CW362" s="4">
        <v>0</v>
      </c>
      <c r="CY362" s="4">
        <v>0</v>
      </c>
      <c r="DA362" s="93"/>
      <c r="DD362" s="4">
        <v>0</v>
      </c>
      <c r="DF362" s="4">
        <v>0</v>
      </c>
      <c r="DH362" s="4">
        <v>0</v>
      </c>
      <c r="DI362" s="4">
        <v>0</v>
      </c>
      <c r="DJ362" s="4">
        <v>0</v>
      </c>
      <c r="DK362" s="4">
        <v>0</v>
      </c>
      <c r="DL362" s="4">
        <v>0</v>
      </c>
      <c r="DM362" s="93"/>
      <c r="DU362" s="4">
        <v>0</v>
      </c>
      <c r="DW362" s="4">
        <v>0</v>
      </c>
      <c r="DY362" s="93"/>
      <c r="EG362" s="4">
        <v>0</v>
      </c>
      <c r="EI362" s="4">
        <v>0</v>
      </c>
      <c r="EK362" s="93">
        <v>0</v>
      </c>
      <c r="EM362" s="4">
        <v>0</v>
      </c>
      <c r="EN362" s="4">
        <v>0</v>
      </c>
      <c r="EO362" s="4">
        <v>0</v>
      </c>
      <c r="EP362" s="4">
        <v>0</v>
      </c>
      <c r="EQ362" s="4">
        <v>0</v>
      </c>
      <c r="ER362" s="4">
        <v>0</v>
      </c>
      <c r="ES362" s="4">
        <v>0</v>
      </c>
      <c r="ET362" s="4">
        <v>0</v>
      </c>
      <c r="EU362" s="4">
        <v>0</v>
      </c>
      <c r="EV362" s="4">
        <v>0</v>
      </c>
      <c r="EW362" s="93">
        <v>0</v>
      </c>
      <c r="EX362" s="4">
        <v>0</v>
      </c>
      <c r="EY362" s="4">
        <v>0</v>
      </c>
      <c r="EZ362" s="4">
        <v>0</v>
      </c>
      <c r="FA362" s="4">
        <v>0</v>
      </c>
      <c r="FB362" s="4">
        <v>0</v>
      </c>
      <c r="FC362" s="4">
        <v>0</v>
      </c>
      <c r="FD362" s="4">
        <v>0</v>
      </c>
      <c r="FE362" s="4">
        <v>0</v>
      </c>
      <c r="FF362" s="4">
        <v>0</v>
      </c>
      <c r="FG362" s="4">
        <v>0</v>
      </c>
      <c r="FH362" s="4">
        <v>0</v>
      </c>
      <c r="FI362" s="93">
        <v>0</v>
      </c>
      <c r="FJ362" s="4">
        <v>0</v>
      </c>
      <c r="FK362" s="4">
        <v>0</v>
      </c>
      <c r="FL362" s="4">
        <v>0</v>
      </c>
      <c r="FM362" s="4">
        <v>0</v>
      </c>
      <c r="FN362" s="4">
        <v>0</v>
      </c>
      <c r="FO362" s="4">
        <v>0</v>
      </c>
      <c r="FQ362" s="4">
        <v>0</v>
      </c>
      <c r="FS362" s="4">
        <v>0</v>
      </c>
      <c r="FU362" s="93">
        <v>0</v>
      </c>
      <c r="FV362" s="4">
        <v>0</v>
      </c>
      <c r="FW362" s="4">
        <v>0</v>
      </c>
      <c r="FX362" s="4">
        <v>0</v>
      </c>
      <c r="FY362" s="4">
        <v>0</v>
      </c>
      <c r="FZ362" s="4">
        <v>0</v>
      </c>
      <c r="GA362" s="4">
        <v>0</v>
      </c>
      <c r="GB362" s="4">
        <v>0</v>
      </c>
      <c r="GC362" s="4">
        <v>0</v>
      </c>
      <c r="GE362" s="4">
        <v>0</v>
      </c>
      <c r="GG362" s="93">
        <v>0</v>
      </c>
      <c r="GH362" s="4">
        <v>0</v>
      </c>
      <c r="GI362" s="4">
        <v>0</v>
      </c>
      <c r="GJ362" s="4">
        <v>0</v>
      </c>
      <c r="GK362" s="4">
        <v>0</v>
      </c>
      <c r="GL362" s="4">
        <v>0</v>
      </c>
      <c r="GM362" s="4">
        <v>0</v>
      </c>
      <c r="GN362" s="4">
        <v>0</v>
      </c>
      <c r="GO362" s="4">
        <v>0</v>
      </c>
      <c r="GP362" s="4">
        <v>0</v>
      </c>
      <c r="GQ362" s="4">
        <v>0</v>
      </c>
      <c r="GR362" s="4">
        <v>0</v>
      </c>
      <c r="GS362" s="93">
        <v>0</v>
      </c>
      <c r="GT362" s="4">
        <v>0</v>
      </c>
      <c r="GU362" s="4">
        <v>0</v>
      </c>
      <c r="GV362" s="4">
        <v>0</v>
      </c>
      <c r="GW362" s="4">
        <v>0</v>
      </c>
      <c r="GX362" s="4">
        <v>0</v>
      </c>
      <c r="GY362" s="4">
        <v>0</v>
      </c>
      <c r="GZ362" s="4">
        <v>0</v>
      </c>
      <c r="HA362" s="160">
        <v>0</v>
      </c>
      <c r="HB362" s="160">
        <v>0</v>
      </c>
      <c r="HC362" s="160">
        <v>0</v>
      </c>
      <c r="HD362" s="4">
        <v>0</v>
      </c>
      <c r="HE362" s="93">
        <v>0</v>
      </c>
      <c r="HF362" s="4">
        <v>0</v>
      </c>
      <c r="HG362" s="4">
        <v>0</v>
      </c>
      <c r="HH362" s="4">
        <v>0</v>
      </c>
      <c r="HI362" s="4">
        <v>0</v>
      </c>
      <c r="HJ362" s="4">
        <v>0</v>
      </c>
      <c r="HK362" s="4">
        <v>0</v>
      </c>
      <c r="HL362" s="4">
        <v>0</v>
      </c>
      <c r="HM362" s="4">
        <v>0</v>
      </c>
      <c r="HN362" s="4">
        <v>0</v>
      </c>
      <c r="HO362" s="4">
        <v>0</v>
      </c>
      <c r="HP362" s="4">
        <v>0</v>
      </c>
      <c r="HQ362" s="4">
        <v>0</v>
      </c>
      <c r="HR362" s="93">
        <v>0</v>
      </c>
      <c r="HS362" s="4">
        <v>0</v>
      </c>
      <c r="HT362" s="4">
        <v>0</v>
      </c>
      <c r="HU362" s="4">
        <v>0</v>
      </c>
      <c r="HV362" s="4">
        <v>0</v>
      </c>
      <c r="HW362" s="4">
        <v>0</v>
      </c>
      <c r="HX362" s="176">
        <v>0</v>
      </c>
      <c r="HY362" s="4">
        <v>0</v>
      </c>
      <c r="HZ362" s="176">
        <v>0</v>
      </c>
      <c r="IA362" s="4">
        <v>0</v>
      </c>
      <c r="IB362" s="176">
        <v>0</v>
      </c>
      <c r="IC362" s="4">
        <v>0</v>
      </c>
      <c r="ID362" s="176">
        <v>0</v>
      </c>
      <c r="IE362" s="4">
        <v>0</v>
      </c>
      <c r="IF362" s="4">
        <v>0</v>
      </c>
      <c r="IG362" s="5">
        <v>0</v>
      </c>
      <c r="IH362" s="3">
        <v>0</v>
      </c>
      <c r="II362" s="3">
        <v>0</v>
      </c>
      <c r="IJ362" s="3">
        <v>0</v>
      </c>
      <c r="IK362" s="3">
        <v>0</v>
      </c>
      <c r="IL362" s="3">
        <v>0</v>
      </c>
      <c r="IM362" s="3">
        <v>0</v>
      </c>
      <c r="IN362" s="3">
        <v>0</v>
      </c>
      <c r="IO362" s="3">
        <v>0</v>
      </c>
      <c r="IP362" s="3">
        <v>0</v>
      </c>
      <c r="IQ362" s="3"/>
      <c r="IR362" s="3">
        <v>0</v>
      </c>
      <c r="IS362" s="3"/>
      <c r="IT362" s="3">
        <v>0</v>
      </c>
      <c r="IU362" s="3"/>
      <c r="IV362" s="93">
        <v>0</v>
      </c>
      <c r="IW362" s="4">
        <v>0</v>
      </c>
      <c r="IX362" s="4">
        <v>0</v>
      </c>
      <c r="IY362" s="4">
        <v>0</v>
      </c>
      <c r="IZ362" s="4">
        <v>0</v>
      </c>
      <c r="JA362" s="4">
        <v>0</v>
      </c>
      <c r="JB362" s="4">
        <v>0</v>
      </c>
      <c r="JC362" s="4">
        <v>0</v>
      </c>
      <c r="JD362" s="4">
        <v>0</v>
      </c>
      <c r="JE362" s="4">
        <v>0</v>
      </c>
      <c r="JG362" s="4">
        <v>0</v>
      </c>
      <c r="JI362" s="4">
        <v>0</v>
      </c>
      <c r="JK362" s="93">
        <v>0</v>
      </c>
      <c r="JL362" s="4">
        <v>0</v>
      </c>
      <c r="JM362" s="4">
        <v>0</v>
      </c>
      <c r="JN362" s="4">
        <v>0</v>
      </c>
      <c r="JO362" s="4">
        <v>0</v>
      </c>
      <c r="JP362" s="4">
        <v>0</v>
      </c>
      <c r="JQ362" s="4">
        <v>0</v>
      </c>
      <c r="JR362" s="4">
        <v>0</v>
      </c>
      <c r="JS362" s="4">
        <v>0</v>
      </c>
      <c r="JT362" s="4">
        <v>0</v>
      </c>
      <c r="JV362" s="4">
        <v>0</v>
      </c>
      <c r="JW362" s="4">
        <v>0</v>
      </c>
      <c r="JX362" s="4">
        <v>0</v>
      </c>
      <c r="JY362" s="4">
        <v>0</v>
      </c>
      <c r="JZ362" s="93">
        <v>0</v>
      </c>
      <c r="KA362" s="4">
        <v>0</v>
      </c>
      <c r="KB362" s="4">
        <v>0</v>
      </c>
      <c r="KC362" s="4">
        <v>0</v>
      </c>
      <c r="KD362" s="4">
        <v>0</v>
      </c>
      <c r="KE362" s="4">
        <v>0</v>
      </c>
      <c r="KF362" s="4">
        <v>0</v>
      </c>
      <c r="KG362" s="4">
        <v>0</v>
      </c>
      <c r="KH362" s="4">
        <v>0</v>
      </c>
      <c r="KI362" s="4">
        <v>0</v>
      </c>
      <c r="KJ362" s="4">
        <v>0</v>
      </c>
      <c r="KK362" s="4">
        <v>0</v>
      </c>
      <c r="KM362" s="4">
        <v>0</v>
      </c>
      <c r="KN362" s="4">
        <v>0</v>
      </c>
      <c r="KO362" s="4">
        <v>0</v>
      </c>
      <c r="KP362" s="4">
        <v>0</v>
      </c>
      <c r="KQ362" s="4">
        <v>0</v>
      </c>
      <c r="KR362" s="4">
        <v>0</v>
      </c>
      <c r="KS362" s="4">
        <v>0</v>
      </c>
      <c r="KT362" s="4">
        <v>0</v>
      </c>
      <c r="KU362" s="4">
        <v>0</v>
      </c>
      <c r="KV362" s="4">
        <v>0</v>
      </c>
      <c r="KW362" s="4">
        <v>0</v>
      </c>
      <c r="KX362" s="4">
        <v>0</v>
      </c>
      <c r="KY362" s="4">
        <v>0</v>
      </c>
      <c r="KZ362" s="4">
        <v>0</v>
      </c>
      <c r="LA362" s="4">
        <v>0</v>
      </c>
      <c r="LB362" s="4">
        <v>0</v>
      </c>
      <c r="LC362" s="4">
        <v>0</v>
      </c>
      <c r="LD362" s="4">
        <v>0</v>
      </c>
      <c r="LE362" s="4">
        <v>0</v>
      </c>
      <c r="LF362" s="4">
        <v>0</v>
      </c>
      <c r="LG362" s="4">
        <v>0</v>
      </c>
      <c r="LH362" s="4">
        <v>0</v>
      </c>
      <c r="LI362" s="4">
        <v>0</v>
      </c>
      <c r="LJ362" s="4">
        <v>0</v>
      </c>
      <c r="LK362" s="4">
        <v>0</v>
      </c>
      <c r="LL362" s="4">
        <v>0</v>
      </c>
      <c r="LM362" s="4">
        <v>0</v>
      </c>
      <c r="LO362" s="4">
        <v>0</v>
      </c>
      <c r="LQ362" s="4">
        <v>0</v>
      </c>
      <c r="MI362" s="115">
        <f t="shared" si="5"/>
        <v>-406</v>
      </c>
      <c r="MJ362" s="3"/>
      <c r="MK362" s="3"/>
      <c r="ML362" s="176"/>
      <c r="MM362" s="176"/>
      <c r="MN362" s="176"/>
      <c r="MO362" s="176"/>
      <c r="MP362" s="176"/>
      <c r="MQ362" s="176"/>
      <c r="MR362" s="176"/>
      <c r="MS362" s="176"/>
      <c r="MT362" s="176"/>
    </row>
    <row r="363" spans="1:358" s="4" customFormat="1">
      <c r="A363" s="1">
        <v>600</v>
      </c>
      <c r="B363" t="s">
        <v>394</v>
      </c>
      <c r="C363" s="93">
        <v>17.93</v>
      </c>
      <c r="D363" s="4">
        <v>119055</v>
      </c>
      <c r="E363" s="4">
        <v>0</v>
      </c>
      <c r="F363" s="4">
        <v>0</v>
      </c>
      <c r="G363" s="4">
        <v>59528</v>
      </c>
      <c r="I363" s="93">
        <v>17</v>
      </c>
      <c r="J363" s="4">
        <v>125239</v>
      </c>
      <c r="K363" s="4">
        <v>0</v>
      </c>
      <c r="L363" s="4">
        <v>0</v>
      </c>
      <c r="O363" s="93">
        <v>24.98</v>
      </c>
      <c r="P363" s="4">
        <v>0</v>
      </c>
      <c r="Q363" s="4">
        <v>179258</v>
      </c>
      <c r="R363" s="4">
        <v>0</v>
      </c>
      <c r="S363" s="4">
        <v>0</v>
      </c>
      <c r="U363" s="4">
        <v>0</v>
      </c>
      <c r="V363" s="4">
        <v>71694</v>
      </c>
      <c r="W363" s="93">
        <v>28.25</v>
      </c>
      <c r="X363" s="4">
        <v>0</v>
      </c>
      <c r="Y363" s="4">
        <v>197019</v>
      </c>
      <c r="Z363" s="4">
        <v>0</v>
      </c>
      <c r="AA363" s="4">
        <v>5816</v>
      </c>
      <c r="AB363" s="4">
        <v>0</v>
      </c>
      <c r="AC363" s="4">
        <v>17761</v>
      </c>
      <c r="AD363" s="4">
        <v>0</v>
      </c>
      <c r="AF363" s="4">
        <v>27.49</v>
      </c>
      <c r="AG363" s="4">
        <v>0</v>
      </c>
      <c r="AH363" s="4">
        <v>202244</v>
      </c>
      <c r="AJ363" s="4">
        <v>0</v>
      </c>
      <c r="AL363" s="4">
        <v>15882</v>
      </c>
      <c r="AN363" s="4">
        <v>0</v>
      </c>
      <c r="AO363" s="93">
        <v>33.229999999999997</v>
      </c>
      <c r="AP363" s="4">
        <v>0</v>
      </c>
      <c r="AQ363" s="4">
        <v>261155</v>
      </c>
      <c r="AR363" s="4">
        <v>0</v>
      </c>
      <c r="AS363" s="4">
        <v>0</v>
      </c>
      <c r="AT363" s="4">
        <v>0</v>
      </c>
      <c r="AU363" s="4">
        <v>69151</v>
      </c>
      <c r="AW363" s="93">
        <v>29</v>
      </c>
      <c r="AY363" s="4">
        <v>243078</v>
      </c>
      <c r="AZ363" s="4">
        <v>0</v>
      </c>
      <c r="BA363" s="4">
        <v>0</v>
      </c>
      <c r="BB363" s="4">
        <v>0</v>
      </c>
      <c r="BC363" s="4">
        <v>33327</v>
      </c>
      <c r="BD363" s="4">
        <v>49</v>
      </c>
      <c r="BE363" s="4">
        <v>28</v>
      </c>
      <c r="BF363" s="4">
        <v>0</v>
      </c>
      <c r="BG363" s="4">
        <v>221620</v>
      </c>
      <c r="BH363" s="4">
        <v>0</v>
      </c>
      <c r="BI363" s="4">
        <v>31</v>
      </c>
      <c r="BJ363" s="4">
        <v>0</v>
      </c>
      <c r="BK363" s="4">
        <v>246856</v>
      </c>
      <c r="BL363" s="4">
        <v>0</v>
      </c>
      <c r="BM363" s="4">
        <v>0</v>
      </c>
      <c r="BN363" s="4">
        <v>0</v>
      </c>
      <c r="BO363" s="4">
        <v>7718.9479173157124</v>
      </c>
      <c r="BP363" s="4">
        <v>5.0274358794786167</v>
      </c>
      <c r="BQ363" s="93">
        <v>32.454167051010053</v>
      </c>
      <c r="BR363" s="4">
        <v>0</v>
      </c>
      <c r="BS363" s="4">
        <v>285444.45056641736</v>
      </c>
      <c r="BT363" s="4">
        <v>0</v>
      </c>
      <c r="BU363" s="4">
        <v>23527.716954155519</v>
      </c>
      <c r="BW363" s="4">
        <v>9812.9232622936288</v>
      </c>
      <c r="BY363" s="4">
        <v>23527.716954155519</v>
      </c>
      <c r="CA363" s="4">
        <v>53730.050566417362</v>
      </c>
      <c r="CC363" s="93">
        <v>30.53125</v>
      </c>
      <c r="CD363" s="4">
        <v>0</v>
      </c>
      <c r="CE363" s="4">
        <v>285387.875</v>
      </c>
      <c r="CF363" s="4">
        <v>0</v>
      </c>
      <c r="CG363" s="4">
        <v>23692.25</v>
      </c>
      <c r="CH363" s="4">
        <v>0</v>
      </c>
      <c r="CI363" s="4">
        <v>0</v>
      </c>
      <c r="CJ363" s="4">
        <v>0</v>
      </c>
      <c r="CK363" s="4">
        <v>23692.25</v>
      </c>
      <c r="CL363" s="4">
        <v>0</v>
      </c>
      <c r="CM363" s="4">
        <v>33247</v>
      </c>
      <c r="CN363" s="4">
        <v>0</v>
      </c>
      <c r="CO363" s="93">
        <v>26</v>
      </c>
      <c r="CP363" s="4">
        <v>0</v>
      </c>
      <c r="CQ363" s="4">
        <v>242822</v>
      </c>
      <c r="CS363" s="4">
        <v>21086</v>
      </c>
      <c r="CU363" s="4">
        <v>0</v>
      </c>
      <c r="CW363" s="4">
        <v>21086</v>
      </c>
      <c r="CY363" s="4">
        <v>15435</v>
      </c>
      <c r="DA363" s="93">
        <v>32</v>
      </c>
      <c r="DB363" s="4">
        <v>0</v>
      </c>
      <c r="DC363" s="4">
        <v>292210</v>
      </c>
      <c r="DD363" s="4">
        <v>0</v>
      </c>
      <c r="DE363" s="4">
        <v>24459</v>
      </c>
      <c r="DF363" s="4">
        <v>0</v>
      </c>
      <c r="DG363" s="4">
        <v>32805</v>
      </c>
      <c r="DH363" s="4">
        <v>0</v>
      </c>
      <c r="DI363" s="4">
        <v>24459</v>
      </c>
      <c r="DJ363" s="4">
        <v>0</v>
      </c>
      <c r="DK363" s="4">
        <v>49388</v>
      </c>
      <c r="DL363" s="4">
        <v>0</v>
      </c>
      <c r="DM363" s="93">
        <v>28.952861952861952</v>
      </c>
      <c r="DN363" s="4">
        <v>0</v>
      </c>
      <c r="DO363" s="4">
        <v>301610</v>
      </c>
      <c r="DQ363" s="4">
        <v>25855</v>
      </c>
      <c r="DS363" s="4">
        <v>0</v>
      </c>
      <c r="DU363" s="4">
        <v>25855</v>
      </c>
      <c r="DW363" s="4">
        <v>39032.800000000003</v>
      </c>
      <c r="DY363" s="93">
        <v>29.506802721088434</v>
      </c>
      <c r="DZ363" s="4">
        <v>0</v>
      </c>
      <c r="EA363" s="4">
        <v>281707</v>
      </c>
      <c r="EC363" s="4">
        <v>23670</v>
      </c>
      <c r="EE363" s="4">
        <v>38200</v>
      </c>
      <c r="EG363" s="4">
        <v>23670</v>
      </c>
      <c r="EI363" s="4">
        <v>25395.200000000001</v>
      </c>
      <c r="EK363" s="93">
        <v>28.681818181818183</v>
      </c>
      <c r="EL363" s="4">
        <v>0</v>
      </c>
      <c r="EM363" s="4">
        <v>317010</v>
      </c>
      <c r="EN363" s="4">
        <v>0</v>
      </c>
      <c r="EO363" s="4">
        <v>25612</v>
      </c>
      <c r="EP363" s="4">
        <v>0</v>
      </c>
      <c r="EQ363" s="4">
        <v>0</v>
      </c>
      <c r="ER363" s="4">
        <v>0</v>
      </c>
      <c r="ES363" s="4">
        <v>25612</v>
      </c>
      <c r="ET363" s="4">
        <v>0</v>
      </c>
      <c r="EU363" s="4">
        <v>39063</v>
      </c>
      <c r="EV363" s="4">
        <v>0</v>
      </c>
      <c r="EW363" s="93">
        <v>30</v>
      </c>
      <c r="EX363" s="4">
        <v>0</v>
      </c>
      <c r="EY363" s="4">
        <v>303654</v>
      </c>
      <c r="EZ363" s="4">
        <v>0</v>
      </c>
      <c r="FA363" s="4">
        <v>25897</v>
      </c>
      <c r="FB363" s="4">
        <v>0</v>
      </c>
      <c r="FC363" s="4">
        <v>11337</v>
      </c>
      <c r="FD363" s="4">
        <v>0</v>
      </c>
      <c r="FE363" s="4">
        <v>25897</v>
      </c>
      <c r="FF363" s="4">
        <v>0</v>
      </c>
      <c r="FG363" s="4">
        <v>8825.75</v>
      </c>
      <c r="FH363" s="4">
        <v>0</v>
      </c>
      <c r="FI363" s="93">
        <v>35.682593856655288</v>
      </c>
      <c r="FJ363" s="4">
        <v>0</v>
      </c>
      <c r="FK363" s="4">
        <v>377914</v>
      </c>
      <c r="FL363" s="4">
        <v>0</v>
      </c>
      <c r="FM363" s="4">
        <v>31863</v>
      </c>
      <c r="FN363" s="4">
        <v>0</v>
      </c>
      <c r="FO363" s="4">
        <v>0</v>
      </c>
      <c r="FQ363" s="4">
        <v>31863</v>
      </c>
      <c r="FS363" s="4">
        <v>79517.719091368097</v>
      </c>
      <c r="FU363" s="93">
        <v>37.517361111111114</v>
      </c>
      <c r="FV363" s="4">
        <v>0</v>
      </c>
      <c r="FW363" s="4">
        <v>403913</v>
      </c>
      <c r="FX363" s="4">
        <v>0</v>
      </c>
      <c r="FY363" s="4">
        <v>32562</v>
      </c>
      <c r="FZ363" s="4">
        <v>0</v>
      </c>
      <c r="GA363" s="4">
        <v>12783</v>
      </c>
      <c r="GB363" s="4">
        <v>0</v>
      </c>
      <c r="GC363" s="4">
        <v>32562</v>
      </c>
      <c r="GE363" s="4">
        <v>51979.690866232224</v>
      </c>
      <c r="GG363" s="93">
        <v>29.933566433566433</v>
      </c>
      <c r="GH363" s="4">
        <v>0</v>
      </c>
      <c r="GI363" s="4">
        <v>347628</v>
      </c>
      <c r="GJ363" s="4">
        <v>0</v>
      </c>
      <c r="GK363" s="4">
        <v>25810</v>
      </c>
      <c r="GL363" s="4">
        <v>0</v>
      </c>
      <c r="GM363" s="4">
        <v>13185</v>
      </c>
      <c r="GN363" s="4">
        <v>0</v>
      </c>
      <c r="GO363" s="4">
        <v>25810</v>
      </c>
      <c r="GP363" s="4">
        <v>0</v>
      </c>
      <c r="GQ363" s="4">
        <v>0</v>
      </c>
      <c r="GR363" s="4">
        <v>0</v>
      </c>
      <c r="GS363" s="93">
        <v>28</v>
      </c>
      <c r="GT363" s="4">
        <v>0</v>
      </c>
      <c r="GU363" s="4">
        <v>367866</v>
      </c>
      <c r="GV363" s="4">
        <v>0</v>
      </c>
      <c r="GW363" s="4">
        <v>25004</v>
      </c>
      <c r="GX363" s="4">
        <v>0</v>
      </c>
      <c r="GY363" s="4">
        <v>0</v>
      </c>
      <c r="GZ363" s="4">
        <v>0</v>
      </c>
      <c r="HA363" s="160">
        <v>25004</v>
      </c>
      <c r="HB363" s="160">
        <v>0</v>
      </c>
      <c r="HC363" s="160">
        <v>17954.49434657528</v>
      </c>
      <c r="HD363" s="4">
        <v>-13</v>
      </c>
      <c r="HE363" s="93">
        <v>24</v>
      </c>
      <c r="HF363" s="4">
        <v>0</v>
      </c>
      <c r="HG363" s="4">
        <v>0</v>
      </c>
      <c r="HH363" s="4">
        <v>311657</v>
      </c>
      <c r="HI363" s="4">
        <v>0</v>
      </c>
      <c r="HJ363" s="4">
        <v>21364</v>
      </c>
      <c r="HK363" s="4">
        <v>0</v>
      </c>
      <c r="HL363" s="4">
        <v>0</v>
      </c>
      <c r="HM363" s="4">
        <v>0</v>
      </c>
      <c r="HN363" s="4">
        <v>21364</v>
      </c>
      <c r="HO363" s="4">
        <v>0</v>
      </c>
      <c r="HP363" s="4">
        <v>0</v>
      </c>
      <c r="HQ363" s="4">
        <v>0</v>
      </c>
      <c r="HR363" s="93">
        <v>23</v>
      </c>
      <c r="HS363" s="4">
        <v>0</v>
      </c>
      <c r="HT363" s="4">
        <v>0</v>
      </c>
      <c r="HU363" s="4">
        <v>306348</v>
      </c>
      <c r="HV363" s="4">
        <v>0</v>
      </c>
      <c r="HW363" s="4">
        <v>0</v>
      </c>
      <c r="HX363" s="176">
        <v>0</v>
      </c>
      <c r="HY363" s="4">
        <v>20538</v>
      </c>
      <c r="HZ363" s="176">
        <v>0</v>
      </c>
      <c r="IA363" s="4">
        <v>0</v>
      </c>
      <c r="IB363" s="176">
        <v>0</v>
      </c>
      <c r="IC363" s="4">
        <v>20538</v>
      </c>
      <c r="ID363" s="176">
        <v>0</v>
      </c>
      <c r="IE363" s="4">
        <v>0</v>
      </c>
      <c r="IF363" s="4">
        <v>0</v>
      </c>
      <c r="IG363" s="5">
        <v>20.450000000000003</v>
      </c>
      <c r="IH363" s="3">
        <v>0</v>
      </c>
      <c r="II363" s="3">
        <v>0</v>
      </c>
      <c r="IJ363" s="3">
        <v>284905</v>
      </c>
      <c r="IK363" s="3">
        <v>0</v>
      </c>
      <c r="IL363" s="3">
        <v>0</v>
      </c>
      <c r="IM363" s="3">
        <v>0</v>
      </c>
      <c r="IN363" s="3">
        <v>18262</v>
      </c>
      <c r="IO363" s="3">
        <v>0</v>
      </c>
      <c r="IP363" s="3">
        <v>0</v>
      </c>
      <c r="IQ363" s="3"/>
      <c r="IR363" s="3">
        <v>18262</v>
      </c>
      <c r="IS363" s="3"/>
      <c r="IT363" s="3">
        <v>0</v>
      </c>
      <c r="IU363" s="3"/>
      <c r="IV363" s="93">
        <v>25.990000000000002</v>
      </c>
      <c r="IW363" s="4">
        <v>0</v>
      </c>
      <c r="IX363" s="4">
        <v>0</v>
      </c>
      <c r="IY363" s="4">
        <v>324827</v>
      </c>
      <c r="IZ363" s="4">
        <v>0</v>
      </c>
      <c r="JA363" s="4">
        <v>0</v>
      </c>
      <c r="JB363" s="4">
        <v>0</v>
      </c>
      <c r="JC363" s="4">
        <v>21565</v>
      </c>
      <c r="JD363" s="4">
        <v>0</v>
      </c>
      <c r="JE363" s="4">
        <v>45202</v>
      </c>
      <c r="JG363" s="4">
        <v>21565</v>
      </c>
      <c r="JI363" s="4">
        <v>33141.28031311564</v>
      </c>
      <c r="JK363" s="93">
        <v>34.5</v>
      </c>
      <c r="JL363" s="4">
        <v>0</v>
      </c>
      <c r="JM363" s="4">
        <v>0</v>
      </c>
      <c r="JN363" s="4">
        <v>485694</v>
      </c>
      <c r="JO363" s="4">
        <v>0</v>
      </c>
      <c r="JP363" s="4">
        <v>0</v>
      </c>
      <c r="JQ363" s="4">
        <v>0</v>
      </c>
      <c r="JR363" s="4">
        <v>31423</v>
      </c>
      <c r="JS363" s="4">
        <v>0</v>
      </c>
      <c r="JT363" s="4">
        <v>15278</v>
      </c>
      <c r="JV363" s="4">
        <v>31423</v>
      </c>
      <c r="JW363" s="4">
        <v>0</v>
      </c>
      <c r="JX363" s="4">
        <v>167020.28510595579</v>
      </c>
      <c r="JY363" s="4">
        <v>-7.8262385379348416</v>
      </c>
      <c r="JZ363" s="93">
        <v>36.28</v>
      </c>
      <c r="KA363" s="4">
        <v>0</v>
      </c>
      <c r="KB363" s="4">
        <v>0</v>
      </c>
      <c r="KC363" s="4">
        <v>541069</v>
      </c>
      <c r="KD363" s="4">
        <v>0</v>
      </c>
      <c r="KE363" s="4">
        <v>0</v>
      </c>
      <c r="KF363" s="4">
        <v>0</v>
      </c>
      <c r="KG363" s="4">
        <v>33094</v>
      </c>
      <c r="KH363" s="4">
        <v>0</v>
      </c>
      <c r="KI363" s="4">
        <v>16211</v>
      </c>
      <c r="KJ363" s="4">
        <v>0</v>
      </c>
      <c r="KK363" s="4">
        <v>33094</v>
      </c>
      <c r="KM363" s="4">
        <v>157199.27882263379</v>
      </c>
      <c r="KN363" s="4">
        <v>-42.747657935018651</v>
      </c>
      <c r="KO363" s="4">
        <v>38.54</v>
      </c>
      <c r="KP363" s="4">
        <v>0</v>
      </c>
      <c r="KQ363" s="4">
        <v>0</v>
      </c>
      <c r="KR363" s="4">
        <v>616979</v>
      </c>
      <c r="KS363" s="4">
        <v>0</v>
      </c>
      <c r="KT363" s="4">
        <v>0</v>
      </c>
      <c r="KU363" s="4">
        <v>0</v>
      </c>
      <c r="KV363" s="4">
        <v>41398</v>
      </c>
      <c r="KW363" s="4">
        <v>0</v>
      </c>
      <c r="KX363" s="4">
        <v>8387</v>
      </c>
      <c r="KY363" s="4">
        <v>0</v>
      </c>
      <c r="KZ363" s="4">
        <v>41398</v>
      </c>
      <c r="LA363" s="4">
        <v>0</v>
      </c>
      <c r="LB363" s="4">
        <v>170865.180342065</v>
      </c>
      <c r="LC363" s="4">
        <v>0</v>
      </c>
      <c r="LD363" s="4">
        <v>40</v>
      </c>
      <c r="LE363" s="4">
        <v>0</v>
      </c>
      <c r="LF363" s="4">
        <v>0</v>
      </c>
      <c r="LG363" s="4">
        <v>700900</v>
      </c>
      <c r="LH363" s="4">
        <v>0</v>
      </c>
      <c r="LI363" s="4">
        <v>0</v>
      </c>
      <c r="LJ363" s="4">
        <v>0</v>
      </c>
      <c r="LK363" s="4">
        <v>47487</v>
      </c>
      <c r="LL363" s="4">
        <v>0</v>
      </c>
      <c r="LM363" s="4">
        <v>0</v>
      </c>
      <c r="LO363" s="4">
        <v>47487</v>
      </c>
      <c r="LQ363" s="4">
        <v>151617</v>
      </c>
      <c r="MI363" s="115">
        <f t="shared" si="5"/>
        <v>-600</v>
      </c>
      <c r="MJ363" s="3"/>
      <c r="MK363" s="3"/>
      <c r="ML363" s="176"/>
      <c r="MM363" s="176"/>
      <c r="MN363" s="176"/>
      <c r="MO363" s="176"/>
      <c r="MP363" s="176"/>
      <c r="MQ363" s="176"/>
      <c r="MR363" s="176"/>
      <c r="MS363" s="176"/>
      <c r="MT363" s="176"/>
    </row>
    <row r="364" spans="1:358" s="4" customFormat="1">
      <c r="A364" s="1">
        <v>603</v>
      </c>
      <c r="B364" t="s">
        <v>395</v>
      </c>
      <c r="C364" s="93"/>
      <c r="E364" s="4">
        <v>0</v>
      </c>
      <c r="F364" s="4">
        <v>0</v>
      </c>
      <c r="I364" s="93"/>
      <c r="J364" s="4">
        <v>0</v>
      </c>
      <c r="K364" s="4">
        <v>0</v>
      </c>
      <c r="L364" s="4">
        <v>0</v>
      </c>
      <c r="M364" s="4">
        <v>31178</v>
      </c>
      <c r="O364" s="93"/>
      <c r="Q364" s="4">
        <v>0</v>
      </c>
      <c r="R364" s="4">
        <v>0</v>
      </c>
      <c r="S364" s="4">
        <v>0</v>
      </c>
      <c r="U364" s="4">
        <v>0</v>
      </c>
      <c r="V364" s="4">
        <v>0</v>
      </c>
      <c r="W364" s="93"/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L364" s="4">
        <v>0</v>
      </c>
      <c r="AO364" s="93"/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W364" s="93"/>
      <c r="AZ364" s="4">
        <v>0</v>
      </c>
      <c r="BB364" s="4">
        <v>0</v>
      </c>
      <c r="BC364" s="4">
        <v>0</v>
      </c>
      <c r="BD364" s="4">
        <v>0</v>
      </c>
      <c r="BH364" s="4">
        <v>0</v>
      </c>
      <c r="BL364" s="4">
        <v>0</v>
      </c>
      <c r="BN364" s="4">
        <v>0</v>
      </c>
      <c r="BO364" s="4">
        <v>0</v>
      </c>
      <c r="BP364" s="4">
        <v>0</v>
      </c>
      <c r="BQ364" s="93">
        <v>9.2949152542372868</v>
      </c>
      <c r="BR364" s="4">
        <v>0</v>
      </c>
      <c r="BS364" s="4">
        <v>66151.94915254238</v>
      </c>
      <c r="BT364" s="4">
        <v>0</v>
      </c>
      <c r="BU364" s="4">
        <v>6204.5966101694949</v>
      </c>
      <c r="BW364" s="4">
        <v>8723</v>
      </c>
      <c r="BY364" s="4">
        <v>6204.5966101694949</v>
      </c>
      <c r="CA364" s="4">
        <v>66151.94915254238</v>
      </c>
      <c r="CC364" s="93">
        <v>40.70163934426229</v>
      </c>
      <c r="CD364" s="4">
        <v>0</v>
      </c>
      <c r="CE364" s="4">
        <v>320973.75081967213</v>
      </c>
      <c r="CF364" s="4">
        <v>0</v>
      </c>
      <c r="CG364" s="4">
        <v>28544.078688524591</v>
      </c>
      <c r="CH364" s="4">
        <v>0</v>
      </c>
      <c r="CI364" s="4">
        <v>37229.147540983606</v>
      </c>
      <c r="CJ364" s="4">
        <v>0</v>
      </c>
      <c r="CK364" s="4">
        <v>28544.078688524591</v>
      </c>
      <c r="CL364" s="4">
        <v>0</v>
      </c>
      <c r="CM364" s="4">
        <v>294512.80166712974</v>
      </c>
      <c r="CN364" s="4">
        <v>0</v>
      </c>
      <c r="CO364" s="93">
        <v>67.833887043189378</v>
      </c>
      <c r="CP364" s="4">
        <v>0</v>
      </c>
      <c r="CQ364" s="4">
        <v>626367.18936877069</v>
      </c>
      <c r="CS364" s="4">
        <v>54202.28239202658</v>
      </c>
      <c r="CU364" s="4">
        <v>10183</v>
      </c>
      <c r="CW364" s="4">
        <v>54202.28239202658</v>
      </c>
      <c r="CY364" s="4">
        <v>484747.43854909856</v>
      </c>
      <c r="DA364" s="93">
        <v>66.375</v>
      </c>
      <c r="DB364" s="4">
        <v>0</v>
      </c>
      <c r="DC364" s="4">
        <v>627842</v>
      </c>
      <c r="DD364" s="4">
        <v>0</v>
      </c>
      <c r="DE364" s="4">
        <v>56352</v>
      </c>
      <c r="DF364" s="4">
        <v>0</v>
      </c>
      <c r="DG364" s="4">
        <v>0</v>
      </c>
      <c r="DH364" s="4">
        <v>0</v>
      </c>
      <c r="DI364" s="4">
        <v>56352</v>
      </c>
      <c r="DJ364" s="4">
        <v>0</v>
      </c>
      <c r="DK364" s="4">
        <v>286640</v>
      </c>
      <c r="DL364" s="4">
        <v>0</v>
      </c>
      <c r="DM364" s="93">
        <v>61.119601328903656</v>
      </c>
      <c r="DN364" s="4">
        <v>0</v>
      </c>
      <c r="DO364" s="4">
        <v>608392</v>
      </c>
      <c r="DQ364" s="4">
        <v>51991</v>
      </c>
      <c r="DS364" s="4">
        <v>32898</v>
      </c>
      <c r="DU364" s="4">
        <v>51991</v>
      </c>
      <c r="DW364" s="4">
        <v>123042.26179837702</v>
      </c>
      <c r="DY364" s="93">
        <v>59.983388704318941</v>
      </c>
      <c r="DZ364" s="4">
        <v>0</v>
      </c>
      <c r="EA364" s="4">
        <v>587240</v>
      </c>
      <c r="EC364" s="4">
        <v>52671</v>
      </c>
      <c r="EE364" s="4">
        <v>10849</v>
      </c>
      <c r="EG364" s="4">
        <v>52671</v>
      </c>
      <c r="EI364" s="4">
        <v>589.92425249172379</v>
      </c>
      <c r="EK364" s="93">
        <v>74.098684210526301</v>
      </c>
      <c r="EL364" s="4">
        <v>0</v>
      </c>
      <c r="EM364" s="4">
        <v>794339</v>
      </c>
      <c r="EN364" s="4">
        <v>0</v>
      </c>
      <c r="EO364" s="4">
        <v>66169</v>
      </c>
      <c r="EP364" s="4">
        <v>0</v>
      </c>
      <c r="EQ364" s="4">
        <v>0</v>
      </c>
      <c r="ER364" s="4">
        <v>0</v>
      </c>
      <c r="ES364" s="4">
        <v>66169</v>
      </c>
      <c r="ET364" s="4">
        <v>0</v>
      </c>
      <c r="EU364" s="4">
        <v>207099</v>
      </c>
      <c r="EV364" s="4">
        <v>0</v>
      </c>
      <c r="EW364" s="93">
        <v>74.797342192691033</v>
      </c>
      <c r="EX364" s="4">
        <v>0</v>
      </c>
      <c r="EY364" s="4">
        <v>778053</v>
      </c>
      <c r="EZ364" s="4">
        <v>0</v>
      </c>
      <c r="FA364" s="4">
        <v>65411</v>
      </c>
      <c r="FB364" s="4">
        <v>0</v>
      </c>
      <c r="FC364" s="4">
        <v>17828</v>
      </c>
      <c r="FD364" s="4">
        <v>0</v>
      </c>
      <c r="FE364" s="4">
        <v>65411</v>
      </c>
      <c r="FF364" s="4">
        <v>0</v>
      </c>
      <c r="FG364" s="4">
        <v>51774.75</v>
      </c>
      <c r="FH364" s="4">
        <v>0</v>
      </c>
      <c r="FI364" s="93">
        <v>80.592715231788077</v>
      </c>
      <c r="FJ364" s="4">
        <v>0</v>
      </c>
      <c r="FK364" s="4">
        <v>916141</v>
      </c>
      <c r="FL364" s="4">
        <v>0</v>
      </c>
      <c r="FM364" s="4">
        <v>71468</v>
      </c>
      <c r="FN364" s="4">
        <v>0</v>
      </c>
      <c r="FO364" s="4">
        <v>6906</v>
      </c>
      <c r="FQ364" s="4">
        <v>71468</v>
      </c>
      <c r="FS364" s="4">
        <v>181709.29215195923</v>
      </c>
      <c r="FU364" s="93">
        <v>65.575250836120404</v>
      </c>
      <c r="FV364" s="4">
        <v>0</v>
      </c>
      <c r="FW364" s="4">
        <v>700030</v>
      </c>
      <c r="FX364" s="4">
        <v>0</v>
      </c>
      <c r="FY364" s="4">
        <v>55880</v>
      </c>
      <c r="FZ364" s="4">
        <v>0</v>
      </c>
      <c r="GA364" s="4">
        <v>36240</v>
      </c>
      <c r="GB364" s="4">
        <v>0</v>
      </c>
      <c r="GC364" s="4">
        <v>55880</v>
      </c>
      <c r="GE364" s="4">
        <v>84017.594908395826</v>
      </c>
      <c r="GG364" s="93">
        <v>62.030303030303031</v>
      </c>
      <c r="GH364" s="4">
        <v>0</v>
      </c>
      <c r="GI364" s="4">
        <v>732084</v>
      </c>
      <c r="GJ364" s="4">
        <v>0</v>
      </c>
      <c r="GK364" s="4">
        <v>55267</v>
      </c>
      <c r="GL364" s="4">
        <v>0</v>
      </c>
      <c r="GM364" s="4">
        <v>1799</v>
      </c>
      <c r="GN364" s="4">
        <v>0</v>
      </c>
      <c r="GO364" s="4">
        <v>55267</v>
      </c>
      <c r="GP364" s="4">
        <v>0</v>
      </c>
      <c r="GQ364" s="4">
        <v>30838.656149914012</v>
      </c>
      <c r="GR364" s="4">
        <v>-26.956866469794477</v>
      </c>
      <c r="GS364" s="93">
        <v>74.765100671140942</v>
      </c>
      <c r="GT364" s="4">
        <v>0</v>
      </c>
      <c r="GU364" s="4">
        <v>887677</v>
      </c>
      <c r="GV364" s="4">
        <v>0</v>
      </c>
      <c r="GW364" s="4">
        <v>63193</v>
      </c>
      <c r="GX364" s="4">
        <v>0</v>
      </c>
      <c r="GY364" s="4">
        <v>53748</v>
      </c>
      <c r="GZ364" s="4">
        <v>0</v>
      </c>
      <c r="HA364" s="160">
        <v>63193</v>
      </c>
      <c r="HB364" s="160">
        <v>0</v>
      </c>
      <c r="HC364" s="160">
        <v>138010.08428713668</v>
      </c>
      <c r="HD364" s="4">
        <v>-101</v>
      </c>
      <c r="HE364" s="93">
        <v>74</v>
      </c>
      <c r="HF364" s="4">
        <v>0</v>
      </c>
      <c r="HG364" s="4">
        <v>0</v>
      </c>
      <c r="HH364" s="4">
        <v>869837</v>
      </c>
      <c r="HI364" s="4">
        <v>0</v>
      </c>
      <c r="HJ364" s="4">
        <v>66181</v>
      </c>
      <c r="HK364" s="4">
        <v>0</v>
      </c>
      <c r="HL364" s="4">
        <v>0</v>
      </c>
      <c r="HM364" s="4">
        <v>0</v>
      </c>
      <c r="HN364" s="4">
        <v>66181</v>
      </c>
      <c r="HO364" s="4">
        <v>0</v>
      </c>
      <c r="HP364" s="4">
        <v>0</v>
      </c>
      <c r="HQ364" s="4">
        <v>0</v>
      </c>
      <c r="HR364" s="93">
        <v>87.950000000000017</v>
      </c>
      <c r="HS364" s="4">
        <v>0</v>
      </c>
      <c r="HT364" s="4">
        <v>0</v>
      </c>
      <c r="HU364" s="4">
        <v>1076095</v>
      </c>
      <c r="HV364" s="4">
        <v>-4632</v>
      </c>
      <c r="HW364" s="4">
        <v>0</v>
      </c>
      <c r="HX364" s="176">
        <v>0</v>
      </c>
      <c r="HY364" s="4">
        <v>76754</v>
      </c>
      <c r="HZ364" s="176">
        <v>-330</v>
      </c>
      <c r="IA364" s="4">
        <v>26826</v>
      </c>
      <c r="IB364" s="176">
        <v>0</v>
      </c>
      <c r="IC364" s="4">
        <v>76754</v>
      </c>
      <c r="ID364" s="176">
        <v>-330</v>
      </c>
      <c r="IE364" s="4">
        <v>135924.48783215581</v>
      </c>
      <c r="IF364" s="4">
        <v>-2335.7908553602465</v>
      </c>
      <c r="IG364" s="5">
        <v>84.37</v>
      </c>
      <c r="IH364" s="3">
        <v>0</v>
      </c>
      <c r="II364" s="3">
        <v>0</v>
      </c>
      <c r="IJ364" s="3">
        <v>1024180</v>
      </c>
      <c r="IK364" s="3">
        <v>0</v>
      </c>
      <c r="IL364" s="3">
        <v>0</v>
      </c>
      <c r="IM364" s="3">
        <v>0</v>
      </c>
      <c r="IN364" s="3">
        <v>73646</v>
      </c>
      <c r="IO364" s="3">
        <v>0</v>
      </c>
      <c r="IP364" s="3">
        <v>5230</v>
      </c>
      <c r="IQ364" s="3"/>
      <c r="IR364" s="3">
        <v>73667</v>
      </c>
      <c r="IS364" s="3"/>
      <c r="IT364" s="3">
        <v>-1916.3172554536993</v>
      </c>
      <c r="IU364" s="3"/>
      <c r="IV364" s="93">
        <v>79.13</v>
      </c>
      <c r="IW364" s="4">
        <v>0</v>
      </c>
      <c r="IX364" s="4">
        <v>0</v>
      </c>
      <c r="IY364" s="4">
        <v>1025631</v>
      </c>
      <c r="IZ364" s="4">
        <v>0</v>
      </c>
      <c r="JA364" s="4">
        <v>0</v>
      </c>
      <c r="JB364" s="4">
        <v>0</v>
      </c>
      <c r="JC364" s="4">
        <v>72058</v>
      </c>
      <c r="JD364" s="4">
        <v>0</v>
      </c>
      <c r="JE364" s="4">
        <v>28171</v>
      </c>
      <c r="JG364" s="4">
        <v>72058</v>
      </c>
      <c r="JI364" s="4">
        <v>21224.61328929427</v>
      </c>
      <c r="JK364" s="93">
        <v>70.829999999999984</v>
      </c>
      <c r="JL364" s="4">
        <v>0</v>
      </c>
      <c r="JM364" s="4">
        <v>0</v>
      </c>
      <c r="JN364" s="4">
        <v>934193</v>
      </c>
      <c r="JO364" s="4">
        <v>0</v>
      </c>
      <c r="JP364" s="4">
        <v>0</v>
      </c>
      <c r="JQ364" s="4">
        <v>0</v>
      </c>
      <c r="JR364" s="4">
        <v>62382</v>
      </c>
      <c r="JS364" s="4">
        <v>0</v>
      </c>
      <c r="JT364" s="4">
        <v>41017</v>
      </c>
      <c r="JV364" s="4">
        <v>62382</v>
      </c>
      <c r="JW364" s="4">
        <v>0</v>
      </c>
      <c r="JX364" s="4">
        <v>937.58913129424889</v>
      </c>
      <c r="JY364" s="4">
        <v>-1.1925006018275326</v>
      </c>
      <c r="JZ364" s="93">
        <v>68.669999999999987</v>
      </c>
      <c r="KA364" s="4">
        <v>0</v>
      </c>
      <c r="KB364" s="4">
        <v>0</v>
      </c>
      <c r="KC364" s="4">
        <v>1089081</v>
      </c>
      <c r="KD364" s="4">
        <v>0</v>
      </c>
      <c r="KE364" s="4">
        <v>0</v>
      </c>
      <c r="KF364" s="4">
        <v>0</v>
      </c>
      <c r="KG364" s="4">
        <v>63475</v>
      </c>
      <c r="KH364" s="4">
        <v>0</v>
      </c>
      <c r="KI364" s="4">
        <v>17032</v>
      </c>
      <c r="KJ364" s="4">
        <v>0</v>
      </c>
      <c r="KK364" s="4">
        <v>63475</v>
      </c>
      <c r="KM364" s="4">
        <v>155696.1937647934</v>
      </c>
      <c r="KN364" s="4">
        <v>-6.5135515058937017</v>
      </c>
      <c r="KO364" s="4">
        <v>66.790000000000006</v>
      </c>
      <c r="KP364" s="4">
        <v>0</v>
      </c>
      <c r="KQ364" s="4">
        <v>0</v>
      </c>
      <c r="KR364" s="4">
        <v>1038050</v>
      </c>
      <c r="KS364" s="4">
        <v>0</v>
      </c>
      <c r="KT364" s="4">
        <v>0</v>
      </c>
      <c r="KU364" s="4">
        <v>0</v>
      </c>
      <c r="KV364" s="4">
        <v>72600</v>
      </c>
      <c r="KW364" s="4">
        <v>0</v>
      </c>
      <c r="KX364" s="4">
        <v>0</v>
      </c>
      <c r="KY364" s="4">
        <v>0</v>
      </c>
      <c r="KZ364" s="4">
        <v>72600</v>
      </c>
      <c r="LA364" s="4">
        <v>0</v>
      </c>
      <c r="LB364" s="4">
        <v>92926.286448494109</v>
      </c>
      <c r="LC364" s="4">
        <v>0</v>
      </c>
      <c r="LD364" s="4">
        <v>76</v>
      </c>
      <c r="LE364" s="4">
        <v>0</v>
      </c>
      <c r="LF364" s="4">
        <v>0</v>
      </c>
      <c r="LG364" s="4">
        <v>1249288</v>
      </c>
      <c r="LH364" s="4">
        <v>0</v>
      </c>
      <c r="LI364" s="4">
        <v>0</v>
      </c>
      <c r="LJ364" s="4">
        <v>0</v>
      </c>
      <c r="LK364" s="4">
        <v>89756</v>
      </c>
      <c r="LL364" s="4">
        <v>0</v>
      </c>
      <c r="LM364" s="4">
        <v>0</v>
      </c>
      <c r="LO364" s="4">
        <v>89756</v>
      </c>
      <c r="LQ364" s="4">
        <v>273193.2</v>
      </c>
      <c r="MI364" s="115">
        <f t="shared" si="5"/>
        <v>-603</v>
      </c>
      <c r="MJ364" s="3"/>
      <c r="MK364" s="3"/>
      <c r="ML364" s="176"/>
      <c r="MM364" s="176"/>
      <c r="MN364" s="176"/>
      <c r="MO364" s="176"/>
      <c r="MP364" s="176"/>
      <c r="MQ364" s="176"/>
      <c r="MR364" s="176"/>
      <c r="MS364" s="176"/>
      <c r="MT364" s="176"/>
    </row>
    <row r="365" spans="1:358" s="4" customFormat="1">
      <c r="A365" s="1">
        <v>605</v>
      </c>
      <c r="B365" t="s">
        <v>396</v>
      </c>
      <c r="C365" s="93"/>
      <c r="E365" s="4">
        <v>0</v>
      </c>
      <c r="F365" s="4">
        <v>0</v>
      </c>
      <c r="I365" s="93">
        <v>10.31</v>
      </c>
      <c r="J365" s="4">
        <v>62345</v>
      </c>
      <c r="K365" s="4">
        <v>0</v>
      </c>
      <c r="L365" s="4">
        <v>5486</v>
      </c>
      <c r="O365" s="93">
        <v>16.809999999999999</v>
      </c>
      <c r="P365" s="4">
        <v>0</v>
      </c>
      <c r="Q365" s="4">
        <v>108560</v>
      </c>
      <c r="R365" s="4">
        <v>0</v>
      </c>
      <c r="S365" s="4">
        <v>24474</v>
      </c>
      <c r="U365" s="4">
        <v>77020</v>
      </c>
      <c r="V365" s="4">
        <v>0</v>
      </c>
      <c r="W365" s="93">
        <v>30.6</v>
      </c>
      <c r="X365" s="4">
        <v>0</v>
      </c>
      <c r="Y365" s="4">
        <v>209821</v>
      </c>
      <c r="Z365" s="4">
        <v>0</v>
      </c>
      <c r="AA365" s="4">
        <v>31552</v>
      </c>
      <c r="AB365" s="4">
        <v>0</v>
      </c>
      <c r="AC365" s="4">
        <v>101261</v>
      </c>
      <c r="AD365" s="4">
        <v>0</v>
      </c>
      <c r="AF365" s="4">
        <v>43.1</v>
      </c>
      <c r="AG365" s="4">
        <v>0</v>
      </c>
      <c r="AH365" s="4">
        <v>337986</v>
      </c>
      <c r="AJ365" s="4">
        <v>19141</v>
      </c>
      <c r="AL365" s="4">
        <v>188922</v>
      </c>
      <c r="AN365" s="4">
        <v>0</v>
      </c>
      <c r="AO365" s="93">
        <v>40.96</v>
      </c>
      <c r="AP365" s="4">
        <v>0</v>
      </c>
      <c r="AQ365" s="4">
        <v>333601</v>
      </c>
      <c r="AR365" s="4">
        <v>0</v>
      </c>
      <c r="AS365" s="4">
        <v>36104</v>
      </c>
      <c r="AT365" s="4">
        <v>0</v>
      </c>
      <c r="AU365" s="4">
        <v>117404</v>
      </c>
      <c r="AW365" s="93">
        <v>47.22</v>
      </c>
      <c r="AY365" s="4">
        <v>344304</v>
      </c>
      <c r="AZ365" s="4">
        <v>0</v>
      </c>
      <c r="BA365" s="4">
        <v>40775</v>
      </c>
      <c r="BB365" s="4">
        <v>0</v>
      </c>
      <c r="BC365" s="4">
        <v>55166</v>
      </c>
      <c r="BD365" s="4">
        <v>81</v>
      </c>
      <c r="BE365" s="4">
        <v>42.27</v>
      </c>
      <c r="BF365" s="4">
        <v>0</v>
      </c>
      <c r="BG365" s="4">
        <v>346240</v>
      </c>
      <c r="BH365" s="4">
        <v>0</v>
      </c>
      <c r="BI365" s="4">
        <v>35.58</v>
      </c>
      <c r="BJ365" s="4">
        <v>0</v>
      </c>
      <c r="BK365" s="4">
        <v>252870</v>
      </c>
      <c r="BL365" s="4">
        <v>0</v>
      </c>
      <c r="BM365" s="4">
        <v>41255</v>
      </c>
      <c r="BN365" s="4">
        <v>0</v>
      </c>
      <c r="BO365" s="4">
        <v>1664.7919529388953</v>
      </c>
      <c r="BP365" s="4">
        <v>1.0842973531784992</v>
      </c>
      <c r="BQ365" s="93">
        <v>58.789115646258509</v>
      </c>
      <c r="BR365" s="4">
        <v>0</v>
      </c>
      <c r="BS365" s="4">
        <v>542806.32750665862</v>
      </c>
      <c r="BT365" s="4">
        <v>0</v>
      </c>
      <c r="BU365" s="4">
        <v>41425.69273564584</v>
      </c>
      <c r="BW365" s="4">
        <v>32268.997345278996</v>
      </c>
      <c r="BY365" s="4">
        <v>41425.69273564584</v>
      </c>
      <c r="CA365" s="4">
        <v>290710.72750665864</v>
      </c>
      <c r="CC365" s="93">
        <v>54.850174216027874</v>
      </c>
      <c r="CD365" s="4">
        <v>0</v>
      </c>
      <c r="CE365" s="4">
        <v>567645.79452268383</v>
      </c>
      <c r="CF365" s="4">
        <v>0</v>
      </c>
      <c r="CG365" s="4">
        <v>37700.542327079987</v>
      </c>
      <c r="CH365" s="4">
        <v>0</v>
      </c>
      <c r="CI365" s="4">
        <v>73028.949678671037</v>
      </c>
      <c r="CJ365" s="4">
        <v>0</v>
      </c>
      <c r="CK365" s="4">
        <v>37700.542327079987</v>
      </c>
      <c r="CL365" s="4">
        <v>0</v>
      </c>
      <c r="CM365" s="4">
        <v>198801.46701602521</v>
      </c>
      <c r="CN365" s="4">
        <v>0</v>
      </c>
      <c r="CO365" s="93">
        <v>54.552845528455286</v>
      </c>
      <c r="CP365" s="4">
        <v>0</v>
      </c>
      <c r="CQ365" s="4">
        <v>626070.28873669449</v>
      </c>
      <c r="CS365" s="4">
        <v>41445.002796334455</v>
      </c>
      <c r="CU365" s="4">
        <v>43695.549760115988</v>
      </c>
      <c r="CW365" s="4">
        <v>41445.002796334455</v>
      </c>
      <c r="CY365" s="4">
        <v>189303.49421401066</v>
      </c>
      <c r="DA365" s="93">
        <v>47.287799007070866</v>
      </c>
      <c r="DB365" s="4">
        <v>0</v>
      </c>
      <c r="DC365" s="4">
        <v>522080</v>
      </c>
      <c r="DD365" s="4">
        <v>0</v>
      </c>
      <c r="DE365" s="4">
        <v>37754</v>
      </c>
      <c r="DF365" s="4">
        <v>0</v>
      </c>
      <c r="DG365" s="4">
        <v>24661</v>
      </c>
      <c r="DH365" s="4">
        <v>0</v>
      </c>
      <c r="DI365" s="4">
        <v>37754</v>
      </c>
      <c r="DJ365" s="4">
        <v>0</v>
      </c>
      <c r="DK365" s="4">
        <v>44990</v>
      </c>
      <c r="DL365" s="4">
        <v>0</v>
      </c>
      <c r="DM365" s="93">
        <v>53.505190311418687</v>
      </c>
      <c r="DN365" s="4">
        <v>0</v>
      </c>
      <c r="DO365" s="4">
        <v>643364</v>
      </c>
      <c r="DQ365" s="4">
        <v>44331</v>
      </c>
      <c r="DS365" s="4">
        <v>40710</v>
      </c>
      <c r="DU365" s="4">
        <v>44331</v>
      </c>
      <c r="DW365" s="4">
        <v>144653.79768560425</v>
      </c>
      <c r="DY365" s="93">
        <v>66.996587030716725</v>
      </c>
      <c r="DZ365" s="4">
        <v>0</v>
      </c>
      <c r="EA365" s="4">
        <v>798910</v>
      </c>
      <c r="EC365" s="4">
        <v>54739</v>
      </c>
      <c r="EE365" s="4">
        <v>70615</v>
      </c>
      <c r="EG365" s="4">
        <v>54739</v>
      </c>
      <c r="EI365" s="4">
        <v>228316.4</v>
      </c>
      <c r="EK365" s="93">
        <v>64.744897959183675</v>
      </c>
      <c r="EL365" s="4">
        <v>0</v>
      </c>
      <c r="EM365" s="4">
        <v>745126</v>
      </c>
      <c r="EN365" s="4">
        <v>0</v>
      </c>
      <c r="EO365" s="4">
        <v>52599</v>
      </c>
      <c r="EP365" s="4">
        <v>0</v>
      </c>
      <c r="EQ365" s="4">
        <v>69601</v>
      </c>
      <c r="ER365" s="4">
        <v>0</v>
      </c>
      <c r="ES365" s="4">
        <v>52599</v>
      </c>
      <c r="ET365" s="4">
        <v>0</v>
      </c>
      <c r="EU365" s="4">
        <v>141841.20000000001</v>
      </c>
      <c r="EV365" s="4">
        <v>0</v>
      </c>
      <c r="EW365" s="93">
        <v>68.527816893004598</v>
      </c>
      <c r="EX365" s="4">
        <v>0</v>
      </c>
      <c r="EY365" s="4">
        <v>875148</v>
      </c>
      <c r="EZ365" s="4">
        <v>0</v>
      </c>
      <c r="FA365" s="4">
        <v>58915</v>
      </c>
      <c r="FB365" s="4">
        <v>0</v>
      </c>
      <c r="FC365" s="4">
        <v>36259</v>
      </c>
      <c r="FD365" s="4">
        <v>0</v>
      </c>
      <c r="FE365" s="4">
        <v>58915</v>
      </c>
      <c r="FF365" s="4">
        <v>0</v>
      </c>
      <c r="FG365" s="4">
        <v>192240.4</v>
      </c>
      <c r="FH365" s="4">
        <v>0</v>
      </c>
      <c r="FI365" s="93">
        <v>66.887235168209884</v>
      </c>
      <c r="FJ365" s="4">
        <v>0</v>
      </c>
      <c r="FK365" s="4">
        <v>916011</v>
      </c>
      <c r="FL365" s="4">
        <v>0</v>
      </c>
      <c r="FM365" s="4">
        <v>56833</v>
      </c>
      <c r="FN365" s="4">
        <v>0</v>
      </c>
      <c r="FO365" s="4">
        <v>37840</v>
      </c>
      <c r="FQ365" s="4">
        <v>56833</v>
      </c>
      <c r="FS365" s="4">
        <v>70217.766261423167</v>
      </c>
      <c r="FU365" s="93">
        <v>73.561890798193659</v>
      </c>
      <c r="FV365" s="4">
        <v>0</v>
      </c>
      <c r="FW365" s="4">
        <v>1008980</v>
      </c>
      <c r="FX365" s="4">
        <v>0</v>
      </c>
      <c r="FY365" s="4">
        <v>60372</v>
      </c>
      <c r="FZ365" s="4">
        <v>0</v>
      </c>
      <c r="GA365" s="4">
        <v>84328</v>
      </c>
      <c r="GB365" s="4">
        <v>0</v>
      </c>
      <c r="GC365" s="4">
        <v>60372</v>
      </c>
      <c r="GE365" s="4">
        <v>132106.57941949097</v>
      </c>
      <c r="GG365" s="93">
        <v>73.723402225033979</v>
      </c>
      <c r="GH365" s="4">
        <v>0</v>
      </c>
      <c r="GI365" s="4">
        <v>1072050</v>
      </c>
      <c r="GJ365" s="4">
        <v>0</v>
      </c>
      <c r="GK365" s="4">
        <v>62727</v>
      </c>
      <c r="GL365" s="4">
        <v>0</v>
      </c>
      <c r="GM365" s="4">
        <v>49871</v>
      </c>
      <c r="GN365" s="4">
        <v>0</v>
      </c>
      <c r="GO365" s="4">
        <v>62727</v>
      </c>
      <c r="GP365" s="4">
        <v>0</v>
      </c>
      <c r="GQ365" s="4">
        <v>60678.668602204925</v>
      </c>
      <c r="GR365" s="4">
        <v>-53.040792670173687</v>
      </c>
      <c r="GS365" s="93">
        <v>87.707131872356797</v>
      </c>
      <c r="GT365" s="4">
        <v>0</v>
      </c>
      <c r="GU365" s="4">
        <v>1325629</v>
      </c>
      <c r="GV365" s="4">
        <v>0</v>
      </c>
      <c r="GW365" s="4">
        <v>73538</v>
      </c>
      <c r="GX365" s="4">
        <v>0</v>
      </c>
      <c r="GY365" s="4">
        <v>82252</v>
      </c>
      <c r="GZ365" s="4">
        <v>0</v>
      </c>
      <c r="HA365" s="160">
        <v>73538</v>
      </c>
      <c r="HB365" s="160">
        <v>0</v>
      </c>
      <c r="HC365" s="160">
        <v>224913.98766420368</v>
      </c>
      <c r="HD365" s="4">
        <v>-165</v>
      </c>
      <c r="HE365" s="93">
        <v>97</v>
      </c>
      <c r="HF365" s="4">
        <v>0</v>
      </c>
      <c r="HG365" s="4">
        <v>0</v>
      </c>
      <c r="HH365" s="4">
        <v>1575615</v>
      </c>
      <c r="HI365" s="4">
        <v>0</v>
      </c>
      <c r="HJ365" s="4">
        <v>84519</v>
      </c>
      <c r="HK365" s="4">
        <v>0</v>
      </c>
      <c r="HL365" s="4">
        <v>34844</v>
      </c>
      <c r="HM365" s="4">
        <v>0</v>
      </c>
      <c r="HN365" s="4">
        <v>84519</v>
      </c>
      <c r="HO365" s="4">
        <v>0</v>
      </c>
      <c r="HP365" s="4">
        <v>219430</v>
      </c>
      <c r="HQ365" s="4">
        <v>-3812.3709368735435</v>
      </c>
      <c r="HR365" s="93">
        <v>93.03</v>
      </c>
      <c r="HS365" s="4">
        <v>0</v>
      </c>
      <c r="HT365" s="4">
        <v>0</v>
      </c>
      <c r="HU365" s="4">
        <v>1483398</v>
      </c>
      <c r="HV365" s="4">
        <v>0</v>
      </c>
      <c r="HW365" s="4">
        <v>0</v>
      </c>
      <c r="HX365" s="176">
        <v>0</v>
      </c>
      <c r="HY365" s="4">
        <v>82032</v>
      </c>
      <c r="HZ365" s="176">
        <v>0</v>
      </c>
      <c r="IA365" s="4">
        <v>17740</v>
      </c>
      <c r="IB365" s="176">
        <v>0</v>
      </c>
      <c r="IC365" s="4">
        <v>82032</v>
      </c>
      <c r="ID365" s="176">
        <v>0</v>
      </c>
      <c r="IE365" s="4">
        <v>-2512.3610576110136</v>
      </c>
      <c r="IF365" s="4">
        <v>-13.551601714380922</v>
      </c>
      <c r="IG365" s="5">
        <v>90.97</v>
      </c>
      <c r="IH365" s="3">
        <v>0</v>
      </c>
      <c r="II365" s="3">
        <v>0</v>
      </c>
      <c r="IJ365" s="3">
        <v>1530529</v>
      </c>
      <c r="IK365" s="3">
        <v>0</v>
      </c>
      <c r="IL365" s="3">
        <v>0</v>
      </c>
      <c r="IM365" s="3">
        <v>0</v>
      </c>
      <c r="IN365" s="3">
        <v>80368</v>
      </c>
      <c r="IO365" s="3">
        <v>0</v>
      </c>
      <c r="IP365" s="3">
        <v>17797</v>
      </c>
      <c r="IQ365" s="3"/>
      <c r="IR365" s="3">
        <v>81234</v>
      </c>
      <c r="IS365" s="3"/>
      <c r="IT365" s="3">
        <v>38655.849341724715</v>
      </c>
      <c r="IU365" s="3"/>
      <c r="IV365" s="93">
        <v>85.940000000000012</v>
      </c>
      <c r="IW365" s="4">
        <v>0</v>
      </c>
      <c r="IX365" s="4">
        <v>0</v>
      </c>
      <c r="IY365" s="4">
        <v>1509942</v>
      </c>
      <c r="IZ365" s="4">
        <v>0</v>
      </c>
      <c r="JA365" s="4">
        <v>0</v>
      </c>
      <c r="JB365" s="4">
        <v>0</v>
      </c>
      <c r="JC365" s="4">
        <v>78734</v>
      </c>
      <c r="JD365" s="4">
        <v>0</v>
      </c>
      <c r="JE365" s="4">
        <v>37834</v>
      </c>
      <c r="JG365" s="4">
        <v>78734</v>
      </c>
      <c r="JI365" s="4">
        <v>4639.2257452643171</v>
      </c>
      <c r="JK365" s="93">
        <v>88.91</v>
      </c>
      <c r="JL365" s="4">
        <v>0</v>
      </c>
      <c r="JM365" s="4">
        <v>0</v>
      </c>
      <c r="JN365" s="4">
        <v>1589575</v>
      </c>
      <c r="JO365" s="4">
        <v>0</v>
      </c>
      <c r="JP365" s="4">
        <v>0</v>
      </c>
      <c r="JQ365" s="4">
        <v>0</v>
      </c>
      <c r="JR365" s="4">
        <v>79617</v>
      </c>
      <c r="JS365" s="4">
        <v>0</v>
      </c>
      <c r="JT365" s="4">
        <v>77940</v>
      </c>
      <c r="JV365" s="4">
        <v>79617</v>
      </c>
      <c r="JW365" s="4">
        <v>0</v>
      </c>
      <c r="JX365" s="4">
        <v>79633</v>
      </c>
      <c r="JY365" s="4">
        <v>0</v>
      </c>
      <c r="JZ365" s="93">
        <v>86.559999999999988</v>
      </c>
      <c r="KA365" s="4">
        <v>0</v>
      </c>
      <c r="KB365" s="4">
        <v>0</v>
      </c>
      <c r="KC365" s="4">
        <v>1674439</v>
      </c>
      <c r="KD365" s="4">
        <v>0</v>
      </c>
      <c r="KE365" s="4">
        <v>0</v>
      </c>
      <c r="KF365" s="4">
        <v>0</v>
      </c>
      <c r="KG365" s="4">
        <v>78867</v>
      </c>
      <c r="KH365" s="4">
        <v>0</v>
      </c>
      <c r="KI365" s="4">
        <v>52024</v>
      </c>
      <c r="KJ365" s="4">
        <v>0</v>
      </c>
      <c r="KK365" s="4">
        <v>78867</v>
      </c>
      <c r="KM365" s="4">
        <v>132643.79999999999</v>
      </c>
      <c r="KN365" s="4">
        <v>0</v>
      </c>
      <c r="KO365" s="4">
        <v>86.83</v>
      </c>
      <c r="KP365" s="4">
        <v>0</v>
      </c>
      <c r="KQ365" s="4">
        <v>0</v>
      </c>
      <c r="KR365" s="4">
        <v>1812576</v>
      </c>
      <c r="KS365" s="4">
        <v>0</v>
      </c>
      <c r="KT365" s="4">
        <v>0</v>
      </c>
      <c r="KU365" s="4">
        <v>0</v>
      </c>
      <c r="KV365" s="4">
        <v>92296</v>
      </c>
      <c r="KW365" s="4">
        <v>0</v>
      </c>
      <c r="KX365" s="4">
        <v>47496</v>
      </c>
      <c r="KY365" s="4">
        <v>0</v>
      </c>
      <c r="KZ365" s="4">
        <v>92296</v>
      </c>
      <c r="LA365" s="4">
        <v>0</v>
      </c>
      <c r="LB365" s="4">
        <v>219634.47200000001</v>
      </c>
      <c r="LC365" s="4">
        <v>0</v>
      </c>
      <c r="LD365" s="4">
        <v>81</v>
      </c>
      <c r="LE365" s="4">
        <v>0</v>
      </c>
      <c r="LF365" s="4">
        <v>0</v>
      </c>
      <c r="LG365" s="4">
        <v>1764464</v>
      </c>
      <c r="LH365" s="4">
        <v>0</v>
      </c>
      <c r="LI365" s="4">
        <v>0</v>
      </c>
      <c r="LJ365" s="4">
        <v>0</v>
      </c>
      <c r="LK365" s="4">
        <v>96228</v>
      </c>
      <c r="LL365" s="4">
        <v>0</v>
      </c>
      <c r="LM365" s="4">
        <v>0</v>
      </c>
      <c r="LO365" s="4">
        <v>96228</v>
      </c>
      <c r="LQ365" s="4">
        <v>116827.79999999999</v>
      </c>
      <c r="MI365" s="115">
        <f t="shared" si="5"/>
        <v>-605</v>
      </c>
      <c r="MJ365" s="3"/>
      <c r="MK365" s="3"/>
      <c r="ML365" s="176"/>
      <c r="MM365" s="176"/>
      <c r="MN365" s="176"/>
      <c r="MO365" s="176"/>
      <c r="MP365" s="176"/>
      <c r="MQ365" s="176"/>
      <c r="MR365" s="176"/>
      <c r="MS365" s="176"/>
      <c r="MT365" s="176"/>
    </row>
    <row r="366" spans="1:358" s="4" customFormat="1">
      <c r="A366" s="1">
        <v>610</v>
      </c>
      <c r="B366" t="s">
        <v>397</v>
      </c>
      <c r="C366" s="93"/>
      <c r="E366" s="4">
        <v>0</v>
      </c>
      <c r="F366" s="4">
        <v>0</v>
      </c>
      <c r="I366" s="93"/>
      <c r="J366" s="4">
        <v>0</v>
      </c>
      <c r="K366" s="4">
        <v>0</v>
      </c>
      <c r="L366" s="4">
        <v>0</v>
      </c>
      <c r="O366" s="93"/>
      <c r="Q366" s="4">
        <v>0</v>
      </c>
      <c r="R366" s="4">
        <v>0</v>
      </c>
      <c r="S366" s="4">
        <v>0</v>
      </c>
      <c r="U366" s="4">
        <v>0</v>
      </c>
      <c r="V366" s="4">
        <v>0</v>
      </c>
      <c r="W366" s="93"/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2.06</v>
      </c>
      <c r="AG366" s="4">
        <v>0</v>
      </c>
      <c r="AH366" s="4">
        <v>12821</v>
      </c>
      <c r="AJ366" s="4">
        <v>0</v>
      </c>
      <c r="AL366" s="4">
        <v>12821</v>
      </c>
      <c r="AN366" s="4">
        <v>0</v>
      </c>
      <c r="AO366" s="93">
        <v>3</v>
      </c>
      <c r="AP366" s="4">
        <v>0</v>
      </c>
      <c r="AQ366" s="4">
        <v>19269</v>
      </c>
      <c r="AR366" s="4">
        <v>0</v>
      </c>
      <c r="AS366" s="4">
        <v>0</v>
      </c>
      <c r="AT366" s="4">
        <v>0</v>
      </c>
      <c r="AU366" s="4">
        <v>14141</v>
      </c>
      <c r="AW366" s="93">
        <v>2</v>
      </c>
      <c r="AY366" s="4">
        <v>13400</v>
      </c>
      <c r="AZ366" s="4">
        <v>0</v>
      </c>
      <c r="BA366" s="4">
        <v>0</v>
      </c>
      <c r="BB366" s="4">
        <v>0</v>
      </c>
      <c r="BC366" s="4">
        <v>8010</v>
      </c>
      <c r="BD366" s="4">
        <v>11</v>
      </c>
      <c r="BE366" s="4">
        <v>18</v>
      </c>
      <c r="BF366" s="4">
        <v>0</v>
      </c>
      <c r="BG366" s="4">
        <v>119575</v>
      </c>
      <c r="BH366" s="4">
        <v>0</v>
      </c>
      <c r="BI366" s="4">
        <v>19.97</v>
      </c>
      <c r="BJ366" s="4">
        <v>0</v>
      </c>
      <c r="BK366" s="4">
        <v>126597</v>
      </c>
      <c r="BL366" s="4">
        <v>0</v>
      </c>
      <c r="BM366" s="4">
        <v>13933</v>
      </c>
      <c r="BN366" s="4">
        <v>0</v>
      </c>
      <c r="BO366" s="4">
        <v>21633.302795529737</v>
      </c>
      <c r="BP366" s="4">
        <v>14.09000861657114</v>
      </c>
      <c r="BQ366" s="93">
        <v>23.789830508474573</v>
      </c>
      <c r="BR366" s="4">
        <v>0</v>
      </c>
      <c r="BS366" s="4">
        <v>181466.36859902155</v>
      </c>
      <c r="BT366" s="4">
        <v>0</v>
      </c>
      <c r="BU366" s="4">
        <v>17046.793220338983</v>
      </c>
      <c r="BW366" s="4">
        <v>8697.7313173022121</v>
      </c>
      <c r="BY366" s="4">
        <v>17046.793220338983</v>
      </c>
      <c r="CA366" s="4">
        <v>101552.56859902154</v>
      </c>
      <c r="CC366" s="93">
        <v>23.006779661016949</v>
      </c>
      <c r="CD366" s="4">
        <v>0</v>
      </c>
      <c r="CE366" s="4">
        <v>194350.01694915252</v>
      </c>
      <c r="CF366" s="4">
        <v>0</v>
      </c>
      <c r="CG366" s="4">
        <v>17853.261016949153</v>
      </c>
      <c r="CH366" s="4">
        <v>0</v>
      </c>
      <c r="CI366" s="4">
        <v>0</v>
      </c>
      <c r="CJ366" s="4">
        <v>0</v>
      </c>
      <c r="CK366" s="4">
        <v>17853.261016949153</v>
      </c>
      <c r="CL366" s="4">
        <v>0</v>
      </c>
      <c r="CM366" s="4">
        <v>48614.64835013097</v>
      </c>
      <c r="CN366" s="4">
        <v>0</v>
      </c>
      <c r="CO366" s="93">
        <v>17.729776008885597</v>
      </c>
      <c r="CP366" s="4">
        <v>0</v>
      </c>
      <c r="CQ366" s="4">
        <v>160769.97551832654</v>
      </c>
      <c r="CS366" s="4">
        <v>14378.84834320622</v>
      </c>
      <c r="CU366" s="4">
        <v>0</v>
      </c>
      <c r="CW366" s="4">
        <v>14378.84834320622</v>
      </c>
      <c r="CY366" s="4">
        <v>29678</v>
      </c>
      <c r="DA366" s="93">
        <v>19.505190311418687</v>
      </c>
      <c r="DB366" s="4">
        <v>0</v>
      </c>
      <c r="DC366" s="4">
        <v>180480</v>
      </c>
      <c r="DD366" s="4">
        <v>0</v>
      </c>
      <c r="DE366" s="4">
        <v>16548</v>
      </c>
      <c r="DF366" s="4">
        <v>0</v>
      </c>
      <c r="DG366" s="4">
        <v>0</v>
      </c>
      <c r="DH366" s="4">
        <v>0</v>
      </c>
      <c r="DI366" s="4">
        <v>16548</v>
      </c>
      <c r="DJ366" s="4">
        <v>0</v>
      </c>
      <c r="DK366" s="4">
        <v>24863</v>
      </c>
      <c r="DL366" s="4">
        <v>0</v>
      </c>
      <c r="DM366" s="93">
        <v>15</v>
      </c>
      <c r="DN366" s="4">
        <v>0</v>
      </c>
      <c r="DO366" s="4">
        <v>144748</v>
      </c>
      <c r="DQ366" s="4">
        <v>12502</v>
      </c>
      <c r="DS366" s="4">
        <v>11266</v>
      </c>
      <c r="DU366" s="4">
        <v>12502</v>
      </c>
      <c r="DW366" s="4">
        <v>11826.014689004078</v>
      </c>
      <c r="DY366" s="93">
        <v>12.828671328671328</v>
      </c>
      <c r="DZ366" s="4">
        <v>0</v>
      </c>
      <c r="EA366" s="4">
        <v>123480</v>
      </c>
      <c r="EC366" s="4">
        <v>11456</v>
      </c>
      <c r="EE366" s="4">
        <v>0</v>
      </c>
      <c r="EG366" s="4">
        <v>11456</v>
      </c>
      <c r="EI366" s="4">
        <v>7884.0097926693852</v>
      </c>
      <c r="EK366" s="93">
        <v>6.8776223776223784</v>
      </c>
      <c r="EL366" s="4">
        <v>0</v>
      </c>
      <c r="EM366" s="4">
        <v>67711</v>
      </c>
      <c r="EN366" s="4">
        <v>0</v>
      </c>
      <c r="EO366" s="4">
        <v>6142</v>
      </c>
      <c r="EP366" s="4">
        <v>0</v>
      </c>
      <c r="EQ366" s="4">
        <v>0</v>
      </c>
      <c r="ER366" s="4">
        <v>0</v>
      </c>
      <c r="ES366" s="4">
        <v>6142</v>
      </c>
      <c r="ET366" s="4">
        <v>0</v>
      </c>
      <c r="EU366" s="4">
        <v>0</v>
      </c>
      <c r="EV366" s="4">
        <v>0</v>
      </c>
      <c r="EW366" s="93">
        <v>10.413194444444445</v>
      </c>
      <c r="EX366" s="4">
        <v>0</v>
      </c>
      <c r="EY366" s="4">
        <v>108318</v>
      </c>
      <c r="EZ366" s="4">
        <v>0</v>
      </c>
      <c r="FA366" s="4">
        <v>9299</v>
      </c>
      <c r="FB366" s="4">
        <v>0</v>
      </c>
      <c r="FC366" s="4">
        <v>0</v>
      </c>
      <c r="FD366" s="4">
        <v>0</v>
      </c>
      <c r="FE366" s="4">
        <v>9299</v>
      </c>
      <c r="FF366" s="4">
        <v>0</v>
      </c>
      <c r="FG366" s="4">
        <v>40607</v>
      </c>
      <c r="FH366" s="4">
        <v>0</v>
      </c>
      <c r="FI366" s="93">
        <v>12.775862068965516</v>
      </c>
      <c r="FJ366" s="4">
        <v>0</v>
      </c>
      <c r="FK366" s="4">
        <v>122220</v>
      </c>
      <c r="FL366" s="4">
        <v>0</v>
      </c>
      <c r="FM366" s="4">
        <v>10042</v>
      </c>
      <c r="FN366" s="4">
        <v>0</v>
      </c>
      <c r="FO366" s="4">
        <v>17083</v>
      </c>
      <c r="FQ366" s="4">
        <v>10042</v>
      </c>
      <c r="FS366" s="4">
        <v>23020.786784665186</v>
      </c>
      <c r="FU366" s="93">
        <v>11</v>
      </c>
      <c r="FV366" s="4">
        <v>0</v>
      </c>
      <c r="FW366" s="4">
        <v>121962</v>
      </c>
      <c r="FX366" s="4">
        <v>0</v>
      </c>
      <c r="FY366" s="4">
        <v>9823</v>
      </c>
      <c r="FZ366" s="4">
        <v>0</v>
      </c>
      <c r="GA366" s="4">
        <v>0</v>
      </c>
      <c r="GB366" s="4">
        <v>0</v>
      </c>
      <c r="GC366" s="4">
        <v>9823</v>
      </c>
      <c r="GE366" s="4">
        <v>13267.345180617311</v>
      </c>
      <c r="GG366" s="93">
        <v>11</v>
      </c>
      <c r="GH366" s="4">
        <v>0</v>
      </c>
      <c r="GI366" s="4">
        <v>114209</v>
      </c>
      <c r="GJ366" s="4">
        <v>0</v>
      </c>
      <c r="GK366" s="4">
        <v>9823</v>
      </c>
      <c r="GL366" s="4">
        <v>0</v>
      </c>
      <c r="GM366" s="4">
        <v>0</v>
      </c>
      <c r="GN366" s="4">
        <v>0</v>
      </c>
      <c r="GO366" s="4">
        <v>9823</v>
      </c>
      <c r="GP366" s="4">
        <v>0</v>
      </c>
      <c r="GQ366" s="4">
        <v>0</v>
      </c>
      <c r="GR366" s="4">
        <v>0</v>
      </c>
      <c r="GS366" s="93">
        <v>10.498281786941581</v>
      </c>
      <c r="GT366" s="4">
        <v>0</v>
      </c>
      <c r="GU366" s="4">
        <v>110208</v>
      </c>
      <c r="GV366" s="4">
        <v>0</v>
      </c>
      <c r="GW366" s="4">
        <v>9375</v>
      </c>
      <c r="GX366" s="4">
        <v>0</v>
      </c>
      <c r="GY366" s="4">
        <v>0</v>
      </c>
      <c r="GZ366" s="4">
        <v>0</v>
      </c>
      <c r="HA366" s="160">
        <v>9375</v>
      </c>
      <c r="HB366" s="160">
        <v>0</v>
      </c>
      <c r="HC366" s="160">
        <v>0</v>
      </c>
      <c r="HD366" s="4">
        <v>0</v>
      </c>
      <c r="HE366" s="93">
        <v>12</v>
      </c>
      <c r="HF366" s="4">
        <v>0</v>
      </c>
      <c r="HG366" s="4">
        <v>0</v>
      </c>
      <c r="HH366" s="4">
        <v>144479</v>
      </c>
      <c r="HI366" s="4">
        <v>0</v>
      </c>
      <c r="HJ366" s="4">
        <v>11104</v>
      </c>
      <c r="HK366" s="4">
        <v>0</v>
      </c>
      <c r="HL366" s="4">
        <v>0</v>
      </c>
      <c r="HM366" s="4">
        <v>0</v>
      </c>
      <c r="HN366" s="4">
        <v>11104</v>
      </c>
      <c r="HO366" s="4">
        <v>0</v>
      </c>
      <c r="HP366" s="4">
        <v>30082</v>
      </c>
      <c r="HQ366" s="4">
        <v>-522.64432559260968</v>
      </c>
      <c r="HR366" s="93">
        <v>9</v>
      </c>
      <c r="HS366" s="4">
        <v>0</v>
      </c>
      <c r="HT366" s="4">
        <v>0</v>
      </c>
      <c r="HU366" s="4">
        <v>106470</v>
      </c>
      <c r="HV366" s="4">
        <v>0</v>
      </c>
      <c r="HW366" s="4">
        <v>0</v>
      </c>
      <c r="HX366" s="176">
        <v>0</v>
      </c>
      <c r="HY366" s="4">
        <v>8037</v>
      </c>
      <c r="HZ366" s="176">
        <v>0</v>
      </c>
      <c r="IA366" s="4">
        <v>0</v>
      </c>
      <c r="IB366" s="176">
        <v>0</v>
      </c>
      <c r="IC366" s="4">
        <v>8037</v>
      </c>
      <c r="ID366" s="176">
        <v>0</v>
      </c>
      <c r="IE366" s="4">
        <v>-344.42379095384399</v>
      </c>
      <c r="IF366" s="4">
        <v>-1.8578118068754179</v>
      </c>
      <c r="IG366" s="5">
        <v>12</v>
      </c>
      <c r="IH366" s="3">
        <v>0</v>
      </c>
      <c r="II366" s="3">
        <v>0</v>
      </c>
      <c r="IJ366" s="3">
        <v>132460</v>
      </c>
      <c r="IK366" s="3">
        <v>0</v>
      </c>
      <c r="IL366" s="3">
        <v>0</v>
      </c>
      <c r="IM366" s="3">
        <v>0</v>
      </c>
      <c r="IN366" s="3">
        <v>9824</v>
      </c>
      <c r="IO366" s="3">
        <v>0</v>
      </c>
      <c r="IP366" s="3">
        <v>11839</v>
      </c>
      <c r="IQ366" s="3"/>
      <c r="IR366" s="3">
        <v>10717</v>
      </c>
      <c r="IS366" s="3"/>
      <c r="IT366" s="3">
        <v>21321.05500718638</v>
      </c>
      <c r="IU366" s="3"/>
      <c r="IV366" s="93">
        <v>19.740000000000002</v>
      </c>
      <c r="IW366" s="4">
        <v>0</v>
      </c>
      <c r="IX366" s="4">
        <v>0</v>
      </c>
      <c r="IY366" s="4">
        <v>197390</v>
      </c>
      <c r="IZ366" s="4">
        <v>0</v>
      </c>
      <c r="JA366" s="4">
        <v>0</v>
      </c>
      <c r="JB366" s="4">
        <v>0</v>
      </c>
      <c r="JC366" s="4">
        <v>15702</v>
      </c>
      <c r="JD366" s="4">
        <v>0</v>
      </c>
      <c r="JE366" s="4">
        <v>37959</v>
      </c>
      <c r="JG366" s="4">
        <v>15702</v>
      </c>
      <c r="JI366" s="4">
        <v>56460.50708866083</v>
      </c>
      <c r="JK366" s="93">
        <v>19.73</v>
      </c>
      <c r="JL366" s="4">
        <v>0</v>
      </c>
      <c r="JM366" s="4">
        <v>0</v>
      </c>
      <c r="JN366" s="4">
        <v>268999</v>
      </c>
      <c r="JO366" s="4">
        <v>0</v>
      </c>
      <c r="JP366" s="4">
        <v>0</v>
      </c>
      <c r="JQ366" s="4">
        <v>0</v>
      </c>
      <c r="JR366" s="4">
        <v>18507</v>
      </c>
      <c r="JS366" s="4">
        <v>0</v>
      </c>
      <c r="JT366" s="4">
        <v>0</v>
      </c>
      <c r="JV366" s="4">
        <v>18507</v>
      </c>
      <c r="JW366" s="4">
        <v>0</v>
      </c>
      <c r="JX366" s="4">
        <v>81616.835327130626</v>
      </c>
      <c r="JY366" s="4">
        <v>-12.728762794125942</v>
      </c>
      <c r="JZ366" s="93">
        <v>15.94</v>
      </c>
      <c r="KA366" s="4">
        <v>0</v>
      </c>
      <c r="KB366" s="4">
        <v>0</v>
      </c>
      <c r="KC366" s="4">
        <v>228814</v>
      </c>
      <c r="KD366" s="4">
        <v>0</v>
      </c>
      <c r="KE366" s="4">
        <v>0</v>
      </c>
      <c r="KF366" s="4">
        <v>0</v>
      </c>
      <c r="KG366" s="4">
        <v>14951</v>
      </c>
      <c r="KH366" s="4">
        <v>0</v>
      </c>
      <c r="KI366" s="4">
        <v>0</v>
      </c>
      <c r="KJ366" s="4">
        <v>0</v>
      </c>
      <c r="KK366" s="4">
        <v>14951</v>
      </c>
      <c r="KM366" s="4">
        <v>51592.067951345409</v>
      </c>
      <c r="KN366" s="4">
        <v>-69.525710879199323</v>
      </c>
      <c r="KO366" s="4">
        <v>17.09</v>
      </c>
      <c r="KP366" s="4">
        <v>0</v>
      </c>
      <c r="KQ366" s="4">
        <v>0</v>
      </c>
      <c r="KR366" s="4">
        <v>211601</v>
      </c>
      <c r="KS366" s="4">
        <v>0</v>
      </c>
      <c r="KT366" s="4">
        <v>0</v>
      </c>
      <c r="KU366" s="4">
        <v>0</v>
      </c>
      <c r="KV366" s="4">
        <v>16972</v>
      </c>
      <c r="KW366" s="4">
        <v>0</v>
      </c>
      <c r="KX366" s="4">
        <v>21620</v>
      </c>
      <c r="KY366" s="4">
        <v>0</v>
      </c>
      <c r="KZ366" s="4">
        <v>16972</v>
      </c>
      <c r="LA366" s="4">
        <v>0</v>
      </c>
      <c r="LB366" s="4">
        <v>27428.3302891208</v>
      </c>
      <c r="LC366" s="4">
        <v>0</v>
      </c>
      <c r="LD366" s="4">
        <v>15</v>
      </c>
      <c r="LE366" s="4">
        <v>0</v>
      </c>
      <c r="LF366" s="4">
        <v>0</v>
      </c>
      <c r="LG366" s="4">
        <v>215598</v>
      </c>
      <c r="LH366" s="4">
        <v>0</v>
      </c>
      <c r="LI366" s="4">
        <v>0</v>
      </c>
      <c r="LJ366" s="4">
        <v>0</v>
      </c>
      <c r="LK366" s="4">
        <v>17820</v>
      </c>
      <c r="LL366" s="4">
        <v>0</v>
      </c>
      <c r="LM366" s="4">
        <v>0</v>
      </c>
      <c r="LO366" s="4">
        <v>17820</v>
      </c>
      <c r="LQ366" s="4">
        <v>3997</v>
      </c>
      <c r="MI366" s="115">
        <f t="shared" si="5"/>
        <v>-610</v>
      </c>
      <c r="MJ366" s="3"/>
      <c r="MK366" s="3"/>
      <c r="ML366" s="176"/>
      <c r="MM366" s="176"/>
      <c r="MN366" s="176"/>
      <c r="MO366" s="176"/>
      <c r="MP366" s="176"/>
      <c r="MQ366" s="176"/>
      <c r="MR366" s="176"/>
      <c r="MS366" s="176"/>
      <c r="MT366" s="176"/>
    </row>
    <row r="367" spans="1:358" s="4" customFormat="1">
      <c r="A367" s="1">
        <v>615</v>
      </c>
      <c r="B367" t="s">
        <v>398</v>
      </c>
      <c r="C367" s="93"/>
      <c r="E367" s="4">
        <v>0</v>
      </c>
      <c r="F367" s="4">
        <v>0</v>
      </c>
      <c r="I367" s="93"/>
      <c r="J367" s="4">
        <v>0</v>
      </c>
      <c r="K367" s="4">
        <v>0</v>
      </c>
      <c r="L367" s="4">
        <v>0</v>
      </c>
      <c r="O367" s="93"/>
      <c r="Q367" s="4">
        <v>0</v>
      </c>
      <c r="R367" s="4">
        <v>0</v>
      </c>
      <c r="S367" s="4">
        <v>0</v>
      </c>
      <c r="U367" s="4">
        <v>0</v>
      </c>
      <c r="V367" s="4">
        <v>0</v>
      </c>
      <c r="W367" s="93">
        <v>0.56999999999999995</v>
      </c>
      <c r="X367" s="4">
        <v>0</v>
      </c>
      <c r="Y367" s="4">
        <v>0</v>
      </c>
      <c r="Z367" s="4">
        <v>0</v>
      </c>
      <c r="AA367" s="4">
        <v>3702</v>
      </c>
      <c r="AB367" s="4">
        <v>0</v>
      </c>
      <c r="AC367" s="4">
        <v>0</v>
      </c>
      <c r="AD367" s="4">
        <v>0</v>
      </c>
      <c r="AF367" s="4">
        <v>1</v>
      </c>
      <c r="AG367" s="4">
        <v>0</v>
      </c>
      <c r="AH367" s="4">
        <v>7137</v>
      </c>
      <c r="AJ367" s="4">
        <v>0</v>
      </c>
      <c r="AL367" s="4">
        <v>7137</v>
      </c>
      <c r="AN367" s="4">
        <v>0</v>
      </c>
      <c r="AO367" s="93"/>
      <c r="AQ367" s="4">
        <v>0</v>
      </c>
      <c r="AR367" s="4">
        <v>0</v>
      </c>
      <c r="AS367" s="4">
        <v>0</v>
      </c>
      <c r="AT367" s="4">
        <v>0</v>
      </c>
      <c r="AU367" s="4">
        <v>4282</v>
      </c>
      <c r="AW367" s="93">
        <v>2</v>
      </c>
      <c r="AY367" s="4">
        <v>14704</v>
      </c>
      <c r="AZ367" s="4">
        <v>0</v>
      </c>
      <c r="BA367" s="4">
        <v>0</v>
      </c>
      <c r="BB367" s="4">
        <v>0</v>
      </c>
      <c r="BC367" s="4">
        <v>15631</v>
      </c>
      <c r="BD367" s="4">
        <v>23</v>
      </c>
      <c r="BE367" s="4">
        <v>4</v>
      </c>
      <c r="BF367" s="4">
        <v>0</v>
      </c>
      <c r="BG367" s="4">
        <v>30900</v>
      </c>
      <c r="BH367" s="4">
        <v>0</v>
      </c>
      <c r="BI367" s="4">
        <v>5</v>
      </c>
      <c r="BJ367" s="4">
        <v>0</v>
      </c>
      <c r="BK367" s="4">
        <v>29408</v>
      </c>
      <c r="BL367" s="4">
        <v>0</v>
      </c>
      <c r="BM367" s="4">
        <v>7352</v>
      </c>
      <c r="BN367" s="4">
        <v>0</v>
      </c>
      <c r="BO367" s="4">
        <v>4771.3350908143639</v>
      </c>
      <c r="BP367" s="4">
        <v>3.1076231483248193</v>
      </c>
      <c r="BQ367" s="93">
        <v>5.2348993288590604</v>
      </c>
      <c r="BR367" s="4">
        <v>0</v>
      </c>
      <c r="BS367" s="4">
        <v>38387.99590339321</v>
      </c>
      <c r="BT367" s="4">
        <v>0</v>
      </c>
      <c r="BU367" s="4">
        <v>3910.0424787049215</v>
      </c>
      <c r="BW367" s="4">
        <v>0</v>
      </c>
      <c r="BY367" s="4">
        <v>3910.0424787049215</v>
      </c>
      <c r="CA367" s="4">
        <v>15458.39590339321</v>
      </c>
      <c r="CC367" s="93">
        <v>6</v>
      </c>
      <c r="CD367" s="4">
        <v>0</v>
      </c>
      <c r="CE367" s="4">
        <v>38475.171335030922</v>
      </c>
      <c r="CF367" s="4">
        <v>0</v>
      </c>
      <c r="CG367" s="4">
        <v>3875.5775433490967</v>
      </c>
      <c r="CH367" s="4">
        <v>0</v>
      </c>
      <c r="CI367" s="4">
        <v>8981</v>
      </c>
      <c r="CJ367" s="4">
        <v>0</v>
      </c>
      <c r="CK367" s="4">
        <v>3875.5775433490967</v>
      </c>
      <c r="CL367" s="4">
        <v>0</v>
      </c>
      <c r="CM367" s="4">
        <v>5475.1754316377119</v>
      </c>
      <c r="CN367" s="4">
        <v>0</v>
      </c>
      <c r="CO367" s="93">
        <v>5.1061643835616444</v>
      </c>
      <c r="CP367" s="4">
        <v>0</v>
      </c>
      <c r="CQ367" s="4">
        <v>29761.010109572795</v>
      </c>
      <c r="CS367" s="4">
        <v>2517.0562859837837</v>
      </c>
      <c r="CU367" s="4">
        <v>23142</v>
      </c>
      <c r="CW367" s="4">
        <v>2517.0562859837837</v>
      </c>
      <c r="CY367" s="4">
        <v>3644</v>
      </c>
      <c r="DA367" s="93">
        <v>6.7820069204152249</v>
      </c>
      <c r="DB367" s="4">
        <v>0</v>
      </c>
      <c r="DC367" s="4">
        <v>51882</v>
      </c>
      <c r="DD367" s="4">
        <v>0</v>
      </c>
      <c r="DE367" s="4">
        <v>4887</v>
      </c>
      <c r="DF367" s="4">
        <v>0</v>
      </c>
      <c r="DG367" s="4">
        <v>10324</v>
      </c>
      <c r="DH367" s="4">
        <v>0</v>
      </c>
      <c r="DI367" s="4">
        <v>4887</v>
      </c>
      <c r="DJ367" s="4">
        <v>0</v>
      </c>
      <c r="DK367" s="4">
        <v>22156</v>
      </c>
      <c r="DL367" s="4">
        <v>0</v>
      </c>
      <c r="DM367" s="93">
        <v>12.26423619781448</v>
      </c>
      <c r="DN367" s="4">
        <v>0</v>
      </c>
      <c r="DO367" s="4">
        <v>107838</v>
      </c>
      <c r="DQ367" s="4">
        <v>10016</v>
      </c>
      <c r="DS367" s="4">
        <v>10424</v>
      </c>
      <c r="DU367" s="4">
        <v>10016</v>
      </c>
      <c r="DW367" s="4">
        <v>69228.593934256322</v>
      </c>
      <c r="DY367" s="93">
        <v>9.0243055555555554</v>
      </c>
      <c r="DZ367" s="4">
        <v>0</v>
      </c>
      <c r="EA367" s="4">
        <v>90475</v>
      </c>
      <c r="EC367" s="4">
        <v>8048</v>
      </c>
      <c r="EE367" s="4">
        <v>0</v>
      </c>
      <c r="EG367" s="4">
        <v>8048</v>
      </c>
      <c r="EI367" s="4">
        <v>42421.995956170882</v>
      </c>
      <c r="EK367" s="93">
        <v>6.9213105233866479</v>
      </c>
      <c r="EL367" s="4">
        <v>0</v>
      </c>
      <c r="EM367" s="4">
        <v>72977</v>
      </c>
      <c r="EN367" s="4">
        <v>0</v>
      </c>
      <c r="EO367" s="4">
        <v>6181</v>
      </c>
      <c r="EP367" s="4">
        <v>0</v>
      </c>
      <c r="EQ367" s="4">
        <v>0</v>
      </c>
      <c r="ER367" s="4">
        <v>0</v>
      </c>
      <c r="ES367" s="4">
        <v>6181</v>
      </c>
      <c r="ET367" s="4">
        <v>0</v>
      </c>
      <c r="EU367" s="4">
        <v>22382.400000000001</v>
      </c>
      <c r="EV367" s="4">
        <v>0</v>
      </c>
      <c r="EW367" s="93">
        <v>5.5555555555555554</v>
      </c>
      <c r="EX367" s="4">
        <v>0</v>
      </c>
      <c r="EY367" s="4">
        <v>62828</v>
      </c>
      <c r="EZ367" s="4">
        <v>0</v>
      </c>
      <c r="FA367" s="4">
        <v>4961</v>
      </c>
      <c r="FB367" s="4">
        <v>0</v>
      </c>
      <c r="FC367" s="4">
        <v>0</v>
      </c>
      <c r="FD367" s="4">
        <v>0</v>
      </c>
      <c r="FE367" s="4">
        <v>4961</v>
      </c>
      <c r="FF367" s="4">
        <v>0</v>
      </c>
      <c r="FG367" s="4">
        <v>0</v>
      </c>
      <c r="FH367" s="4">
        <v>0</v>
      </c>
      <c r="FI367" s="93">
        <v>2.9861586689172896</v>
      </c>
      <c r="FJ367" s="4">
        <v>0</v>
      </c>
      <c r="FK367" s="4">
        <v>21509</v>
      </c>
      <c r="FL367" s="4">
        <v>0</v>
      </c>
      <c r="FM367" s="4">
        <v>1773</v>
      </c>
      <c r="FN367" s="4">
        <v>0</v>
      </c>
      <c r="FO367" s="4">
        <v>11931</v>
      </c>
      <c r="FQ367" s="4">
        <v>1773</v>
      </c>
      <c r="FS367" s="4">
        <v>0</v>
      </c>
      <c r="FU367" s="93">
        <v>1.4542723952326029</v>
      </c>
      <c r="FV367" s="4">
        <v>0</v>
      </c>
      <c r="FW367" s="4">
        <v>10647</v>
      </c>
      <c r="FX367" s="4">
        <v>0</v>
      </c>
      <c r="FY367" s="4">
        <v>1037</v>
      </c>
      <c r="FZ367" s="4">
        <v>0</v>
      </c>
      <c r="GA367" s="4">
        <v>3584</v>
      </c>
      <c r="GB367" s="4">
        <v>0</v>
      </c>
      <c r="GC367" s="4">
        <v>1037</v>
      </c>
      <c r="GE367" s="4">
        <v>0</v>
      </c>
      <c r="GG367" s="93">
        <v>1</v>
      </c>
      <c r="GH367" s="4">
        <v>0</v>
      </c>
      <c r="GI367" s="4">
        <v>8966</v>
      </c>
      <c r="GJ367" s="4">
        <v>0</v>
      </c>
      <c r="GK367" s="4">
        <v>886</v>
      </c>
      <c r="GL367" s="4">
        <v>0</v>
      </c>
      <c r="GM367" s="4">
        <v>0</v>
      </c>
      <c r="GN367" s="4">
        <v>0</v>
      </c>
      <c r="GO367" s="4">
        <v>886</v>
      </c>
      <c r="GP367" s="4">
        <v>0</v>
      </c>
      <c r="GQ367" s="4">
        <v>0</v>
      </c>
      <c r="GR367" s="4">
        <v>0</v>
      </c>
      <c r="GS367" s="93">
        <v>4.99137313860252</v>
      </c>
      <c r="GT367" s="4">
        <v>0</v>
      </c>
      <c r="GU367" s="4">
        <v>49312</v>
      </c>
      <c r="GV367" s="4">
        <v>0</v>
      </c>
      <c r="GW367" s="4">
        <v>4451</v>
      </c>
      <c r="GX367" s="4">
        <v>0</v>
      </c>
      <c r="GY367" s="4">
        <v>0</v>
      </c>
      <c r="GZ367" s="4">
        <v>0</v>
      </c>
      <c r="HA367" s="160">
        <v>4451</v>
      </c>
      <c r="HB367" s="160">
        <v>0</v>
      </c>
      <c r="HC367" s="160">
        <v>35793.656927904252</v>
      </c>
      <c r="HD367" s="4">
        <v>-26</v>
      </c>
      <c r="HE367" s="93">
        <v>2</v>
      </c>
      <c r="HF367" s="4">
        <v>0</v>
      </c>
      <c r="HG367" s="4">
        <v>0</v>
      </c>
      <c r="HH367" s="4">
        <v>30673</v>
      </c>
      <c r="HI367" s="4">
        <v>0</v>
      </c>
      <c r="HJ367" s="4">
        <v>2218</v>
      </c>
      <c r="HK367" s="4">
        <v>0</v>
      </c>
      <c r="HL367" s="4">
        <v>0</v>
      </c>
      <c r="HM367" s="4">
        <v>0</v>
      </c>
      <c r="HN367" s="4">
        <v>2218</v>
      </c>
      <c r="HO367" s="4">
        <v>0</v>
      </c>
      <c r="HP367" s="4">
        <v>0</v>
      </c>
      <c r="HQ367" s="4">
        <v>0</v>
      </c>
      <c r="HR367" s="93">
        <v>1</v>
      </c>
      <c r="HS367" s="4">
        <v>0</v>
      </c>
      <c r="HT367" s="4">
        <v>0</v>
      </c>
      <c r="HU367" s="4">
        <v>10650</v>
      </c>
      <c r="HV367" s="4">
        <v>0</v>
      </c>
      <c r="HW367" s="4">
        <v>0</v>
      </c>
      <c r="HX367" s="176">
        <v>0</v>
      </c>
      <c r="HY367" s="4">
        <v>890</v>
      </c>
      <c r="HZ367" s="176">
        <v>0</v>
      </c>
      <c r="IA367" s="4">
        <v>0</v>
      </c>
      <c r="IB367" s="176">
        <v>0</v>
      </c>
      <c r="IC367" s="4">
        <v>890</v>
      </c>
      <c r="ID367" s="176">
        <v>0</v>
      </c>
      <c r="IE367" s="4">
        <v>0</v>
      </c>
      <c r="IF367" s="4">
        <v>0</v>
      </c>
      <c r="IG367" s="5">
        <v>2.44</v>
      </c>
      <c r="IH367" s="3">
        <v>0</v>
      </c>
      <c r="II367" s="3">
        <v>0</v>
      </c>
      <c r="IJ367" s="3">
        <v>30704</v>
      </c>
      <c r="IK367" s="3">
        <v>0</v>
      </c>
      <c r="IL367" s="3">
        <v>0</v>
      </c>
      <c r="IM367" s="3">
        <v>0</v>
      </c>
      <c r="IN367" s="3">
        <v>2179</v>
      </c>
      <c r="IO367" s="3">
        <v>0</v>
      </c>
      <c r="IP367" s="3">
        <v>0</v>
      </c>
      <c r="IQ367" s="3"/>
      <c r="IR367" s="3">
        <v>2179</v>
      </c>
      <c r="IS367" s="3"/>
      <c r="IT367" s="3">
        <v>16452.597266008859</v>
      </c>
      <c r="IU367" s="3"/>
      <c r="IV367" s="93">
        <v>3.5</v>
      </c>
      <c r="IW367" s="4">
        <v>0</v>
      </c>
      <c r="IX367" s="4">
        <v>0</v>
      </c>
      <c r="IY367" s="4">
        <v>39204</v>
      </c>
      <c r="IZ367" s="4">
        <v>0</v>
      </c>
      <c r="JA367" s="4">
        <v>0</v>
      </c>
      <c r="JB367" s="4">
        <v>0</v>
      </c>
      <c r="JC367" s="4">
        <v>3283</v>
      </c>
      <c r="JD367" s="4">
        <v>0</v>
      </c>
      <c r="JE367" s="4">
        <v>0</v>
      </c>
      <c r="JG367" s="4">
        <v>3283</v>
      </c>
      <c r="JI367" s="4">
        <v>9030.8164366525671</v>
      </c>
      <c r="JK367" s="93">
        <v>3.16</v>
      </c>
      <c r="JL367" s="4">
        <v>0</v>
      </c>
      <c r="JM367" s="4">
        <v>0</v>
      </c>
      <c r="JN367" s="4">
        <v>32030</v>
      </c>
      <c r="JO367" s="4">
        <v>0</v>
      </c>
      <c r="JP367" s="4">
        <v>0</v>
      </c>
      <c r="JQ367" s="4">
        <v>0</v>
      </c>
      <c r="JR367" s="4">
        <v>2964</v>
      </c>
      <c r="JS367" s="4">
        <v>0</v>
      </c>
      <c r="JT367" s="4">
        <v>0</v>
      </c>
      <c r="JV367" s="4">
        <v>2964</v>
      </c>
      <c r="JW367" s="4">
        <v>0</v>
      </c>
      <c r="JX367" s="4">
        <v>1310.1278342924734</v>
      </c>
      <c r="JY367" s="4">
        <v>-1.6663250231026723</v>
      </c>
      <c r="JZ367" s="93">
        <v>3.83</v>
      </c>
      <c r="KA367" s="4">
        <v>0</v>
      </c>
      <c r="KB367" s="4">
        <v>0</v>
      </c>
      <c r="KC367" s="4">
        <v>39142</v>
      </c>
      <c r="KD367" s="4">
        <v>0</v>
      </c>
      <c r="KE367" s="4">
        <v>0</v>
      </c>
      <c r="KF367" s="4">
        <v>0</v>
      </c>
      <c r="KG367" s="4">
        <v>2655</v>
      </c>
      <c r="KH367" s="4">
        <v>0</v>
      </c>
      <c r="KI367" s="4">
        <v>14898</v>
      </c>
      <c r="KJ367" s="4">
        <v>0</v>
      </c>
      <c r="KK367" s="4">
        <v>2655</v>
      </c>
      <c r="KM367" s="4">
        <v>8241.3189217070067</v>
      </c>
      <c r="KN367" s="4">
        <v>-9.1016254808746453</v>
      </c>
      <c r="KO367" s="4">
        <v>3.2600000000000002</v>
      </c>
      <c r="KP367" s="4">
        <v>0</v>
      </c>
      <c r="KQ367" s="4">
        <v>0</v>
      </c>
      <c r="KR367" s="4">
        <v>45034</v>
      </c>
      <c r="KS367" s="4">
        <v>0</v>
      </c>
      <c r="KT367" s="4">
        <v>0</v>
      </c>
      <c r="KU367" s="4">
        <v>0</v>
      </c>
      <c r="KV367" s="4">
        <v>3547</v>
      </c>
      <c r="KW367" s="4">
        <v>0</v>
      </c>
      <c r="KX367" s="4">
        <v>0</v>
      </c>
      <c r="KY367" s="4">
        <v>0</v>
      </c>
      <c r="KZ367" s="4">
        <v>3547</v>
      </c>
      <c r="LA367" s="4">
        <v>0</v>
      </c>
      <c r="LB367" s="4">
        <v>10150.098374519126</v>
      </c>
      <c r="LC367" s="4">
        <v>0</v>
      </c>
      <c r="LD367" s="4">
        <v>0</v>
      </c>
      <c r="LE367" s="4">
        <v>0</v>
      </c>
      <c r="LF367" s="4">
        <v>0</v>
      </c>
      <c r="LG367" s="4">
        <v>0</v>
      </c>
      <c r="LH367" s="4">
        <v>0</v>
      </c>
      <c r="LI367" s="4">
        <v>0</v>
      </c>
      <c r="LJ367" s="4">
        <v>0</v>
      </c>
      <c r="LK367" s="4">
        <v>0</v>
      </c>
      <c r="LL367" s="4">
        <v>0</v>
      </c>
      <c r="LM367" s="4">
        <v>0</v>
      </c>
      <c r="LO367" s="4">
        <v>0</v>
      </c>
      <c r="LQ367" s="4">
        <v>6380</v>
      </c>
      <c r="MI367" s="115">
        <f t="shared" si="5"/>
        <v>-615</v>
      </c>
      <c r="MJ367" s="3"/>
      <c r="MK367" s="3"/>
      <c r="ML367" s="176"/>
      <c r="MM367" s="176"/>
      <c r="MN367" s="176"/>
      <c r="MO367" s="176"/>
      <c r="MP367" s="176"/>
      <c r="MQ367" s="176"/>
      <c r="MR367" s="176"/>
      <c r="MS367" s="176"/>
      <c r="MT367" s="176"/>
    </row>
    <row r="368" spans="1:358" s="4" customFormat="1">
      <c r="A368" s="1">
        <v>616</v>
      </c>
      <c r="B368" t="s">
        <v>602</v>
      </c>
      <c r="C368" s="93"/>
      <c r="E368" s="4">
        <v>0</v>
      </c>
      <c r="F368" s="4">
        <v>0</v>
      </c>
      <c r="I368" s="93"/>
      <c r="J368" s="4">
        <v>0</v>
      </c>
      <c r="K368" s="4">
        <v>0</v>
      </c>
      <c r="L368" s="4">
        <v>0</v>
      </c>
      <c r="O368" s="93"/>
      <c r="Q368" s="4">
        <v>0</v>
      </c>
      <c r="R368" s="4">
        <v>0</v>
      </c>
      <c r="S368" s="4">
        <v>0</v>
      </c>
      <c r="U368" s="4">
        <v>0</v>
      </c>
      <c r="V368" s="4">
        <v>0</v>
      </c>
      <c r="W368" s="93"/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L368" s="4">
        <v>0</v>
      </c>
      <c r="AO368" s="93"/>
      <c r="AQ368" s="4">
        <v>0</v>
      </c>
      <c r="AR368" s="4">
        <v>0</v>
      </c>
      <c r="AS368" s="4">
        <v>0</v>
      </c>
      <c r="AT368" s="4">
        <v>0</v>
      </c>
      <c r="AU368" s="4">
        <v>0</v>
      </c>
      <c r="AW368" s="93"/>
      <c r="AZ368" s="4">
        <v>0</v>
      </c>
      <c r="BB368" s="4">
        <v>0</v>
      </c>
      <c r="BC368" s="4">
        <v>0</v>
      </c>
      <c r="BD368" s="4">
        <v>0</v>
      </c>
      <c r="BH368" s="4">
        <v>0</v>
      </c>
      <c r="BL368" s="4">
        <v>0</v>
      </c>
      <c r="BN368" s="4">
        <v>0</v>
      </c>
      <c r="BO368" s="4">
        <v>0</v>
      </c>
      <c r="BP368" s="4">
        <v>0</v>
      </c>
      <c r="BQ368" s="93">
        <v>0</v>
      </c>
      <c r="BR368" s="4">
        <v>0</v>
      </c>
      <c r="BS368" s="4">
        <v>0</v>
      </c>
      <c r="BT368" s="4">
        <v>0</v>
      </c>
      <c r="BU368" s="4">
        <v>0</v>
      </c>
      <c r="BW368" s="4">
        <v>0</v>
      </c>
      <c r="BY368" s="4">
        <v>0</v>
      </c>
      <c r="CA368" s="4">
        <v>0</v>
      </c>
      <c r="CC368" s="93"/>
      <c r="CE368" s="4">
        <v>0</v>
      </c>
      <c r="CF368" s="4">
        <v>0</v>
      </c>
      <c r="CH368" s="4">
        <v>0</v>
      </c>
      <c r="CJ368" s="4">
        <v>0</v>
      </c>
      <c r="CK368" s="4">
        <v>0</v>
      </c>
      <c r="CL368" s="4">
        <v>0</v>
      </c>
      <c r="CM368" s="4">
        <v>0</v>
      </c>
      <c r="CN368" s="4">
        <v>0</v>
      </c>
      <c r="CO368" s="93"/>
      <c r="CS368" s="4">
        <v>0</v>
      </c>
      <c r="CY368" s="4">
        <v>0</v>
      </c>
      <c r="DA368" s="93"/>
      <c r="DD368" s="4">
        <v>0</v>
      </c>
      <c r="DF368" s="4">
        <v>0</v>
      </c>
      <c r="DH368" s="4">
        <v>0</v>
      </c>
      <c r="DI368" s="4">
        <v>0</v>
      </c>
      <c r="DK368" s="4">
        <v>0</v>
      </c>
      <c r="DL368" s="4">
        <v>0</v>
      </c>
      <c r="DM368" s="93"/>
      <c r="DU368" s="4">
        <v>0</v>
      </c>
      <c r="DW368" s="4">
        <v>0</v>
      </c>
      <c r="DY368" s="93"/>
      <c r="EG368" s="4">
        <v>0</v>
      </c>
      <c r="EI368" s="4">
        <v>0</v>
      </c>
      <c r="EK368" s="93">
        <v>0</v>
      </c>
      <c r="EM368" s="4">
        <v>0</v>
      </c>
      <c r="EN368" s="4">
        <v>0</v>
      </c>
      <c r="EO368" s="4">
        <v>0</v>
      </c>
      <c r="EP368" s="4">
        <v>0</v>
      </c>
      <c r="EQ368" s="4">
        <v>0</v>
      </c>
      <c r="ER368" s="4">
        <v>0</v>
      </c>
      <c r="ES368" s="4">
        <v>0</v>
      </c>
      <c r="ET368" s="4">
        <v>0</v>
      </c>
      <c r="EU368" s="4">
        <v>0</v>
      </c>
      <c r="EV368" s="4">
        <v>0</v>
      </c>
      <c r="EW368" s="93">
        <v>103.98611111111111</v>
      </c>
      <c r="EX368" s="4">
        <v>0</v>
      </c>
      <c r="EY368" s="4">
        <v>1128797</v>
      </c>
      <c r="EZ368" s="4">
        <v>0</v>
      </c>
      <c r="FA368" s="4">
        <v>91075</v>
      </c>
      <c r="FB368" s="4">
        <v>0</v>
      </c>
      <c r="FC368" s="4">
        <v>24035</v>
      </c>
      <c r="FD368" s="4">
        <v>0</v>
      </c>
      <c r="FE368" s="4">
        <v>91075</v>
      </c>
      <c r="FF368" s="4">
        <v>0</v>
      </c>
      <c r="FG368" s="4">
        <v>136898.95000000001</v>
      </c>
      <c r="FH368" s="4">
        <v>0</v>
      </c>
      <c r="FI368" s="93">
        <v>94.467800400141229</v>
      </c>
      <c r="FJ368" s="4">
        <v>0</v>
      </c>
      <c r="FK368" s="4">
        <v>919006</v>
      </c>
      <c r="FL368" s="4">
        <v>0</v>
      </c>
      <c r="FM368" s="4">
        <v>81673</v>
      </c>
      <c r="FN368" s="4">
        <v>0</v>
      </c>
      <c r="FO368" s="4">
        <v>32908</v>
      </c>
      <c r="FQ368" s="4">
        <v>81673</v>
      </c>
      <c r="FS368" s="4">
        <v>41009.133633334292</v>
      </c>
      <c r="FU368" s="93">
        <v>90.480753968253964</v>
      </c>
      <c r="FV368" s="4">
        <v>0</v>
      </c>
      <c r="FW368" s="4">
        <v>980667</v>
      </c>
      <c r="FX368" s="4">
        <v>0</v>
      </c>
      <c r="FY368" s="4">
        <v>79621</v>
      </c>
      <c r="FZ368" s="4">
        <v>0</v>
      </c>
      <c r="GA368" s="4">
        <v>14263</v>
      </c>
      <c r="GB368" s="4">
        <v>0</v>
      </c>
      <c r="GC368" s="4">
        <v>79621</v>
      </c>
      <c r="GE368" s="4">
        <v>101750.06414813042</v>
      </c>
      <c r="GG368" s="93">
        <v>81.962500490487145</v>
      </c>
      <c r="GH368" s="4">
        <v>0</v>
      </c>
      <c r="GI368" s="4">
        <v>886062</v>
      </c>
      <c r="GJ368" s="4">
        <v>0</v>
      </c>
      <c r="GK368" s="4">
        <v>69537</v>
      </c>
      <c r="GL368" s="4">
        <v>0</v>
      </c>
      <c r="GM368" s="4">
        <v>49218</v>
      </c>
      <c r="GN368" s="4">
        <v>0</v>
      </c>
      <c r="GO368" s="4">
        <v>69537</v>
      </c>
      <c r="GP368" s="4">
        <v>0</v>
      </c>
      <c r="GQ368" s="4">
        <v>0</v>
      </c>
      <c r="GR368" s="4">
        <v>0</v>
      </c>
      <c r="GS368" s="93">
        <v>75.628132642952224</v>
      </c>
      <c r="GT368" s="4">
        <v>0</v>
      </c>
      <c r="GU368" s="4">
        <v>888729</v>
      </c>
      <c r="GV368" s="4">
        <v>0</v>
      </c>
      <c r="GW368" s="4">
        <v>65696</v>
      </c>
      <c r="GX368" s="4">
        <v>0</v>
      </c>
      <c r="GY368" s="4">
        <v>25930</v>
      </c>
      <c r="GZ368" s="4">
        <v>0</v>
      </c>
      <c r="HA368" s="160">
        <v>65696</v>
      </c>
      <c r="HB368" s="160">
        <v>0</v>
      </c>
      <c r="HC368" s="160">
        <v>2366.0755223992624</v>
      </c>
      <c r="HD368" s="4">
        <v>-2</v>
      </c>
      <c r="HE368" s="93">
        <v>70</v>
      </c>
      <c r="HF368" s="4">
        <v>0</v>
      </c>
      <c r="HG368" s="4">
        <v>0</v>
      </c>
      <c r="HH368" s="4">
        <v>860256</v>
      </c>
      <c r="HI368" s="4">
        <v>0</v>
      </c>
      <c r="HJ368" s="4">
        <v>62529</v>
      </c>
      <c r="HK368" s="4">
        <v>0</v>
      </c>
      <c r="HL368" s="4">
        <v>0</v>
      </c>
      <c r="HM368" s="4">
        <v>0</v>
      </c>
      <c r="HN368" s="4">
        <v>62529</v>
      </c>
      <c r="HO368" s="4">
        <v>0</v>
      </c>
      <c r="HP368" s="4">
        <v>0</v>
      </c>
      <c r="HQ368" s="4">
        <v>0</v>
      </c>
      <c r="HR368" s="93">
        <v>73.209999999999994</v>
      </c>
      <c r="HS368" s="4">
        <v>0</v>
      </c>
      <c r="HT368" s="4">
        <v>0</v>
      </c>
      <c r="HU368" s="4">
        <v>908104</v>
      </c>
      <c r="HV368" s="4">
        <v>0</v>
      </c>
      <c r="HW368" s="4">
        <v>0</v>
      </c>
      <c r="HX368" s="176">
        <v>0</v>
      </c>
      <c r="HY368" s="4">
        <v>63562</v>
      </c>
      <c r="HZ368" s="176">
        <v>0</v>
      </c>
      <c r="IA368" s="4">
        <v>27204</v>
      </c>
      <c r="IB368" s="176">
        <v>0</v>
      </c>
      <c r="IC368" s="4">
        <v>63562</v>
      </c>
      <c r="ID368" s="176">
        <v>0</v>
      </c>
      <c r="IE368" s="4">
        <v>31531.940064351398</v>
      </c>
      <c r="IF368" s="4">
        <v>170.08235808278187</v>
      </c>
      <c r="IG368" s="5">
        <v>65.929999999999993</v>
      </c>
      <c r="IH368" s="3">
        <v>0</v>
      </c>
      <c r="II368" s="3">
        <v>0</v>
      </c>
      <c r="IJ368" s="3">
        <v>874374</v>
      </c>
      <c r="IK368" s="3">
        <v>0</v>
      </c>
      <c r="IL368" s="3">
        <v>0</v>
      </c>
      <c r="IM368" s="3">
        <v>0</v>
      </c>
      <c r="IN368" s="3">
        <v>58859</v>
      </c>
      <c r="IO368" s="3">
        <v>0</v>
      </c>
      <c r="IP368" s="3">
        <v>0</v>
      </c>
      <c r="IQ368" s="3"/>
      <c r="IR368" s="3">
        <v>58859</v>
      </c>
      <c r="IS368" s="3"/>
      <c r="IT368" s="3">
        <v>139.53807417917207</v>
      </c>
      <c r="IU368" s="3"/>
      <c r="IV368" s="93">
        <v>63.74</v>
      </c>
      <c r="IW368" s="4">
        <v>0</v>
      </c>
      <c r="IX368" s="4">
        <v>0</v>
      </c>
      <c r="IY368" s="4">
        <v>821426</v>
      </c>
      <c r="IZ368" s="4">
        <v>0</v>
      </c>
      <c r="JA368" s="4">
        <v>0</v>
      </c>
      <c r="JB368" s="4">
        <v>0</v>
      </c>
      <c r="JC368" s="4">
        <v>56974</v>
      </c>
      <c r="JD368" s="4">
        <v>0</v>
      </c>
      <c r="JE368" s="4">
        <v>43398</v>
      </c>
      <c r="JG368" s="4">
        <v>56974</v>
      </c>
      <c r="JI368" s="4">
        <v>16.746459777767086</v>
      </c>
      <c r="JK368" s="93">
        <v>59.789999999999992</v>
      </c>
      <c r="JL368" s="4">
        <v>0</v>
      </c>
      <c r="JM368" s="4">
        <v>0</v>
      </c>
      <c r="JN368" s="4">
        <v>846957</v>
      </c>
      <c r="JO368" s="4">
        <v>0</v>
      </c>
      <c r="JP368" s="4">
        <v>0</v>
      </c>
      <c r="JQ368" s="4">
        <v>0</v>
      </c>
      <c r="JR368" s="4">
        <v>53265</v>
      </c>
      <c r="JS368" s="4">
        <v>0</v>
      </c>
      <c r="JT368" s="4">
        <v>47727</v>
      </c>
      <c r="JV368" s="4">
        <v>53265</v>
      </c>
      <c r="JW368" s="4">
        <v>0</v>
      </c>
      <c r="JX368" s="4">
        <v>25531</v>
      </c>
      <c r="JY368" s="4">
        <v>0</v>
      </c>
      <c r="JZ368" s="93">
        <v>60.38</v>
      </c>
      <c r="KA368" s="4">
        <v>0</v>
      </c>
      <c r="KB368" s="4">
        <v>0</v>
      </c>
      <c r="KC368" s="4">
        <v>882404</v>
      </c>
      <c r="KD368" s="4">
        <v>0</v>
      </c>
      <c r="KE368" s="4">
        <v>0</v>
      </c>
      <c r="KF368" s="4">
        <v>0</v>
      </c>
      <c r="KG368" s="4">
        <v>54755</v>
      </c>
      <c r="KH368" s="4">
        <v>0</v>
      </c>
      <c r="KI368" s="4">
        <v>31668</v>
      </c>
      <c r="KJ368" s="4">
        <v>0</v>
      </c>
      <c r="KK368" s="4">
        <v>54755</v>
      </c>
      <c r="KM368" s="4">
        <v>50765.599999999999</v>
      </c>
      <c r="KN368" s="4">
        <v>0</v>
      </c>
      <c r="KO368" s="4">
        <v>63.769999999999996</v>
      </c>
      <c r="KP368" s="4">
        <v>0</v>
      </c>
      <c r="KQ368" s="4">
        <v>0</v>
      </c>
      <c r="KR368" s="4">
        <v>957667</v>
      </c>
      <c r="KS368" s="4">
        <v>0</v>
      </c>
      <c r="KT368" s="4">
        <v>0</v>
      </c>
      <c r="KU368" s="4">
        <v>0</v>
      </c>
      <c r="KV368" s="4">
        <v>66660</v>
      </c>
      <c r="KW368" s="4">
        <v>0</v>
      </c>
      <c r="KX368" s="4">
        <v>40019</v>
      </c>
      <c r="KY368" s="4">
        <v>0</v>
      </c>
      <c r="KZ368" s="4">
        <v>66660</v>
      </c>
      <c r="LA368" s="4">
        <v>0</v>
      </c>
      <c r="LB368" s="4">
        <v>106335.10399999999</v>
      </c>
      <c r="LC368" s="4">
        <v>0</v>
      </c>
      <c r="LD368" s="4">
        <v>54</v>
      </c>
      <c r="LE368" s="4">
        <v>0</v>
      </c>
      <c r="LF368" s="4">
        <v>0</v>
      </c>
      <c r="LG368" s="4">
        <v>784180</v>
      </c>
      <c r="LH368" s="4">
        <v>0</v>
      </c>
      <c r="LI368" s="4">
        <v>0</v>
      </c>
      <c r="LJ368" s="4">
        <v>0</v>
      </c>
      <c r="LK368" s="4">
        <v>64149</v>
      </c>
      <c r="LL368" s="4">
        <v>0</v>
      </c>
      <c r="LM368" s="4">
        <v>0</v>
      </c>
      <c r="LO368" s="4">
        <v>64149</v>
      </c>
      <c r="LQ368" s="4">
        <v>59336.6</v>
      </c>
      <c r="MI368" s="115">
        <f t="shared" si="5"/>
        <v>-616</v>
      </c>
      <c r="MJ368" s="3"/>
      <c r="MK368" s="3"/>
      <c r="ML368" s="176"/>
      <c r="MM368" s="176"/>
      <c r="MN368" s="176"/>
      <c r="MO368" s="176"/>
      <c r="MP368" s="176"/>
      <c r="MQ368" s="176"/>
      <c r="MR368" s="176"/>
      <c r="MS368" s="176"/>
      <c r="MT368" s="176"/>
    </row>
    <row r="369" spans="1:358" s="4" customFormat="1">
      <c r="A369" s="1">
        <v>618</v>
      </c>
      <c r="B369" t="s">
        <v>399</v>
      </c>
      <c r="C369" s="93"/>
      <c r="E369" s="4">
        <v>0</v>
      </c>
      <c r="F369" s="4">
        <v>0</v>
      </c>
      <c r="I369" s="93"/>
      <c r="J369" s="4">
        <v>0</v>
      </c>
      <c r="K369" s="4">
        <v>0</v>
      </c>
      <c r="L369" s="4">
        <v>0</v>
      </c>
      <c r="M369" s="4">
        <v>7432</v>
      </c>
      <c r="O369" s="93"/>
      <c r="Q369" s="4">
        <v>0</v>
      </c>
      <c r="R369" s="4">
        <v>0</v>
      </c>
      <c r="S369" s="4">
        <v>0</v>
      </c>
      <c r="U369" s="4">
        <v>0</v>
      </c>
      <c r="V369" s="4">
        <v>0</v>
      </c>
      <c r="W369" s="93">
        <v>0.84</v>
      </c>
      <c r="X369" s="4">
        <v>0</v>
      </c>
      <c r="Y369" s="4">
        <v>4147</v>
      </c>
      <c r="Z369" s="4">
        <v>0</v>
      </c>
      <c r="AA369" s="4">
        <v>0</v>
      </c>
      <c r="AB369" s="4">
        <v>0</v>
      </c>
      <c r="AC369" s="4">
        <v>4147</v>
      </c>
      <c r="AD369" s="4">
        <v>0</v>
      </c>
      <c r="AE369" s="4">
        <v>0</v>
      </c>
      <c r="AL369" s="4">
        <v>2488</v>
      </c>
      <c r="AO369" s="93"/>
      <c r="AQ369" s="4">
        <v>0</v>
      </c>
      <c r="AR369" s="4">
        <v>0</v>
      </c>
      <c r="AS369" s="4">
        <v>0</v>
      </c>
      <c r="AT369" s="4">
        <v>0</v>
      </c>
      <c r="AU369" s="4">
        <v>1659</v>
      </c>
      <c r="AW369" s="93"/>
      <c r="AZ369" s="4">
        <v>0</v>
      </c>
      <c r="BB369" s="4">
        <v>0</v>
      </c>
      <c r="BC369" s="4">
        <v>0</v>
      </c>
      <c r="BD369" s="4">
        <v>0</v>
      </c>
      <c r="BH369" s="4">
        <v>0</v>
      </c>
      <c r="BL369" s="4">
        <v>0</v>
      </c>
      <c r="BN369" s="4">
        <v>0</v>
      </c>
      <c r="BO369" s="4">
        <v>0</v>
      </c>
      <c r="BP369" s="4">
        <v>0</v>
      </c>
      <c r="BQ369" s="93">
        <v>0</v>
      </c>
      <c r="BR369" s="4">
        <v>0</v>
      </c>
      <c r="BS369" s="4">
        <v>0</v>
      </c>
      <c r="BT369" s="4">
        <v>0</v>
      </c>
      <c r="BU369" s="4">
        <v>0</v>
      </c>
      <c r="BW369" s="4">
        <v>0</v>
      </c>
      <c r="BY369" s="4">
        <v>0</v>
      </c>
      <c r="CA369" s="4">
        <v>0</v>
      </c>
      <c r="CC369" s="93"/>
      <c r="CE369" s="4">
        <v>0</v>
      </c>
      <c r="CF369" s="4">
        <v>0</v>
      </c>
      <c r="CH369" s="4">
        <v>0</v>
      </c>
      <c r="CJ369" s="4">
        <v>0</v>
      </c>
      <c r="CK369" s="4">
        <v>0</v>
      </c>
      <c r="CL369" s="4">
        <v>0</v>
      </c>
      <c r="CM369" s="4">
        <v>0</v>
      </c>
      <c r="CN369" s="4">
        <v>0</v>
      </c>
      <c r="CO369" s="93"/>
      <c r="CS369" s="4">
        <v>0</v>
      </c>
      <c r="CW369" s="4">
        <v>0</v>
      </c>
      <c r="DA369" s="93"/>
      <c r="DD369" s="4">
        <v>0</v>
      </c>
      <c r="DF369" s="4">
        <v>0</v>
      </c>
      <c r="DH369" s="4">
        <v>0</v>
      </c>
      <c r="DI369" s="4">
        <v>0</v>
      </c>
      <c r="DJ369" s="4">
        <v>0</v>
      </c>
      <c r="DK369" s="4">
        <v>0</v>
      </c>
      <c r="DL369" s="4">
        <v>0</v>
      </c>
      <c r="DM369" s="93"/>
      <c r="DU369" s="4">
        <v>0</v>
      </c>
      <c r="DW369" s="4">
        <v>0</v>
      </c>
      <c r="DY369" s="93"/>
      <c r="EG369" s="4">
        <v>0</v>
      </c>
      <c r="EI369" s="4">
        <v>0</v>
      </c>
      <c r="EK369" s="93">
        <v>0</v>
      </c>
      <c r="EM369" s="4">
        <v>0</v>
      </c>
      <c r="EN369" s="4">
        <v>0</v>
      </c>
      <c r="EO369" s="4">
        <v>0</v>
      </c>
      <c r="EP369" s="4">
        <v>0</v>
      </c>
      <c r="EQ369" s="4">
        <v>0</v>
      </c>
      <c r="ER369" s="4">
        <v>0</v>
      </c>
      <c r="ES369" s="4">
        <v>0</v>
      </c>
      <c r="ET369" s="4">
        <v>0</v>
      </c>
      <c r="EU369" s="4">
        <v>0</v>
      </c>
      <c r="EV369" s="4">
        <v>0</v>
      </c>
      <c r="EW369" s="93">
        <v>5.9800664451827246E-2</v>
      </c>
      <c r="EX369" s="4">
        <v>0</v>
      </c>
      <c r="EY369" s="4">
        <v>869</v>
      </c>
      <c r="EZ369" s="4">
        <v>0</v>
      </c>
      <c r="FA369" s="4">
        <v>53</v>
      </c>
      <c r="FB369" s="4">
        <v>0</v>
      </c>
      <c r="FC369" s="4">
        <v>0</v>
      </c>
      <c r="FD369" s="4">
        <v>0</v>
      </c>
      <c r="FE369" s="4">
        <v>53</v>
      </c>
      <c r="FF369" s="4">
        <v>0</v>
      </c>
      <c r="FG369" s="4">
        <v>869</v>
      </c>
      <c r="FH369" s="4">
        <v>0</v>
      </c>
      <c r="FI369" s="93">
        <v>0</v>
      </c>
      <c r="FJ369" s="4">
        <v>0</v>
      </c>
      <c r="FK369" s="4">
        <v>0</v>
      </c>
      <c r="FL369" s="4">
        <v>0</v>
      </c>
      <c r="FM369" s="4">
        <v>0</v>
      </c>
      <c r="FN369" s="4">
        <v>0</v>
      </c>
      <c r="FO369" s="4">
        <v>0</v>
      </c>
      <c r="FQ369" s="4">
        <v>0</v>
      </c>
      <c r="FS369" s="4">
        <v>207.9204252546281</v>
      </c>
      <c r="FU369" s="93">
        <v>0</v>
      </c>
      <c r="FV369" s="4">
        <v>0</v>
      </c>
      <c r="FW369" s="4">
        <v>0</v>
      </c>
      <c r="FX369" s="4">
        <v>0</v>
      </c>
      <c r="FY369" s="4">
        <v>0</v>
      </c>
      <c r="FZ369" s="4">
        <v>0</v>
      </c>
      <c r="GA369" s="4">
        <v>0</v>
      </c>
      <c r="GB369" s="4">
        <v>0</v>
      </c>
      <c r="GC369" s="4">
        <v>0</v>
      </c>
      <c r="GE369" s="4">
        <v>211.51228167745589</v>
      </c>
      <c r="GG369" s="93">
        <v>0</v>
      </c>
      <c r="GH369" s="4">
        <v>0</v>
      </c>
      <c r="GI369" s="4">
        <v>0</v>
      </c>
      <c r="GJ369" s="4">
        <v>0</v>
      </c>
      <c r="GK369" s="4">
        <v>0</v>
      </c>
      <c r="GL369" s="4">
        <v>0</v>
      </c>
      <c r="GM369" s="4">
        <v>0</v>
      </c>
      <c r="GN369" s="4">
        <v>0</v>
      </c>
      <c r="GO369" s="4">
        <v>0</v>
      </c>
      <c r="GP369" s="4">
        <v>0</v>
      </c>
      <c r="GQ369" s="4">
        <v>0</v>
      </c>
      <c r="GR369" s="4">
        <v>0</v>
      </c>
      <c r="GS369" s="93">
        <v>0.27516778523489932</v>
      </c>
      <c r="GT369" s="4">
        <v>0</v>
      </c>
      <c r="GU369" s="4">
        <v>4889</v>
      </c>
      <c r="GV369" s="4">
        <v>0</v>
      </c>
      <c r="GW369" s="4">
        <v>246</v>
      </c>
      <c r="GX369" s="4">
        <v>0</v>
      </c>
      <c r="GY369" s="4">
        <v>0</v>
      </c>
      <c r="GZ369" s="4">
        <v>0</v>
      </c>
      <c r="HA369" s="160">
        <v>246</v>
      </c>
      <c r="HB369" s="160">
        <v>0</v>
      </c>
      <c r="HC369" s="160">
        <v>4337.3615406861618</v>
      </c>
      <c r="HD369" s="4">
        <v>-3</v>
      </c>
      <c r="HE369" s="93">
        <v>0</v>
      </c>
      <c r="HF369" s="4">
        <v>0</v>
      </c>
      <c r="HG369" s="4">
        <v>0</v>
      </c>
      <c r="HH369" s="4">
        <v>0</v>
      </c>
      <c r="HI369" s="4">
        <v>0</v>
      </c>
      <c r="HJ369" s="4">
        <v>0</v>
      </c>
      <c r="HK369" s="4">
        <v>0</v>
      </c>
      <c r="HL369" s="4">
        <v>0</v>
      </c>
      <c r="HM369" s="4">
        <v>0</v>
      </c>
      <c r="HN369" s="4">
        <v>0</v>
      </c>
      <c r="HO369" s="4">
        <v>0</v>
      </c>
      <c r="HP369" s="4">
        <v>0</v>
      </c>
      <c r="HQ369" s="4">
        <v>0</v>
      </c>
      <c r="HR369" s="93">
        <v>0.42</v>
      </c>
      <c r="HS369" s="4">
        <v>0</v>
      </c>
      <c r="HT369" s="4">
        <v>0</v>
      </c>
      <c r="HU369" s="4">
        <v>8098</v>
      </c>
      <c r="HV369" s="4">
        <v>0</v>
      </c>
      <c r="HW369" s="4">
        <v>0</v>
      </c>
      <c r="HX369" s="176">
        <v>0</v>
      </c>
      <c r="HY369" s="4">
        <v>375</v>
      </c>
      <c r="HZ369" s="176">
        <v>0</v>
      </c>
      <c r="IA369" s="4">
        <v>0</v>
      </c>
      <c r="IB369" s="176">
        <v>0</v>
      </c>
      <c r="IC369" s="4">
        <v>375</v>
      </c>
      <c r="ID369" s="176">
        <v>0</v>
      </c>
      <c r="IE369" s="4">
        <v>5336.6002892726474</v>
      </c>
      <c r="IF369" s="4">
        <v>28.785465134475089</v>
      </c>
      <c r="IG369" s="5">
        <v>0.53</v>
      </c>
      <c r="IH369" s="3">
        <v>0</v>
      </c>
      <c r="II369" s="3">
        <v>0</v>
      </c>
      <c r="IJ369" s="3">
        <v>10218</v>
      </c>
      <c r="IK369" s="3">
        <v>0</v>
      </c>
      <c r="IL369" s="3">
        <v>0</v>
      </c>
      <c r="IM369" s="3">
        <v>0</v>
      </c>
      <c r="IN369" s="3">
        <v>465</v>
      </c>
      <c r="IO369" s="3">
        <v>0</v>
      </c>
      <c r="IP369" s="3">
        <v>0</v>
      </c>
      <c r="IQ369" s="3"/>
      <c r="IR369" s="3">
        <v>465</v>
      </c>
      <c r="IS369" s="3"/>
      <c r="IT369" s="3">
        <v>1762.8952761998125</v>
      </c>
      <c r="IU369" s="3"/>
      <c r="IV369" s="93">
        <v>0</v>
      </c>
      <c r="IW369" s="4">
        <v>0</v>
      </c>
      <c r="IX369" s="4">
        <v>0</v>
      </c>
      <c r="IY369" s="4">
        <v>0</v>
      </c>
      <c r="IZ369" s="4">
        <v>0</v>
      </c>
      <c r="JA369" s="4">
        <v>0</v>
      </c>
      <c r="JB369" s="4">
        <v>0</v>
      </c>
      <c r="JC369" s="4">
        <v>0</v>
      </c>
      <c r="JD369" s="4">
        <v>0</v>
      </c>
      <c r="JE369" s="4">
        <v>0</v>
      </c>
      <c r="JG369" s="4">
        <v>0</v>
      </c>
      <c r="JI369" s="4">
        <v>211.57132208509665</v>
      </c>
      <c r="JK369" s="93">
        <v>0</v>
      </c>
      <c r="JL369" s="4">
        <v>0</v>
      </c>
      <c r="JM369" s="4">
        <v>0</v>
      </c>
      <c r="JN369" s="4">
        <v>0</v>
      </c>
      <c r="JO369" s="4">
        <v>0</v>
      </c>
      <c r="JP369" s="4">
        <v>0</v>
      </c>
      <c r="JQ369" s="4">
        <v>0</v>
      </c>
      <c r="JR369" s="4">
        <v>0</v>
      </c>
      <c r="JS369" s="4">
        <v>0</v>
      </c>
      <c r="JT369" s="4">
        <v>0</v>
      </c>
      <c r="JV369" s="4">
        <v>0</v>
      </c>
      <c r="JW369" s="4">
        <v>0</v>
      </c>
      <c r="JX369" s="4">
        <v>0</v>
      </c>
      <c r="JY369" s="4">
        <v>0</v>
      </c>
      <c r="JZ369" s="93">
        <v>0</v>
      </c>
      <c r="KA369" s="4">
        <v>0</v>
      </c>
      <c r="KB369" s="4">
        <v>0</v>
      </c>
      <c r="KC369" s="4">
        <v>0</v>
      </c>
      <c r="KD369" s="4">
        <v>0</v>
      </c>
      <c r="KE369" s="4">
        <v>0</v>
      </c>
      <c r="KF369" s="4">
        <v>0</v>
      </c>
      <c r="KG369" s="4">
        <v>0</v>
      </c>
      <c r="KH369" s="4">
        <v>0</v>
      </c>
      <c r="KI369" s="4">
        <v>0</v>
      </c>
      <c r="KJ369" s="4">
        <v>0</v>
      </c>
      <c r="KK369" s="4">
        <v>0</v>
      </c>
      <c r="KM369" s="4">
        <v>0</v>
      </c>
      <c r="KN369" s="4">
        <v>0</v>
      </c>
      <c r="KO369" s="4">
        <v>0.49</v>
      </c>
      <c r="KP369" s="4">
        <v>0</v>
      </c>
      <c r="KQ369" s="4">
        <v>0</v>
      </c>
      <c r="KR369" s="4">
        <v>14345</v>
      </c>
      <c r="KS369" s="4">
        <v>0</v>
      </c>
      <c r="KT369" s="4">
        <v>0</v>
      </c>
      <c r="KU369" s="4">
        <v>0</v>
      </c>
      <c r="KV369" s="4">
        <v>533</v>
      </c>
      <c r="KW369" s="4">
        <v>0</v>
      </c>
      <c r="KX369" s="4">
        <v>0</v>
      </c>
      <c r="KY369" s="4">
        <v>0</v>
      </c>
      <c r="KZ369" s="4">
        <v>533</v>
      </c>
      <c r="LA369" s="4">
        <v>0</v>
      </c>
      <c r="LB369" s="4">
        <v>14345</v>
      </c>
      <c r="LC369" s="4">
        <v>0</v>
      </c>
      <c r="LD369" s="4">
        <v>1</v>
      </c>
      <c r="LE369" s="4">
        <v>0</v>
      </c>
      <c r="LF369" s="4">
        <v>0</v>
      </c>
      <c r="LG369" s="4">
        <v>30808</v>
      </c>
      <c r="LH369" s="4">
        <v>0</v>
      </c>
      <c r="LI369" s="4">
        <v>0</v>
      </c>
      <c r="LJ369" s="4">
        <v>0</v>
      </c>
      <c r="LK369" s="4">
        <v>1188</v>
      </c>
      <c r="LL369" s="4">
        <v>0</v>
      </c>
      <c r="LM369" s="4">
        <v>0</v>
      </c>
      <c r="LO369" s="4">
        <v>1188</v>
      </c>
      <c r="LQ369" s="4">
        <v>25070</v>
      </c>
      <c r="MI369" s="115">
        <f t="shared" si="5"/>
        <v>-618</v>
      </c>
      <c r="MJ369" s="3"/>
      <c r="MK369" s="3"/>
      <c r="ML369" s="176"/>
      <c r="MM369" s="176"/>
      <c r="MN369" s="176"/>
      <c r="MO369" s="176"/>
      <c r="MP369" s="176"/>
      <c r="MQ369" s="176"/>
      <c r="MR369" s="176"/>
      <c r="MS369" s="176"/>
      <c r="MT369" s="176"/>
    </row>
    <row r="370" spans="1:358" s="4" customFormat="1">
      <c r="A370" s="1">
        <v>620</v>
      </c>
      <c r="B370" t="s">
        <v>400</v>
      </c>
      <c r="C370" s="93"/>
      <c r="E370" s="4">
        <v>0</v>
      </c>
      <c r="F370" s="4">
        <v>0</v>
      </c>
      <c r="I370" s="93">
        <v>2</v>
      </c>
      <c r="J370" s="4">
        <v>18578</v>
      </c>
      <c r="K370" s="4">
        <v>0</v>
      </c>
      <c r="L370" s="4">
        <v>0</v>
      </c>
      <c r="O370" s="93">
        <v>2</v>
      </c>
      <c r="P370" s="4">
        <v>0</v>
      </c>
      <c r="Q370" s="4">
        <v>17728</v>
      </c>
      <c r="R370" s="4">
        <v>0</v>
      </c>
      <c r="S370" s="4">
        <v>0</v>
      </c>
      <c r="U370" s="4">
        <v>0</v>
      </c>
      <c r="V370" s="4">
        <v>7092</v>
      </c>
      <c r="W370" s="93">
        <v>1</v>
      </c>
      <c r="X370" s="4">
        <v>0</v>
      </c>
      <c r="Y370" s="4">
        <v>8511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1659</v>
      </c>
      <c r="AF370" s="4">
        <v>1</v>
      </c>
      <c r="AG370" s="4">
        <v>0</v>
      </c>
      <c r="AH370" s="4">
        <v>8736</v>
      </c>
      <c r="AJ370" s="4">
        <v>0</v>
      </c>
      <c r="AL370" s="4">
        <v>225</v>
      </c>
      <c r="AN370" s="4">
        <v>0</v>
      </c>
      <c r="AO370" s="93">
        <v>2</v>
      </c>
      <c r="AP370" s="4">
        <v>0</v>
      </c>
      <c r="AQ370" s="4">
        <v>17713</v>
      </c>
      <c r="AR370" s="4">
        <v>0</v>
      </c>
      <c r="AS370" s="4">
        <v>0</v>
      </c>
      <c r="AT370" s="4">
        <v>0</v>
      </c>
      <c r="AU370" s="4">
        <v>9112</v>
      </c>
      <c r="AW370" s="93">
        <v>4</v>
      </c>
      <c r="AY370" s="4">
        <v>34910</v>
      </c>
      <c r="AZ370" s="4">
        <v>0</v>
      </c>
      <c r="BA370" s="4">
        <v>0</v>
      </c>
      <c r="BB370" s="4">
        <v>0</v>
      </c>
      <c r="BC370" s="4">
        <v>20184</v>
      </c>
      <c r="BD370" s="4">
        <v>30</v>
      </c>
      <c r="BE370" s="4">
        <v>3</v>
      </c>
      <c r="BF370" s="4">
        <v>0</v>
      </c>
      <c r="BG370" s="4">
        <v>24793</v>
      </c>
      <c r="BH370" s="4">
        <v>0</v>
      </c>
      <c r="BI370" s="4">
        <v>2</v>
      </c>
      <c r="BJ370" s="4">
        <v>0</v>
      </c>
      <c r="BK370" s="4">
        <v>17300</v>
      </c>
      <c r="BL370" s="4">
        <v>0</v>
      </c>
      <c r="BM370" s="4">
        <v>0</v>
      </c>
      <c r="BN370" s="4">
        <v>0</v>
      </c>
      <c r="BO370" s="4">
        <v>2104.0219897619008</v>
      </c>
      <c r="BP370" s="4">
        <v>1.37037271864574</v>
      </c>
      <c r="BQ370" s="93">
        <v>2</v>
      </c>
      <c r="BR370" s="4">
        <v>0</v>
      </c>
      <c r="BS370" s="4">
        <v>17847.495031021535</v>
      </c>
      <c r="BT370" s="4">
        <v>0</v>
      </c>
      <c r="BU370" s="4">
        <v>1496</v>
      </c>
      <c r="BW370" s="4">
        <v>0</v>
      </c>
      <c r="BY370" s="4">
        <v>1496</v>
      </c>
      <c r="CA370" s="4">
        <v>547.4950310215354</v>
      </c>
      <c r="CC370" s="93">
        <v>8</v>
      </c>
      <c r="CD370" s="4">
        <v>0</v>
      </c>
      <c r="CE370" s="4">
        <v>87002</v>
      </c>
      <c r="CF370" s="4">
        <v>0</v>
      </c>
      <c r="CG370" s="4">
        <v>6208</v>
      </c>
      <c r="CH370" s="4">
        <v>0</v>
      </c>
      <c r="CI370" s="4">
        <v>0</v>
      </c>
      <c r="CJ370" s="4">
        <v>0</v>
      </c>
      <c r="CK370" s="4">
        <v>6208</v>
      </c>
      <c r="CL370" s="4">
        <v>0</v>
      </c>
      <c r="CM370" s="4">
        <v>69482.504968978465</v>
      </c>
      <c r="CN370" s="4">
        <v>0</v>
      </c>
      <c r="CO370" s="93">
        <v>14</v>
      </c>
      <c r="CP370" s="4">
        <v>0</v>
      </c>
      <c r="CQ370" s="4">
        <v>150848.46334123221</v>
      </c>
      <c r="CS370" s="4">
        <v>11354</v>
      </c>
      <c r="CU370" s="4">
        <v>0</v>
      </c>
      <c r="CW370" s="4">
        <v>11354</v>
      </c>
      <c r="CY370" s="4">
        <v>105558.46334123221</v>
      </c>
      <c r="DA370" s="93">
        <v>18</v>
      </c>
      <c r="DB370" s="4">
        <v>0</v>
      </c>
      <c r="DC370" s="4">
        <v>179088</v>
      </c>
      <c r="DD370" s="4">
        <v>0</v>
      </c>
      <c r="DE370" s="4">
        <v>14409</v>
      </c>
      <c r="DF370" s="4">
        <v>0</v>
      </c>
      <c r="DG370" s="4">
        <v>11750</v>
      </c>
      <c r="DH370" s="4">
        <v>0</v>
      </c>
      <c r="DI370" s="4">
        <v>14409</v>
      </c>
      <c r="DJ370" s="4">
        <v>0</v>
      </c>
      <c r="DK370" s="4">
        <v>94209</v>
      </c>
      <c r="DL370" s="4">
        <v>0</v>
      </c>
      <c r="DM370" s="93">
        <v>22</v>
      </c>
      <c r="DN370" s="4">
        <v>0</v>
      </c>
      <c r="DO370" s="4">
        <v>251403</v>
      </c>
      <c r="DQ370" s="4">
        <v>19646</v>
      </c>
      <c r="DS370" s="4">
        <v>0</v>
      </c>
      <c r="DU370" s="4">
        <v>19646</v>
      </c>
      <c r="DW370" s="4">
        <v>114797.30733175356</v>
      </c>
      <c r="DY370" s="93">
        <v>28</v>
      </c>
      <c r="DZ370" s="4">
        <v>0</v>
      </c>
      <c r="EA370" s="4">
        <v>294921</v>
      </c>
      <c r="EC370" s="4">
        <v>22325</v>
      </c>
      <c r="EE370" s="4">
        <v>40074</v>
      </c>
      <c r="EG370" s="4">
        <v>22325</v>
      </c>
      <c r="EI370" s="4">
        <v>98202.814663507117</v>
      </c>
      <c r="EK370" s="93">
        <v>43.752542372881358</v>
      </c>
      <c r="EL370" s="4">
        <v>0</v>
      </c>
      <c r="EM370" s="4">
        <v>524338</v>
      </c>
      <c r="EN370" s="4">
        <v>0</v>
      </c>
      <c r="EO370" s="4">
        <v>37285</v>
      </c>
      <c r="EP370" s="4">
        <v>0</v>
      </c>
      <c r="EQ370" s="4">
        <v>26702</v>
      </c>
      <c r="ER370" s="4">
        <v>0</v>
      </c>
      <c r="ES370" s="4">
        <v>37285</v>
      </c>
      <c r="ET370" s="4">
        <v>0</v>
      </c>
      <c r="EU370" s="4">
        <v>284453.8</v>
      </c>
      <c r="EV370" s="4">
        <v>0</v>
      </c>
      <c r="EW370" s="93">
        <v>39.450403787915207</v>
      </c>
      <c r="EX370" s="4">
        <v>0</v>
      </c>
      <c r="EY370" s="4">
        <v>518124</v>
      </c>
      <c r="EZ370" s="4">
        <v>0</v>
      </c>
      <c r="FA370" s="4">
        <v>35221</v>
      </c>
      <c r="FB370" s="4">
        <v>0</v>
      </c>
      <c r="FC370" s="4">
        <v>0</v>
      </c>
      <c r="FD370" s="4">
        <v>0</v>
      </c>
      <c r="FE370" s="4">
        <v>35221</v>
      </c>
      <c r="FF370" s="4">
        <v>0</v>
      </c>
      <c r="FG370" s="4">
        <v>74761.45</v>
      </c>
      <c r="FH370" s="4">
        <v>0</v>
      </c>
      <c r="FI370" s="93">
        <v>37.993243243243242</v>
      </c>
      <c r="FJ370" s="4">
        <v>0</v>
      </c>
      <c r="FK370" s="4">
        <v>523533</v>
      </c>
      <c r="FL370" s="4">
        <v>0</v>
      </c>
      <c r="FM370" s="4">
        <v>33872</v>
      </c>
      <c r="FN370" s="4">
        <v>0</v>
      </c>
      <c r="FO370" s="4">
        <v>0</v>
      </c>
      <c r="FQ370" s="4">
        <v>33872</v>
      </c>
      <c r="FS370" s="4">
        <v>60067.947665650347</v>
      </c>
      <c r="FU370" s="93">
        <v>36.989864864864863</v>
      </c>
      <c r="FV370" s="4">
        <v>0</v>
      </c>
      <c r="FW370" s="4">
        <v>497799</v>
      </c>
      <c r="FX370" s="4">
        <v>0</v>
      </c>
      <c r="FY370" s="4">
        <v>31443</v>
      </c>
      <c r="FZ370" s="4">
        <v>0</v>
      </c>
      <c r="GA370" s="4">
        <v>14745</v>
      </c>
      <c r="GB370" s="4">
        <v>0</v>
      </c>
      <c r="GC370" s="4">
        <v>31443</v>
      </c>
      <c r="GE370" s="4">
        <v>57156.021930023315</v>
      </c>
      <c r="GG370" s="93">
        <v>29.177849177849179</v>
      </c>
      <c r="GH370" s="4">
        <v>0</v>
      </c>
      <c r="GI370" s="4">
        <v>369689</v>
      </c>
      <c r="GJ370" s="4">
        <v>0</v>
      </c>
      <c r="GK370" s="4">
        <v>24520</v>
      </c>
      <c r="GL370" s="4">
        <v>0</v>
      </c>
      <c r="GM370" s="4">
        <v>14000</v>
      </c>
      <c r="GN370" s="4">
        <v>0</v>
      </c>
      <c r="GO370" s="4">
        <v>24520</v>
      </c>
      <c r="GP370" s="4">
        <v>0</v>
      </c>
      <c r="GQ370" s="4">
        <v>0</v>
      </c>
      <c r="GR370" s="4">
        <v>0</v>
      </c>
      <c r="GS370" s="93">
        <v>21.905723905723907</v>
      </c>
      <c r="GT370" s="4">
        <v>0</v>
      </c>
      <c r="GU370" s="4">
        <v>293798</v>
      </c>
      <c r="GV370" s="4">
        <v>0</v>
      </c>
      <c r="GW370" s="4">
        <v>19240</v>
      </c>
      <c r="GX370" s="4">
        <v>0</v>
      </c>
      <c r="GY370" s="4">
        <v>0</v>
      </c>
      <c r="GZ370" s="4">
        <v>0</v>
      </c>
      <c r="HA370" s="160">
        <v>19240</v>
      </c>
      <c r="HB370" s="160">
        <v>0</v>
      </c>
      <c r="HC370" s="160">
        <v>0</v>
      </c>
      <c r="HD370" s="4">
        <v>0</v>
      </c>
      <c r="HE370" s="93">
        <v>14</v>
      </c>
      <c r="HF370" s="4">
        <v>0</v>
      </c>
      <c r="HG370" s="4">
        <v>0</v>
      </c>
      <c r="HH370" s="4">
        <v>200517</v>
      </c>
      <c r="HI370" s="4">
        <v>0</v>
      </c>
      <c r="HJ370" s="4">
        <v>12500</v>
      </c>
      <c r="HK370" s="4">
        <v>0</v>
      </c>
      <c r="HL370" s="4">
        <v>0</v>
      </c>
      <c r="HM370" s="4">
        <v>0</v>
      </c>
      <c r="HN370" s="4">
        <v>12500</v>
      </c>
      <c r="HO370" s="4">
        <v>0</v>
      </c>
      <c r="HP370" s="4">
        <v>0</v>
      </c>
      <c r="HQ370" s="4">
        <v>0</v>
      </c>
      <c r="HR370" s="93">
        <v>15.399999999999999</v>
      </c>
      <c r="HS370" s="4">
        <v>0</v>
      </c>
      <c r="HT370" s="4">
        <v>0</v>
      </c>
      <c r="HU370" s="4">
        <v>224526</v>
      </c>
      <c r="HV370" s="4">
        <v>0</v>
      </c>
      <c r="HW370" s="4">
        <v>0</v>
      </c>
      <c r="HX370" s="176">
        <v>0</v>
      </c>
      <c r="HY370" s="4">
        <v>13481</v>
      </c>
      <c r="HZ370" s="176">
        <v>0</v>
      </c>
      <c r="IA370" s="4">
        <v>0</v>
      </c>
      <c r="IB370" s="176">
        <v>0</v>
      </c>
      <c r="IC370" s="4">
        <v>13481</v>
      </c>
      <c r="ID370" s="176">
        <v>0</v>
      </c>
      <c r="IE370" s="4">
        <v>15821.985224147567</v>
      </c>
      <c r="IF370" s="4">
        <v>85.343323340775896</v>
      </c>
      <c r="IG370" s="5">
        <v>13.27</v>
      </c>
      <c r="IH370" s="3">
        <v>0</v>
      </c>
      <c r="II370" s="3">
        <v>0</v>
      </c>
      <c r="IJ370" s="3">
        <v>197021</v>
      </c>
      <c r="IK370" s="3">
        <v>0</v>
      </c>
      <c r="IL370" s="3">
        <v>0</v>
      </c>
      <c r="IM370" s="3">
        <v>0</v>
      </c>
      <c r="IN370" s="3">
        <v>11782</v>
      </c>
      <c r="IO370" s="3">
        <v>0</v>
      </c>
      <c r="IP370" s="3">
        <v>0</v>
      </c>
      <c r="IQ370" s="3"/>
      <c r="IR370" s="3">
        <v>11782</v>
      </c>
      <c r="IS370" s="3"/>
      <c r="IT370" s="3">
        <v>70.016920727463827</v>
      </c>
      <c r="IU370" s="3"/>
      <c r="IV370" s="93">
        <v>12</v>
      </c>
      <c r="IW370" s="4">
        <v>0</v>
      </c>
      <c r="IX370" s="4">
        <v>0</v>
      </c>
      <c r="IY370" s="4">
        <v>193716</v>
      </c>
      <c r="IZ370" s="4">
        <v>0</v>
      </c>
      <c r="JA370" s="4">
        <v>0</v>
      </c>
      <c r="JB370" s="4">
        <v>0</v>
      </c>
      <c r="JC370" s="4">
        <v>11256</v>
      </c>
      <c r="JD370" s="4">
        <v>0</v>
      </c>
      <c r="JE370" s="4">
        <v>0</v>
      </c>
      <c r="JG370" s="4">
        <v>11256</v>
      </c>
      <c r="JI370" s="4">
        <v>8.4029792844926305</v>
      </c>
      <c r="JK370" s="93">
        <v>9.17</v>
      </c>
      <c r="JL370" s="4">
        <v>0</v>
      </c>
      <c r="JM370" s="4">
        <v>0</v>
      </c>
      <c r="JN370" s="4">
        <v>161299</v>
      </c>
      <c r="JO370" s="4">
        <v>0</v>
      </c>
      <c r="JP370" s="4">
        <v>0</v>
      </c>
      <c r="JQ370" s="4">
        <v>0</v>
      </c>
      <c r="JR370" s="4">
        <v>8601</v>
      </c>
      <c r="JS370" s="4">
        <v>0</v>
      </c>
      <c r="JT370" s="4">
        <v>0</v>
      </c>
      <c r="JV370" s="4">
        <v>8601</v>
      </c>
      <c r="JW370" s="4">
        <v>0</v>
      </c>
      <c r="JX370" s="4">
        <v>0</v>
      </c>
      <c r="JY370" s="4">
        <v>0</v>
      </c>
      <c r="JZ370" s="93">
        <v>13.6</v>
      </c>
      <c r="KA370" s="4">
        <v>0</v>
      </c>
      <c r="KB370" s="4">
        <v>0</v>
      </c>
      <c r="KC370" s="4">
        <v>231564</v>
      </c>
      <c r="KD370" s="4">
        <v>0</v>
      </c>
      <c r="KE370" s="4">
        <v>0</v>
      </c>
      <c r="KF370" s="4">
        <v>0</v>
      </c>
      <c r="KG370" s="4">
        <v>12757</v>
      </c>
      <c r="KH370" s="4">
        <v>0</v>
      </c>
      <c r="KI370" s="4">
        <v>0</v>
      </c>
      <c r="KJ370" s="4">
        <v>0</v>
      </c>
      <c r="KK370" s="4">
        <v>12757</v>
      </c>
      <c r="KM370" s="4">
        <v>70265</v>
      </c>
      <c r="KN370" s="4">
        <v>0</v>
      </c>
      <c r="KO370" s="4">
        <v>13.75</v>
      </c>
      <c r="KP370" s="4">
        <v>0</v>
      </c>
      <c r="KQ370" s="4">
        <v>0</v>
      </c>
      <c r="KR370" s="4">
        <v>238926</v>
      </c>
      <c r="KS370" s="4">
        <v>0</v>
      </c>
      <c r="KT370" s="4">
        <v>0</v>
      </c>
      <c r="KU370" s="4">
        <v>0</v>
      </c>
      <c r="KV370" s="4">
        <v>13893</v>
      </c>
      <c r="KW370" s="4">
        <v>0</v>
      </c>
      <c r="KX370" s="4">
        <v>22006</v>
      </c>
      <c r="KY370" s="4">
        <v>0</v>
      </c>
      <c r="KZ370" s="4">
        <v>13893</v>
      </c>
      <c r="LA370" s="4">
        <v>0</v>
      </c>
      <c r="LB370" s="4">
        <v>49521</v>
      </c>
      <c r="LC370" s="4">
        <v>0</v>
      </c>
      <c r="LD370" s="4">
        <v>13</v>
      </c>
      <c r="LE370" s="4">
        <v>0</v>
      </c>
      <c r="LF370" s="4">
        <v>0</v>
      </c>
      <c r="LG370" s="4">
        <v>284470</v>
      </c>
      <c r="LH370" s="4">
        <v>0</v>
      </c>
      <c r="LI370" s="4">
        <v>0</v>
      </c>
      <c r="LJ370" s="4">
        <v>0</v>
      </c>
      <c r="LK370" s="4">
        <v>15444</v>
      </c>
      <c r="LL370" s="4">
        <v>0</v>
      </c>
      <c r="LM370" s="4">
        <v>0</v>
      </c>
      <c r="LO370" s="4">
        <v>15444</v>
      </c>
      <c r="LQ370" s="4">
        <v>78067.199999999997</v>
      </c>
      <c r="MI370" s="115">
        <f t="shared" si="5"/>
        <v>-620</v>
      </c>
      <c r="MJ370" s="3"/>
      <c r="MK370" s="3"/>
      <c r="ML370" s="176"/>
      <c r="MM370" s="176"/>
      <c r="MN370" s="176"/>
      <c r="MO370" s="176"/>
      <c r="MP370" s="176"/>
      <c r="MQ370" s="176"/>
      <c r="MR370" s="176"/>
      <c r="MS370" s="176"/>
      <c r="MT370" s="176"/>
    </row>
    <row r="371" spans="1:358" s="4" customFormat="1">
      <c r="A371" s="1">
        <v>622</v>
      </c>
      <c r="B371" t="s">
        <v>401</v>
      </c>
      <c r="C371" s="93"/>
      <c r="E371" s="4">
        <v>0</v>
      </c>
      <c r="F371" s="4">
        <v>0</v>
      </c>
      <c r="I371" s="93"/>
      <c r="J371" s="4">
        <v>0</v>
      </c>
      <c r="K371" s="4">
        <v>0</v>
      </c>
      <c r="L371" s="4">
        <v>0</v>
      </c>
      <c r="O371" s="93"/>
      <c r="Q371" s="4">
        <v>0</v>
      </c>
      <c r="R371" s="4">
        <v>0</v>
      </c>
      <c r="S371" s="4">
        <v>0</v>
      </c>
      <c r="U371" s="4">
        <v>0</v>
      </c>
      <c r="V371" s="4">
        <v>0</v>
      </c>
      <c r="W371" s="93"/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L371" s="4">
        <v>0</v>
      </c>
      <c r="AO371" s="93"/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W371" s="93"/>
      <c r="AZ371" s="4">
        <v>0</v>
      </c>
      <c r="BB371" s="4">
        <v>0</v>
      </c>
      <c r="BC371" s="4">
        <v>0</v>
      </c>
      <c r="BD371" s="4">
        <v>0</v>
      </c>
      <c r="BH371" s="4">
        <v>0</v>
      </c>
      <c r="BL371" s="4">
        <v>0</v>
      </c>
      <c r="BN371" s="4">
        <v>0</v>
      </c>
      <c r="BO371" s="4">
        <v>0</v>
      </c>
      <c r="BP371" s="4">
        <v>0</v>
      </c>
      <c r="BQ371" s="93">
        <v>0</v>
      </c>
      <c r="BR371" s="4">
        <v>0</v>
      </c>
      <c r="BS371" s="4">
        <v>0</v>
      </c>
      <c r="BT371" s="4">
        <v>0</v>
      </c>
      <c r="BU371" s="4">
        <v>0</v>
      </c>
      <c r="BW371" s="4">
        <v>0</v>
      </c>
      <c r="BY371" s="4">
        <v>0</v>
      </c>
      <c r="CA371" s="4">
        <v>0</v>
      </c>
      <c r="CC371" s="93">
        <v>0.29692832764505117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2704.7201365187711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93">
        <v>1</v>
      </c>
      <c r="CP371" s="4">
        <v>0</v>
      </c>
      <c r="CQ371" s="4">
        <v>0</v>
      </c>
      <c r="CS371" s="4">
        <v>0</v>
      </c>
      <c r="CU371" s="4">
        <v>9528.6250866217524</v>
      </c>
      <c r="CW371" s="4">
        <v>0</v>
      </c>
      <c r="CY371" s="4">
        <v>0</v>
      </c>
      <c r="DA371" s="93">
        <v>2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17954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93">
        <v>4</v>
      </c>
      <c r="DN371" s="4">
        <v>0</v>
      </c>
      <c r="DO371" s="4">
        <v>12090</v>
      </c>
      <c r="DQ371" s="4">
        <v>869</v>
      </c>
      <c r="DS371" s="4">
        <v>38877</v>
      </c>
      <c r="DU371" s="4">
        <v>869</v>
      </c>
      <c r="DW371" s="4">
        <v>12090</v>
      </c>
      <c r="DY371" s="93">
        <v>6.7137698827354004</v>
      </c>
      <c r="DZ371" s="4">
        <v>0</v>
      </c>
      <c r="EA371" s="4">
        <v>56322</v>
      </c>
      <c r="EC371" s="4">
        <v>4210</v>
      </c>
      <c r="EE371" s="4">
        <v>26348</v>
      </c>
      <c r="EG371" s="4">
        <v>4210</v>
      </c>
      <c r="EI371" s="4">
        <v>51486</v>
      </c>
      <c r="EK371" s="93">
        <v>3</v>
      </c>
      <c r="EL371" s="4">
        <v>0</v>
      </c>
      <c r="EM371" s="4">
        <v>33156</v>
      </c>
      <c r="EN371" s="4">
        <v>0</v>
      </c>
      <c r="EO371" s="4">
        <v>2679</v>
      </c>
      <c r="EP371" s="4">
        <v>0</v>
      </c>
      <c r="EQ371" s="4">
        <v>0</v>
      </c>
      <c r="ER371" s="4">
        <v>0</v>
      </c>
      <c r="ES371" s="4">
        <v>2679</v>
      </c>
      <c r="ET371" s="4">
        <v>0</v>
      </c>
      <c r="EU371" s="4">
        <v>31375.200000000001</v>
      </c>
      <c r="EV371" s="4">
        <v>0</v>
      </c>
      <c r="EW371" s="93">
        <v>3</v>
      </c>
      <c r="EX371" s="4">
        <v>0</v>
      </c>
      <c r="EY371" s="4">
        <v>24654</v>
      </c>
      <c r="EZ371" s="4">
        <v>0</v>
      </c>
      <c r="FA371" s="4">
        <v>2679</v>
      </c>
      <c r="FB371" s="4">
        <v>0</v>
      </c>
      <c r="FC371" s="4">
        <v>0</v>
      </c>
      <c r="FD371" s="4">
        <v>0</v>
      </c>
      <c r="FE371" s="4">
        <v>2679</v>
      </c>
      <c r="FF371" s="4">
        <v>0</v>
      </c>
      <c r="FG371" s="4">
        <v>17692.8</v>
      </c>
      <c r="FH371" s="4">
        <v>0</v>
      </c>
      <c r="FI371" s="93">
        <v>2</v>
      </c>
      <c r="FJ371" s="4">
        <v>0</v>
      </c>
      <c r="FK371" s="4">
        <v>17392</v>
      </c>
      <c r="FL371" s="4">
        <v>0</v>
      </c>
      <c r="FM371" s="4">
        <v>1786</v>
      </c>
      <c r="FN371" s="4">
        <v>0</v>
      </c>
      <c r="FO371" s="4">
        <v>0</v>
      </c>
      <c r="FQ371" s="4">
        <v>1786</v>
      </c>
      <c r="FS371" s="4">
        <v>0</v>
      </c>
      <c r="FU371" s="93">
        <v>1</v>
      </c>
      <c r="FV371" s="4">
        <v>0</v>
      </c>
      <c r="FW371" s="4">
        <v>9178</v>
      </c>
      <c r="FX371" s="4">
        <v>0</v>
      </c>
      <c r="FY371" s="4">
        <v>893</v>
      </c>
      <c r="FZ371" s="4">
        <v>0</v>
      </c>
      <c r="GA371" s="4">
        <v>0</v>
      </c>
      <c r="GB371" s="4">
        <v>0</v>
      </c>
      <c r="GC371" s="4">
        <v>893</v>
      </c>
      <c r="GE371" s="4">
        <v>0</v>
      </c>
      <c r="GG371" s="93">
        <v>1</v>
      </c>
      <c r="GH371" s="4">
        <v>0</v>
      </c>
      <c r="GI371" s="4">
        <v>9453</v>
      </c>
      <c r="GJ371" s="4">
        <v>0</v>
      </c>
      <c r="GK371" s="4">
        <v>891</v>
      </c>
      <c r="GL371" s="4">
        <v>0</v>
      </c>
      <c r="GM371" s="4">
        <v>0</v>
      </c>
      <c r="GN371" s="4">
        <v>0</v>
      </c>
      <c r="GO371" s="4">
        <v>891</v>
      </c>
      <c r="GP371" s="4">
        <v>0</v>
      </c>
      <c r="GQ371" s="4">
        <v>264.57323395602276</v>
      </c>
      <c r="GR371" s="4">
        <v>-0.23127030258916648</v>
      </c>
      <c r="GS371" s="93">
        <v>0</v>
      </c>
      <c r="GT371" s="4">
        <v>0</v>
      </c>
      <c r="GU371" s="4">
        <v>0</v>
      </c>
      <c r="GV371" s="4">
        <v>0</v>
      </c>
      <c r="GW371" s="4">
        <v>0</v>
      </c>
      <c r="GX371" s="4">
        <v>0</v>
      </c>
      <c r="GY371" s="4">
        <v>0</v>
      </c>
      <c r="GZ371" s="4">
        <v>0</v>
      </c>
      <c r="HA371" s="160">
        <v>0</v>
      </c>
      <c r="HB371" s="160">
        <v>0</v>
      </c>
      <c r="HC371" s="160">
        <v>-0.23127030258916648</v>
      </c>
      <c r="HD371" s="4">
        <v>0</v>
      </c>
      <c r="HE371" s="93">
        <v>2</v>
      </c>
      <c r="HF371" s="4">
        <v>0</v>
      </c>
      <c r="HG371" s="4">
        <v>0</v>
      </c>
      <c r="HH371" s="4">
        <v>20853</v>
      </c>
      <c r="HI371" s="4">
        <v>0</v>
      </c>
      <c r="HJ371" s="4">
        <v>1591</v>
      </c>
      <c r="HK371" s="4">
        <v>0</v>
      </c>
      <c r="HL371" s="4">
        <v>0</v>
      </c>
      <c r="HM371" s="4">
        <v>0</v>
      </c>
      <c r="HN371" s="4">
        <v>1591</v>
      </c>
      <c r="HO371" s="4">
        <v>0</v>
      </c>
      <c r="HP371" s="4">
        <v>18304</v>
      </c>
      <c r="HQ371" s="4">
        <v>-318.01529344292794</v>
      </c>
      <c r="HR371" s="93">
        <v>2</v>
      </c>
      <c r="HS371" s="4">
        <v>0</v>
      </c>
      <c r="HT371" s="4">
        <v>0</v>
      </c>
      <c r="HU371" s="4">
        <v>20846</v>
      </c>
      <c r="HV371" s="4">
        <v>0</v>
      </c>
      <c r="HW371" s="4">
        <v>0</v>
      </c>
      <c r="HX371" s="176">
        <v>0</v>
      </c>
      <c r="HY371" s="4">
        <v>1786</v>
      </c>
      <c r="HZ371" s="176">
        <v>0</v>
      </c>
      <c r="IA371" s="4">
        <v>0</v>
      </c>
      <c r="IB371" s="176">
        <v>0</v>
      </c>
      <c r="IC371" s="4">
        <v>1786</v>
      </c>
      <c r="ID371" s="176">
        <v>0</v>
      </c>
      <c r="IE371" s="4">
        <v>-209.57279661405965</v>
      </c>
      <c r="IF371" s="4">
        <v>-1.1304295062523124</v>
      </c>
      <c r="IG371" s="5">
        <v>5</v>
      </c>
      <c r="IH371" s="3">
        <v>0</v>
      </c>
      <c r="II371" s="3">
        <v>0</v>
      </c>
      <c r="IJ371" s="3">
        <v>53315</v>
      </c>
      <c r="IK371" s="3">
        <v>0</v>
      </c>
      <c r="IL371" s="3">
        <v>0</v>
      </c>
      <c r="IM371" s="3">
        <v>0</v>
      </c>
      <c r="IN371" s="3">
        <v>4445</v>
      </c>
      <c r="IO371" s="3">
        <v>0</v>
      </c>
      <c r="IP371" s="3">
        <v>0</v>
      </c>
      <c r="IQ371" s="3"/>
      <c r="IR371" s="3">
        <v>4445</v>
      </c>
      <c r="IS371" s="3"/>
      <c r="IT371" s="3">
        <v>26637.118885441192</v>
      </c>
      <c r="IU371" s="3"/>
      <c r="IV371" s="93">
        <v>36</v>
      </c>
      <c r="IW371" s="4">
        <v>0</v>
      </c>
      <c r="IX371" s="4">
        <v>0</v>
      </c>
      <c r="IY371" s="4">
        <v>469332</v>
      </c>
      <c r="IZ371" s="4">
        <v>0</v>
      </c>
      <c r="JA371" s="4">
        <v>0</v>
      </c>
      <c r="JB371" s="4">
        <v>0</v>
      </c>
      <c r="JC371" s="4">
        <v>33732</v>
      </c>
      <c r="JD371" s="4">
        <v>0</v>
      </c>
      <c r="JE371" s="4">
        <v>0</v>
      </c>
      <c r="JG371" s="4">
        <v>33732</v>
      </c>
      <c r="JI371" s="4">
        <v>348553.66137558292</v>
      </c>
      <c r="JK371" s="93">
        <v>44.019999999999996</v>
      </c>
      <c r="JL371" s="4">
        <v>0</v>
      </c>
      <c r="JM371" s="4">
        <v>0</v>
      </c>
      <c r="JN371" s="4">
        <v>595740</v>
      </c>
      <c r="JO371" s="4">
        <v>0</v>
      </c>
      <c r="JP371" s="4">
        <v>0</v>
      </c>
      <c r="JQ371" s="4">
        <v>0</v>
      </c>
      <c r="JR371" s="4">
        <v>41292</v>
      </c>
      <c r="JS371" s="4">
        <v>0</v>
      </c>
      <c r="JT371" s="4">
        <v>0</v>
      </c>
      <c r="JV371" s="4">
        <v>41292</v>
      </c>
      <c r="JW371" s="4">
        <v>0</v>
      </c>
      <c r="JX371" s="4">
        <v>190529.8177928061</v>
      </c>
      <c r="JY371" s="4">
        <v>-81.555239663081011</v>
      </c>
      <c r="JZ371" s="93">
        <v>56.15</v>
      </c>
      <c r="KA371" s="4">
        <v>0</v>
      </c>
      <c r="KB371" s="4">
        <v>0</v>
      </c>
      <c r="KC371" s="4">
        <v>768975</v>
      </c>
      <c r="KD371" s="4">
        <v>0</v>
      </c>
      <c r="KE371" s="4">
        <v>0</v>
      </c>
      <c r="KF371" s="4">
        <v>0</v>
      </c>
      <c r="KG371" s="4">
        <v>52668</v>
      </c>
      <c r="KH371" s="4">
        <v>0</v>
      </c>
      <c r="KI371" s="4">
        <v>0</v>
      </c>
      <c r="KJ371" s="4">
        <v>0</v>
      </c>
      <c r="KK371" s="4">
        <v>52668</v>
      </c>
      <c r="KM371" s="4">
        <v>304352.25527668046</v>
      </c>
      <c r="KN371" s="4">
        <v>-445.46246207965305</v>
      </c>
      <c r="KO371" s="4">
        <v>68.09</v>
      </c>
      <c r="KP371" s="4">
        <v>0</v>
      </c>
      <c r="KQ371" s="4">
        <v>0</v>
      </c>
      <c r="KR371" s="4">
        <v>878088</v>
      </c>
      <c r="KS371" s="4">
        <v>0</v>
      </c>
      <c r="KT371" s="4">
        <v>0</v>
      </c>
      <c r="KU371" s="4">
        <v>0</v>
      </c>
      <c r="KV371" s="4">
        <v>74082</v>
      </c>
      <c r="KW371" s="4">
        <v>0</v>
      </c>
      <c r="KX371" s="4">
        <v>0</v>
      </c>
      <c r="KY371" s="4">
        <v>0</v>
      </c>
      <c r="KZ371" s="4">
        <v>74082</v>
      </c>
      <c r="LA371" s="4">
        <v>0</v>
      </c>
      <c r="LB371" s="4">
        <v>261149.20953792037</v>
      </c>
      <c r="LC371" s="4">
        <v>0</v>
      </c>
      <c r="LD371" s="4">
        <v>76</v>
      </c>
      <c r="LE371" s="4">
        <v>0</v>
      </c>
      <c r="LF371" s="4">
        <v>0</v>
      </c>
      <c r="LG371" s="4">
        <v>1076692</v>
      </c>
      <c r="LH371" s="4">
        <v>0</v>
      </c>
      <c r="LI371" s="4">
        <v>0</v>
      </c>
      <c r="LJ371" s="4">
        <v>0</v>
      </c>
      <c r="LK371" s="4">
        <v>90288</v>
      </c>
      <c r="LL371" s="4">
        <v>0</v>
      </c>
      <c r="LM371" s="4">
        <v>0</v>
      </c>
      <c r="LO371" s="4">
        <v>90288</v>
      </c>
      <c r="LQ371" s="4">
        <v>333365.8</v>
      </c>
      <c r="MI371" s="115">
        <f t="shared" si="5"/>
        <v>-622</v>
      </c>
      <c r="MJ371" s="3"/>
      <c r="MK371" s="3"/>
      <c r="ML371" s="176"/>
      <c r="MM371" s="176"/>
      <c r="MN371" s="176"/>
      <c r="MO371" s="176"/>
      <c r="MP371" s="176"/>
      <c r="MQ371" s="176"/>
      <c r="MR371" s="176"/>
      <c r="MS371" s="176"/>
      <c r="MT371" s="176"/>
    </row>
    <row r="372" spans="1:358" s="4" customFormat="1">
      <c r="A372" s="1">
        <v>625</v>
      </c>
      <c r="B372" t="s">
        <v>402</v>
      </c>
      <c r="C372" s="93"/>
      <c r="E372" s="4">
        <v>0</v>
      </c>
      <c r="F372" s="4">
        <v>0</v>
      </c>
      <c r="I372" s="93"/>
      <c r="J372" s="4">
        <v>0</v>
      </c>
      <c r="K372" s="4">
        <v>0</v>
      </c>
      <c r="L372" s="4">
        <v>0</v>
      </c>
      <c r="M372" s="4">
        <v>2168</v>
      </c>
      <c r="O372" s="93"/>
      <c r="Q372" s="4">
        <v>0</v>
      </c>
      <c r="R372" s="4">
        <v>0</v>
      </c>
      <c r="S372" s="4">
        <v>0</v>
      </c>
      <c r="U372" s="4">
        <v>0</v>
      </c>
      <c r="V372" s="4">
        <v>0</v>
      </c>
      <c r="W372" s="93">
        <v>2</v>
      </c>
      <c r="X372" s="4">
        <v>0</v>
      </c>
      <c r="Y372" s="4">
        <v>11364</v>
      </c>
      <c r="Z372" s="4">
        <v>0</v>
      </c>
      <c r="AA372" s="4">
        <v>0</v>
      </c>
      <c r="AB372" s="4">
        <v>0</v>
      </c>
      <c r="AC372" s="4">
        <v>11364</v>
      </c>
      <c r="AD372" s="4">
        <v>0</v>
      </c>
      <c r="AF372" s="4">
        <v>2</v>
      </c>
      <c r="AG372" s="4">
        <v>0</v>
      </c>
      <c r="AH372" s="4">
        <v>11632</v>
      </c>
      <c r="AJ372" s="4">
        <v>0</v>
      </c>
      <c r="AL372" s="4">
        <v>7086</v>
      </c>
      <c r="AN372" s="4">
        <v>0</v>
      </c>
      <c r="AO372" s="93">
        <v>1</v>
      </c>
      <c r="AP372" s="4">
        <v>0</v>
      </c>
      <c r="AQ372" s="4">
        <v>6136</v>
      </c>
      <c r="AR372" s="4">
        <v>0</v>
      </c>
      <c r="AS372" s="4">
        <v>0</v>
      </c>
      <c r="AT372" s="4">
        <v>0</v>
      </c>
      <c r="AU372" s="4">
        <v>4706</v>
      </c>
      <c r="AW372" s="93">
        <v>1</v>
      </c>
      <c r="AY372" s="4">
        <v>6743</v>
      </c>
      <c r="AZ372" s="4">
        <v>0</v>
      </c>
      <c r="BA372" s="4">
        <v>0</v>
      </c>
      <c r="BB372" s="4">
        <v>0</v>
      </c>
      <c r="BC372" s="4">
        <v>636</v>
      </c>
      <c r="BD372" s="4">
        <v>1</v>
      </c>
      <c r="BE372" s="4">
        <v>3.99</v>
      </c>
      <c r="BF372" s="4">
        <v>0</v>
      </c>
      <c r="BG372" s="4">
        <v>25627</v>
      </c>
      <c r="BH372" s="4">
        <v>0</v>
      </c>
      <c r="BI372" s="4">
        <v>6</v>
      </c>
      <c r="BJ372" s="4">
        <v>0</v>
      </c>
      <c r="BK372" s="4">
        <v>39912</v>
      </c>
      <c r="BL372" s="4">
        <v>0</v>
      </c>
      <c r="BM372" s="4">
        <v>0</v>
      </c>
      <c r="BN372" s="4">
        <v>0</v>
      </c>
      <c r="BO372" s="4">
        <v>7909.2605419057372</v>
      </c>
      <c r="BP372" s="4">
        <v>5.1513885900567402</v>
      </c>
      <c r="BQ372" s="93">
        <v>11.989830508474576</v>
      </c>
      <c r="BR372" s="4">
        <v>0</v>
      </c>
      <c r="BS372" s="4">
        <v>90664.674059302037</v>
      </c>
      <c r="BT372" s="4">
        <v>0</v>
      </c>
      <c r="BU372" s="4">
        <v>8968.3932203389832</v>
      </c>
      <c r="BW372" s="4">
        <v>0</v>
      </c>
      <c r="BY372" s="4">
        <v>8968.3932203389832</v>
      </c>
      <c r="CA372" s="4">
        <v>66877.274059302043</v>
      </c>
      <c r="CC372" s="93">
        <v>12.655405405405405</v>
      </c>
      <c r="CD372" s="4">
        <v>0</v>
      </c>
      <c r="CE372" s="4">
        <v>107301.81756756756</v>
      </c>
      <c r="CF372" s="4">
        <v>780.26519105312764</v>
      </c>
      <c r="CG372" s="4">
        <v>9820.5945945945932</v>
      </c>
      <c r="CH372" s="4">
        <v>58.688164026096274</v>
      </c>
      <c r="CI372" s="4">
        <v>0</v>
      </c>
      <c r="CJ372" s="4">
        <v>0</v>
      </c>
      <c r="CK372" s="4">
        <v>9820.5945945945932</v>
      </c>
      <c r="CL372" s="4">
        <v>58.688164026096274</v>
      </c>
      <c r="CM372" s="4">
        <v>52803.143508265523</v>
      </c>
      <c r="CN372" s="4">
        <v>0</v>
      </c>
      <c r="CO372" s="93">
        <v>12</v>
      </c>
      <c r="CP372" s="4">
        <v>0</v>
      </c>
      <c r="CQ372" s="4">
        <v>109948.37677614059</v>
      </c>
      <c r="CS372" s="4">
        <v>9732</v>
      </c>
      <c r="CU372" s="4">
        <v>0</v>
      </c>
      <c r="CW372" s="4">
        <v>9790.6881640260963</v>
      </c>
      <c r="CY372" s="4">
        <v>33709.824399626159</v>
      </c>
      <c r="DA372" s="93">
        <v>10</v>
      </c>
      <c r="DB372" s="4">
        <v>0</v>
      </c>
      <c r="DC372" s="4">
        <v>95894</v>
      </c>
      <c r="DD372" s="4">
        <v>0</v>
      </c>
      <c r="DE372" s="4">
        <v>8490</v>
      </c>
      <c r="DF372" s="4">
        <v>0</v>
      </c>
      <c r="DG372" s="4">
        <v>0</v>
      </c>
      <c r="DH372" s="4">
        <v>0</v>
      </c>
      <c r="DI372" s="4">
        <v>8490</v>
      </c>
      <c r="DJ372" s="4">
        <v>0</v>
      </c>
      <c r="DK372" s="4">
        <v>8711</v>
      </c>
      <c r="DL372" s="4">
        <v>0</v>
      </c>
      <c r="DM372" s="93">
        <v>8</v>
      </c>
      <c r="DN372" s="4">
        <v>0</v>
      </c>
      <c r="DO372" s="4">
        <v>81769</v>
      </c>
      <c r="DQ372" s="4">
        <v>7144</v>
      </c>
      <c r="DS372" s="4">
        <v>0</v>
      </c>
      <c r="DU372" s="4">
        <v>7144</v>
      </c>
      <c r="DW372" s="4">
        <v>1370.7297598504638</v>
      </c>
      <c r="DY372" s="93">
        <v>11.975694444444445</v>
      </c>
      <c r="DZ372" s="4">
        <v>0</v>
      </c>
      <c r="EA372" s="4">
        <v>103951</v>
      </c>
      <c r="EC372" s="4">
        <v>8908</v>
      </c>
      <c r="EE372" s="4">
        <v>19864</v>
      </c>
      <c r="EG372" s="4">
        <v>8908</v>
      </c>
      <c r="EI372" s="4">
        <v>22182</v>
      </c>
      <c r="EK372" s="93">
        <v>15.031468531468533</v>
      </c>
      <c r="EL372" s="4">
        <v>0</v>
      </c>
      <c r="EM372" s="4">
        <v>140606</v>
      </c>
      <c r="EN372" s="4">
        <v>0</v>
      </c>
      <c r="EO372" s="4">
        <v>12483</v>
      </c>
      <c r="EP372" s="4">
        <v>0</v>
      </c>
      <c r="EQ372" s="4">
        <v>10789</v>
      </c>
      <c r="ER372" s="4">
        <v>0</v>
      </c>
      <c r="ES372" s="4">
        <v>12483</v>
      </c>
      <c r="ET372" s="4">
        <v>0</v>
      </c>
      <c r="EU372" s="4">
        <v>49964.2</v>
      </c>
      <c r="EV372" s="4">
        <v>0</v>
      </c>
      <c r="EW372" s="93">
        <v>20.703407627017526</v>
      </c>
      <c r="EX372" s="4">
        <v>0</v>
      </c>
      <c r="EY372" s="4">
        <v>200485</v>
      </c>
      <c r="EZ372" s="4">
        <v>0</v>
      </c>
      <c r="FA372" s="4">
        <v>15785</v>
      </c>
      <c r="FB372" s="4">
        <v>0</v>
      </c>
      <c r="FC372" s="4">
        <v>37245</v>
      </c>
      <c r="FD372" s="4">
        <v>0</v>
      </c>
      <c r="FE372" s="4">
        <v>15785</v>
      </c>
      <c r="FF372" s="4">
        <v>0</v>
      </c>
      <c r="FG372" s="4">
        <v>77915.55</v>
      </c>
      <c r="FH372" s="4">
        <v>0</v>
      </c>
      <c r="FI372" s="93">
        <v>14</v>
      </c>
      <c r="FJ372" s="4">
        <v>0</v>
      </c>
      <c r="FK372" s="4">
        <v>161977</v>
      </c>
      <c r="FL372" s="4">
        <v>0</v>
      </c>
      <c r="FM372" s="4">
        <v>12415</v>
      </c>
      <c r="FN372" s="4">
        <v>0</v>
      </c>
      <c r="FO372" s="4">
        <v>0</v>
      </c>
      <c r="FQ372" s="4">
        <v>12415</v>
      </c>
      <c r="FS372" s="4">
        <v>23097.112004062456</v>
      </c>
      <c r="FU372" s="93">
        <v>11</v>
      </c>
      <c r="FV372" s="4">
        <v>0</v>
      </c>
      <c r="FW372" s="4">
        <v>136601</v>
      </c>
      <c r="FX372" s="4">
        <v>0</v>
      </c>
      <c r="FY372" s="4">
        <v>9823</v>
      </c>
      <c r="FZ372" s="4">
        <v>0</v>
      </c>
      <c r="GA372" s="4">
        <v>0</v>
      </c>
      <c r="GB372" s="4">
        <v>0</v>
      </c>
      <c r="GC372" s="4">
        <v>9823</v>
      </c>
      <c r="GE372" s="4">
        <v>23496.118066112227</v>
      </c>
      <c r="GG372" s="93">
        <v>8.1718213058419238</v>
      </c>
      <c r="GH372" s="4">
        <v>0</v>
      </c>
      <c r="GI372" s="4">
        <v>86721</v>
      </c>
      <c r="GJ372" s="4">
        <v>0</v>
      </c>
      <c r="GK372" s="4">
        <v>7297</v>
      </c>
      <c r="GL372" s="4">
        <v>0</v>
      </c>
      <c r="GM372" s="4">
        <v>0</v>
      </c>
      <c r="GN372" s="4">
        <v>0</v>
      </c>
      <c r="GO372" s="4">
        <v>7297</v>
      </c>
      <c r="GP372" s="4">
        <v>0</v>
      </c>
      <c r="GQ372" s="4">
        <v>0</v>
      </c>
      <c r="GR372" s="4">
        <v>0</v>
      </c>
      <c r="GS372" s="93">
        <v>8.7898305084745765</v>
      </c>
      <c r="GT372" s="4">
        <v>0</v>
      </c>
      <c r="GU372" s="4">
        <v>104032</v>
      </c>
      <c r="GV372" s="4">
        <v>0</v>
      </c>
      <c r="GW372" s="4">
        <v>7849</v>
      </c>
      <c r="GX372" s="4">
        <v>0</v>
      </c>
      <c r="GY372" s="4">
        <v>0</v>
      </c>
      <c r="GZ372" s="4">
        <v>0</v>
      </c>
      <c r="HA372" s="160">
        <v>7849</v>
      </c>
      <c r="HB372" s="160">
        <v>0</v>
      </c>
      <c r="HC372" s="160">
        <v>15357.755293683402</v>
      </c>
      <c r="HD372" s="4">
        <v>-11</v>
      </c>
      <c r="HE372" s="93">
        <v>8</v>
      </c>
      <c r="HF372" s="4">
        <v>0</v>
      </c>
      <c r="HG372" s="4">
        <v>0</v>
      </c>
      <c r="HH372" s="4">
        <v>95800</v>
      </c>
      <c r="HI372" s="4">
        <v>0</v>
      </c>
      <c r="HJ372" s="4">
        <v>7144</v>
      </c>
      <c r="HK372" s="4">
        <v>0</v>
      </c>
      <c r="HL372" s="4">
        <v>0</v>
      </c>
      <c r="HM372" s="4">
        <v>0</v>
      </c>
      <c r="HN372" s="4">
        <v>7144</v>
      </c>
      <c r="HO372" s="4">
        <v>0</v>
      </c>
      <c r="HP372" s="4">
        <v>0</v>
      </c>
      <c r="HQ372" s="4">
        <v>0</v>
      </c>
      <c r="HR372" s="93">
        <v>12.7</v>
      </c>
      <c r="HS372" s="4">
        <v>0</v>
      </c>
      <c r="HT372" s="4">
        <v>0</v>
      </c>
      <c r="HU372" s="4">
        <v>164234</v>
      </c>
      <c r="HV372" s="4">
        <v>0</v>
      </c>
      <c r="HW372" s="4">
        <v>0</v>
      </c>
      <c r="HX372" s="176">
        <v>0</v>
      </c>
      <c r="HY372" s="4">
        <v>11341</v>
      </c>
      <c r="HZ372" s="176">
        <v>0</v>
      </c>
      <c r="IA372" s="4">
        <v>0</v>
      </c>
      <c r="IB372" s="176">
        <v>0</v>
      </c>
      <c r="IC372" s="4">
        <v>11341</v>
      </c>
      <c r="ID372" s="176">
        <v>0</v>
      </c>
      <c r="IE372" s="4">
        <v>45098.160557678981</v>
      </c>
      <c r="IF372" s="4">
        <v>243.25815275532659</v>
      </c>
      <c r="IG372" s="5">
        <v>21</v>
      </c>
      <c r="IH372" s="3">
        <v>0</v>
      </c>
      <c r="II372" s="3">
        <v>0</v>
      </c>
      <c r="IJ372" s="3">
        <v>249493</v>
      </c>
      <c r="IK372" s="3">
        <v>0</v>
      </c>
      <c r="IL372" s="3">
        <v>0</v>
      </c>
      <c r="IM372" s="3">
        <v>0</v>
      </c>
      <c r="IN372" s="3">
        <v>17860</v>
      </c>
      <c r="IO372" s="3">
        <v>0</v>
      </c>
      <c r="IP372" s="3">
        <v>13107</v>
      </c>
      <c r="IQ372" s="3"/>
      <c r="IR372" s="3">
        <v>18753</v>
      </c>
      <c r="IS372" s="3"/>
      <c r="IT372" s="3">
        <v>70147.31319046604</v>
      </c>
      <c r="IU372" s="3"/>
      <c r="IV372" s="93">
        <v>27</v>
      </c>
      <c r="IW372" s="4">
        <v>0</v>
      </c>
      <c r="IX372" s="4">
        <v>0</v>
      </c>
      <c r="IY372" s="4">
        <v>384116</v>
      </c>
      <c r="IZ372" s="4">
        <v>0</v>
      </c>
      <c r="JA372" s="4">
        <v>0</v>
      </c>
      <c r="JB372" s="4">
        <v>0</v>
      </c>
      <c r="JC372" s="4">
        <v>25311</v>
      </c>
      <c r="JD372" s="4">
        <v>0</v>
      </c>
      <c r="JE372" s="4">
        <v>0</v>
      </c>
      <c r="JG372" s="4">
        <v>25311</v>
      </c>
      <c r="JI372" s="4">
        <v>120176.01955004738</v>
      </c>
      <c r="JK372" s="93">
        <v>24.44</v>
      </c>
      <c r="JL372" s="4">
        <v>0</v>
      </c>
      <c r="JM372" s="4">
        <v>0</v>
      </c>
      <c r="JN372" s="4">
        <v>328401</v>
      </c>
      <c r="JO372" s="4">
        <v>0</v>
      </c>
      <c r="JP372" s="4">
        <v>0</v>
      </c>
      <c r="JQ372" s="4">
        <v>0</v>
      </c>
      <c r="JR372" s="4">
        <v>22836</v>
      </c>
      <c r="JS372" s="4">
        <v>0</v>
      </c>
      <c r="JT372" s="4">
        <v>0</v>
      </c>
      <c r="JV372" s="4">
        <v>22836</v>
      </c>
      <c r="JW372" s="4">
        <v>0</v>
      </c>
      <c r="JX372" s="4">
        <v>20749.804639524194</v>
      </c>
      <c r="JY372" s="4">
        <v>-26.391255715898296</v>
      </c>
      <c r="JZ372" s="93">
        <v>27.610000000000003</v>
      </c>
      <c r="KA372" s="4">
        <v>0</v>
      </c>
      <c r="KB372" s="4">
        <v>0</v>
      </c>
      <c r="KC372" s="4">
        <v>383215</v>
      </c>
      <c r="KD372" s="4">
        <v>0</v>
      </c>
      <c r="KE372" s="4">
        <v>0</v>
      </c>
      <c r="KF372" s="4">
        <v>0</v>
      </c>
      <c r="KG372" s="4">
        <v>24912</v>
      </c>
      <c r="KH372" s="4">
        <v>0</v>
      </c>
      <c r="KI372" s="4">
        <v>18339</v>
      </c>
      <c r="KJ372" s="4">
        <v>0</v>
      </c>
      <c r="KK372" s="4">
        <v>24912</v>
      </c>
      <c r="KM372" s="4">
        <v>72700.153081995581</v>
      </c>
      <c r="KN372" s="4">
        <v>-144.15154436609009</v>
      </c>
      <c r="KO372" s="4">
        <v>24.36000000000001</v>
      </c>
      <c r="KP372" s="4">
        <v>0</v>
      </c>
      <c r="KQ372" s="4">
        <v>0</v>
      </c>
      <c r="KR372" s="4">
        <v>407013</v>
      </c>
      <c r="KS372" s="4">
        <v>0</v>
      </c>
      <c r="KT372" s="4">
        <v>0</v>
      </c>
      <c r="KU372" s="4">
        <v>0</v>
      </c>
      <c r="KV372" s="4">
        <v>26481</v>
      </c>
      <c r="KW372" s="4">
        <v>0</v>
      </c>
      <c r="KX372" s="4">
        <v>0</v>
      </c>
      <c r="KY372" s="4">
        <v>0</v>
      </c>
      <c r="KZ372" s="4">
        <v>26481</v>
      </c>
      <c r="LA372" s="4">
        <v>0</v>
      </c>
      <c r="LB372" s="4">
        <v>56542.248455633911</v>
      </c>
      <c r="LC372" s="4">
        <v>0</v>
      </c>
      <c r="LD372" s="4">
        <v>21</v>
      </c>
      <c r="LE372" s="4">
        <v>0</v>
      </c>
      <c r="LF372" s="4">
        <v>0</v>
      </c>
      <c r="LG372" s="4">
        <v>333083</v>
      </c>
      <c r="LH372" s="4">
        <v>0</v>
      </c>
      <c r="LI372" s="4">
        <v>0</v>
      </c>
      <c r="LJ372" s="4">
        <v>0</v>
      </c>
      <c r="LK372" s="4">
        <v>24930</v>
      </c>
      <c r="LL372" s="4">
        <v>0</v>
      </c>
      <c r="LM372" s="4">
        <v>0</v>
      </c>
      <c r="LO372" s="4">
        <v>24930</v>
      </c>
      <c r="LQ372" s="4">
        <v>36204.400000000001</v>
      </c>
      <c r="MI372" s="115">
        <f t="shared" si="5"/>
        <v>-625</v>
      </c>
      <c r="MJ372" s="3"/>
      <c r="MK372" s="3"/>
      <c r="ML372" s="176"/>
      <c r="MM372" s="176"/>
      <c r="MN372" s="176"/>
      <c r="MO372" s="176"/>
      <c r="MP372" s="176"/>
      <c r="MQ372" s="176"/>
      <c r="MR372" s="176"/>
      <c r="MS372" s="176"/>
      <c r="MT372" s="176"/>
    </row>
    <row r="373" spans="1:358" s="4" customFormat="1">
      <c r="A373" s="1">
        <v>632</v>
      </c>
      <c r="B373" t="s">
        <v>403</v>
      </c>
      <c r="C373" s="93">
        <v>2</v>
      </c>
      <c r="D373" s="4">
        <v>12950</v>
      </c>
      <c r="E373" s="4">
        <v>0</v>
      </c>
      <c r="F373" s="4">
        <v>0</v>
      </c>
      <c r="G373" s="4">
        <v>0</v>
      </c>
      <c r="I373" s="93">
        <v>1</v>
      </c>
      <c r="J373" s="4">
        <v>5420</v>
      </c>
      <c r="K373" s="4">
        <v>0</v>
      </c>
      <c r="L373" s="4">
        <v>0</v>
      </c>
      <c r="O373" s="93">
        <v>1</v>
      </c>
      <c r="P373" s="4">
        <v>0</v>
      </c>
      <c r="Q373" s="4">
        <v>7523</v>
      </c>
      <c r="R373" s="4">
        <v>0</v>
      </c>
      <c r="S373" s="4">
        <v>0</v>
      </c>
      <c r="U373" s="4">
        <v>1674</v>
      </c>
      <c r="V373" s="4">
        <v>0</v>
      </c>
      <c r="W373" s="93">
        <v>2</v>
      </c>
      <c r="X373" s="4">
        <v>0</v>
      </c>
      <c r="Y373" s="4">
        <v>14110</v>
      </c>
      <c r="Z373" s="4">
        <v>0</v>
      </c>
      <c r="AA373" s="4">
        <v>0</v>
      </c>
      <c r="AB373" s="4">
        <v>0</v>
      </c>
      <c r="AC373" s="4">
        <v>6587</v>
      </c>
      <c r="AD373" s="4">
        <v>0</v>
      </c>
      <c r="AE373" s="4">
        <v>0</v>
      </c>
      <c r="AF373" s="4">
        <v>2</v>
      </c>
      <c r="AG373" s="4">
        <v>0</v>
      </c>
      <c r="AH373" s="4">
        <v>15214</v>
      </c>
      <c r="AJ373" s="4">
        <v>0</v>
      </c>
      <c r="AL373" s="4">
        <v>5056</v>
      </c>
      <c r="AN373" s="4">
        <v>0</v>
      </c>
      <c r="AO373" s="93">
        <v>1</v>
      </c>
      <c r="AP373" s="4">
        <v>0</v>
      </c>
      <c r="AQ373" s="4">
        <v>9036</v>
      </c>
      <c r="AR373" s="4">
        <v>0</v>
      </c>
      <c r="AS373" s="4">
        <v>0</v>
      </c>
      <c r="AT373" s="4">
        <v>0</v>
      </c>
      <c r="AU373" s="4">
        <v>3297</v>
      </c>
      <c r="AW373" s="93">
        <v>1</v>
      </c>
      <c r="AY373" s="4">
        <v>8247</v>
      </c>
      <c r="AZ373" s="4">
        <v>0</v>
      </c>
      <c r="BA373" s="4">
        <v>0</v>
      </c>
      <c r="BB373" s="4">
        <v>0</v>
      </c>
      <c r="BC373" s="4">
        <v>393</v>
      </c>
      <c r="BD373" s="4">
        <v>1</v>
      </c>
      <c r="BE373" s="4">
        <v>5</v>
      </c>
      <c r="BF373" s="4">
        <v>0</v>
      </c>
      <c r="BG373" s="4">
        <v>37745</v>
      </c>
      <c r="BH373" s="4">
        <v>0</v>
      </c>
      <c r="BI373" s="4">
        <v>4</v>
      </c>
      <c r="BJ373" s="4">
        <v>0</v>
      </c>
      <c r="BK373" s="4">
        <v>36328</v>
      </c>
      <c r="BL373" s="4">
        <v>0</v>
      </c>
      <c r="BM373" s="4">
        <v>0</v>
      </c>
      <c r="BN373" s="4">
        <v>0</v>
      </c>
      <c r="BO373" s="4">
        <v>5413.5407908934594</v>
      </c>
      <c r="BP373" s="4">
        <v>3.525898801065523</v>
      </c>
      <c r="BQ373" s="93">
        <v>5.2048611111111107</v>
      </c>
      <c r="BR373" s="4">
        <v>0</v>
      </c>
      <c r="BS373" s="4">
        <v>44916.36904894036</v>
      </c>
      <c r="BT373" s="4">
        <v>0</v>
      </c>
      <c r="BU373" s="4">
        <v>3893.2361111111113</v>
      </c>
      <c r="BW373" s="4">
        <v>0</v>
      </c>
      <c r="BY373" s="4">
        <v>3893.2361111111113</v>
      </c>
      <c r="CA373" s="4">
        <v>20387.569048940361</v>
      </c>
      <c r="CC373" s="93">
        <v>5</v>
      </c>
      <c r="CD373" s="4">
        <v>0</v>
      </c>
      <c r="CE373" s="4">
        <v>36368</v>
      </c>
      <c r="CF373" s="4">
        <v>0</v>
      </c>
      <c r="CG373" s="4">
        <v>3104</v>
      </c>
      <c r="CH373" s="4">
        <v>0</v>
      </c>
      <c r="CI373" s="4">
        <v>9868</v>
      </c>
      <c r="CJ373" s="4">
        <v>0</v>
      </c>
      <c r="CK373" s="4">
        <v>3104</v>
      </c>
      <c r="CL373" s="4">
        <v>0</v>
      </c>
      <c r="CM373" s="4">
        <v>5153</v>
      </c>
      <c r="CN373" s="4">
        <v>0</v>
      </c>
      <c r="CO373" s="93">
        <v>5.8641114982578397</v>
      </c>
      <c r="CP373" s="4">
        <v>0</v>
      </c>
      <c r="CQ373" s="4">
        <v>49217.487804878052</v>
      </c>
      <c r="CS373" s="4">
        <v>4755.7944250871078</v>
      </c>
      <c r="CU373" s="4">
        <v>0</v>
      </c>
      <c r="CW373" s="4">
        <v>4755.7944250871078</v>
      </c>
      <c r="CY373" s="4">
        <v>16284.487804878052</v>
      </c>
      <c r="DA373" s="93">
        <v>8</v>
      </c>
      <c r="DB373" s="4">
        <v>0</v>
      </c>
      <c r="DC373" s="4">
        <v>69699</v>
      </c>
      <c r="DD373" s="4">
        <v>0</v>
      </c>
      <c r="DE373" s="4">
        <v>5943</v>
      </c>
      <c r="DF373" s="4">
        <v>0</v>
      </c>
      <c r="DG373" s="4">
        <v>10806</v>
      </c>
      <c r="DH373" s="4">
        <v>0</v>
      </c>
      <c r="DI373" s="4">
        <v>5943</v>
      </c>
      <c r="DJ373" s="4">
        <v>0</v>
      </c>
      <c r="DK373" s="4">
        <v>28191</v>
      </c>
      <c r="DL373" s="4">
        <v>0</v>
      </c>
      <c r="DM373" s="93">
        <v>11</v>
      </c>
      <c r="DN373" s="4">
        <v>0</v>
      </c>
      <c r="DO373" s="4">
        <v>118810</v>
      </c>
      <c r="DQ373" s="4">
        <v>8930</v>
      </c>
      <c r="DS373" s="4">
        <v>12774</v>
      </c>
      <c r="DU373" s="4">
        <v>8930</v>
      </c>
      <c r="DW373" s="4">
        <v>66539.70243902439</v>
      </c>
      <c r="DY373" s="93">
        <v>9.9930795847750851</v>
      </c>
      <c r="DZ373" s="4">
        <v>0</v>
      </c>
      <c r="EA373" s="4">
        <v>109624</v>
      </c>
      <c r="EC373" s="4">
        <v>8924</v>
      </c>
      <c r="EE373" s="4">
        <v>0</v>
      </c>
      <c r="EG373" s="4">
        <v>8924</v>
      </c>
      <c r="EI373" s="4">
        <v>37659.204878048782</v>
      </c>
      <c r="EK373" s="93">
        <v>9</v>
      </c>
      <c r="EL373" s="4">
        <v>0</v>
      </c>
      <c r="EM373" s="4">
        <v>100107</v>
      </c>
      <c r="EN373" s="4">
        <v>0</v>
      </c>
      <c r="EO373" s="4">
        <v>8037</v>
      </c>
      <c r="EP373" s="4">
        <v>0</v>
      </c>
      <c r="EQ373" s="4">
        <v>0</v>
      </c>
      <c r="ER373" s="4">
        <v>0</v>
      </c>
      <c r="ES373" s="4">
        <v>8037</v>
      </c>
      <c r="ET373" s="4">
        <v>0</v>
      </c>
      <c r="EU373" s="4">
        <v>19644.400000000001</v>
      </c>
      <c r="EV373" s="4">
        <v>0</v>
      </c>
      <c r="EW373" s="93">
        <v>8</v>
      </c>
      <c r="EX373" s="4">
        <v>0</v>
      </c>
      <c r="EY373" s="4">
        <v>98184</v>
      </c>
      <c r="EZ373" s="4">
        <v>0</v>
      </c>
      <c r="FA373" s="4">
        <v>7144</v>
      </c>
      <c r="FB373" s="4">
        <v>0</v>
      </c>
      <c r="FC373" s="4">
        <v>0</v>
      </c>
      <c r="FD373" s="4">
        <v>0</v>
      </c>
      <c r="FE373" s="4">
        <v>7144</v>
      </c>
      <c r="FF373" s="4">
        <v>0</v>
      </c>
      <c r="FG373" s="4">
        <v>0</v>
      </c>
      <c r="FH373" s="4">
        <v>0</v>
      </c>
      <c r="FI373" s="93">
        <v>7</v>
      </c>
      <c r="FJ373" s="4">
        <v>0</v>
      </c>
      <c r="FK373" s="4">
        <v>94129</v>
      </c>
      <c r="FL373" s="4">
        <v>0</v>
      </c>
      <c r="FM373" s="4">
        <v>6251</v>
      </c>
      <c r="FN373" s="4">
        <v>0</v>
      </c>
      <c r="FO373" s="4">
        <v>0</v>
      </c>
      <c r="FQ373" s="4">
        <v>6251</v>
      </c>
      <c r="FS373" s="4">
        <v>0</v>
      </c>
      <c r="FU373" s="93">
        <v>6</v>
      </c>
      <c r="FV373" s="4">
        <v>0</v>
      </c>
      <c r="FW373" s="4">
        <v>75948</v>
      </c>
      <c r="FX373" s="4">
        <v>0</v>
      </c>
      <c r="FY373" s="4">
        <v>5358</v>
      </c>
      <c r="FZ373" s="4">
        <v>0</v>
      </c>
      <c r="GA373" s="4">
        <v>0</v>
      </c>
      <c r="GB373" s="4">
        <v>0</v>
      </c>
      <c r="GC373" s="4">
        <v>5358</v>
      </c>
      <c r="GE373" s="4">
        <v>0</v>
      </c>
      <c r="GG373" s="93">
        <v>4.5</v>
      </c>
      <c r="GH373" s="4">
        <v>0</v>
      </c>
      <c r="GI373" s="4">
        <v>61740</v>
      </c>
      <c r="GJ373" s="4">
        <v>0</v>
      </c>
      <c r="GK373" s="4">
        <v>4019</v>
      </c>
      <c r="GL373" s="4">
        <v>0</v>
      </c>
      <c r="GM373" s="4">
        <v>0</v>
      </c>
      <c r="GN373" s="4">
        <v>0</v>
      </c>
      <c r="GO373" s="4">
        <v>4019</v>
      </c>
      <c r="GP373" s="4">
        <v>0</v>
      </c>
      <c r="GQ373" s="4">
        <v>0</v>
      </c>
      <c r="GR373" s="4">
        <v>0</v>
      </c>
      <c r="GS373" s="93">
        <v>2</v>
      </c>
      <c r="GT373" s="4">
        <v>0</v>
      </c>
      <c r="GU373" s="4">
        <v>26738</v>
      </c>
      <c r="GV373" s="4">
        <v>0</v>
      </c>
      <c r="GW373" s="4">
        <v>1786</v>
      </c>
      <c r="GX373" s="4">
        <v>0</v>
      </c>
      <c r="GY373" s="4">
        <v>0</v>
      </c>
      <c r="GZ373" s="4">
        <v>0</v>
      </c>
      <c r="HA373" s="160">
        <v>1786</v>
      </c>
      <c r="HB373" s="160">
        <v>0</v>
      </c>
      <c r="HC373" s="160">
        <v>0</v>
      </c>
      <c r="HD373" s="4">
        <v>0</v>
      </c>
      <c r="HE373" s="93">
        <v>3</v>
      </c>
      <c r="HF373" s="4">
        <v>0</v>
      </c>
      <c r="HG373" s="4">
        <v>0</v>
      </c>
      <c r="HH373" s="4">
        <v>45948</v>
      </c>
      <c r="HI373" s="4">
        <v>0</v>
      </c>
      <c r="HJ373" s="4">
        <v>2679</v>
      </c>
      <c r="HK373" s="4">
        <v>0</v>
      </c>
      <c r="HL373" s="4">
        <v>0</v>
      </c>
      <c r="HM373" s="4">
        <v>0</v>
      </c>
      <c r="HN373" s="4">
        <v>2679</v>
      </c>
      <c r="HO373" s="4">
        <v>0</v>
      </c>
      <c r="HP373" s="4">
        <v>16862</v>
      </c>
      <c r="HQ373" s="4">
        <v>-292.95898849271907</v>
      </c>
      <c r="HR373" s="93">
        <v>2</v>
      </c>
      <c r="HS373" s="4">
        <v>0</v>
      </c>
      <c r="HT373" s="4">
        <v>0</v>
      </c>
      <c r="HU373" s="4">
        <v>32680</v>
      </c>
      <c r="HV373" s="4">
        <v>0</v>
      </c>
      <c r="HW373" s="4">
        <v>0</v>
      </c>
      <c r="HX373" s="176">
        <v>0</v>
      </c>
      <c r="HY373" s="4">
        <v>1786</v>
      </c>
      <c r="HZ373" s="176">
        <v>0</v>
      </c>
      <c r="IA373" s="4">
        <v>0</v>
      </c>
      <c r="IB373" s="176">
        <v>0</v>
      </c>
      <c r="IC373" s="4">
        <v>1786</v>
      </c>
      <c r="ID373" s="176">
        <v>0</v>
      </c>
      <c r="IE373" s="4">
        <v>-193.06063506239403</v>
      </c>
      <c r="IF373" s="4">
        <v>-1.0413633920830137</v>
      </c>
      <c r="IG373" s="5">
        <v>0.64</v>
      </c>
      <c r="IH373" s="3">
        <v>0</v>
      </c>
      <c r="II373" s="3">
        <v>0</v>
      </c>
      <c r="IJ373" s="3">
        <v>10218</v>
      </c>
      <c r="IK373" s="3">
        <v>0</v>
      </c>
      <c r="IL373" s="3">
        <v>0</v>
      </c>
      <c r="IM373" s="3">
        <v>0</v>
      </c>
      <c r="IN373" s="3">
        <v>570</v>
      </c>
      <c r="IO373" s="3">
        <v>0</v>
      </c>
      <c r="IP373" s="3">
        <v>0</v>
      </c>
      <c r="IQ373" s="3"/>
      <c r="IR373" s="3">
        <v>570</v>
      </c>
      <c r="IS373" s="3"/>
      <c r="IT373" s="3">
        <v>-0.85434988019879832</v>
      </c>
      <c r="IU373" s="3"/>
      <c r="IV373" s="93">
        <v>0</v>
      </c>
      <c r="IW373" s="4">
        <v>0</v>
      </c>
      <c r="IX373" s="4">
        <v>0</v>
      </c>
      <c r="IY373" s="4">
        <v>0</v>
      </c>
      <c r="IZ373" s="4">
        <v>0</v>
      </c>
      <c r="JA373" s="4">
        <v>0</v>
      </c>
      <c r="JB373" s="4">
        <v>0</v>
      </c>
      <c r="JC373" s="4">
        <v>0</v>
      </c>
      <c r="JD373" s="4">
        <v>0</v>
      </c>
      <c r="JE373" s="4">
        <v>0</v>
      </c>
      <c r="JG373" s="4">
        <v>0</v>
      </c>
      <c r="JI373" s="4">
        <v>-0.10253356289350923</v>
      </c>
      <c r="JK373" s="93">
        <v>0</v>
      </c>
      <c r="JL373" s="4">
        <v>0</v>
      </c>
      <c r="JM373" s="4">
        <v>0</v>
      </c>
      <c r="JN373" s="4">
        <v>0</v>
      </c>
      <c r="JO373" s="4">
        <v>0</v>
      </c>
      <c r="JP373" s="4">
        <v>0</v>
      </c>
      <c r="JQ373" s="4">
        <v>0</v>
      </c>
      <c r="JR373" s="4">
        <v>0</v>
      </c>
      <c r="JS373" s="4">
        <v>0</v>
      </c>
      <c r="JT373" s="4">
        <v>0</v>
      </c>
      <c r="JV373" s="4">
        <v>0</v>
      </c>
      <c r="JW373" s="4">
        <v>0</v>
      </c>
      <c r="JX373" s="4">
        <v>0</v>
      </c>
      <c r="JY373" s="4">
        <v>0</v>
      </c>
      <c r="JZ373" s="93">
        <v>0</v>
      </c>
      <c r="KA373" s="4">
        <v>0</v>
      </c>
      <c r="KB373" s="4">
        <v>0</v>
      </c>
      <c r="KC373" s="4">
        <v>0</v>
      </c>
      <c r="KD373" s="4">
        <v>0</v>
      </c>
      <c r="KE373" s="4">
        <v>0</v>
      </c>
      <c r="KF373" s="4">
        <v>0</v>
      </c>
      <c r="KG373" s="4">
        <v>0</v>
      </c>
      <c r="KH373" s="4">
        <v>0</v>
      </c>
      <c r="KI373" s="4">
        <v>0</v>
      </c>
      <c r="KJ373" s="4">
        <v>0</v>
      </c>
      <c r="KK373" s="4">
        <v>0</v>
      </c>
      <c r="KM373" s="4">
        <v>0</v>
      </c>
      <c r="KN373" s="4">
        <v>0</v>
      </c>
      <c r="KO373" s="4">
        <v>1</v>
      </c>
      <c r="KP373" s="4">
        <v>0</v>
      </c>
      <c r="KQ373" s="4">
        <v>0</v>
      </c>
      <c r="KR373" s="4">
        <v>20704</v>
      </c>
      <c r="KS373" s="4">
        <v>0</v>
      </c>
      <c r="KT373" s="4">
        <v>0</v>
      </c>
      <c r="KU373" s="4">
        <v>0</v>
      </c>
      <c r="KV373" s="4">
        <v>1088</v>
      </c>
      <c r="KW373" s="4">
        <v>0</v>
      </c>
      <c r="KX373" s="4">
        <v>0</v>
      </c>
      <c r="KY373" s="4">
        <v>0</v>
      </c>
      <c r="KZ373" s="4">
        <v>1088</v>
      </c>
      <c r="LA373" s="4">
        <v>0</v>
      </c>
      <c r="LB373" s="4">
        <v>20704</v>
      </c>
      <c r="LC373" s="4">
        <v>0</v>
      </c>
      <c r="LD373" s="4">
        <v>1</v>
      </c>
      <c r="LE373" s="4">
        <v>0</v>
      </c>
      <c r="LF373" s="4">
        <v>0</v>
      </c>
      <c r="LG373" s="4">
        <v>17486</v>
      </c>
      <c r="LH373" s="4">
        <v>0</v>
      </c>
      <c r="LI373" s="4">
        <v>0</v>
      </c>
      <c r="LJ373" s="4">
        <v>0</v>
      </c>
      <c r="LK373" s="4">
        <v>1188</v>
      </c>
      <c r="LL373" s="4">
        <v>0</v>
      </c>
      <c r="LM373" s="4">
        <v>0</v>
      </c>
      <c r="LO373" s="4">
        <v>1188</v>
      </c>
      <c r="LQ373" s="4">
        <v>12422.4</v>
      </c>
      <c r="MI373" s="115">
        <f t="shared" si="5"/>
        <v>-632</v>
      </c>
      <c r="MJ373" s="3"/>
      <c r="MK373" s="3"/>
      <c r="ML373" s="176"/>
      <c r="MM373" s="176"/>
      <c r="MN373" s="176"/>
      <c r="MO373" s="176"/>
      <c r="MP373" s="176"/>
      <c r="MQ373" s="176"/>
      <c r="MR373" s="176"/>
      <c r="MS373" s="176"/>
      <c r="MT373" s="176"/>
    </row>
    <row r="374" spans="1:358" s="4" customFormat="1">
      <c r="A374" s="1">
        <v>635</v>
      </c>
      <c r="B374" t="s">
        <v>404</v>
      </c>
      <c r="C374" s="93"/>
      <c r="E374" s="4">
        <v>0</v>
      </c>
      <c r="F374" s="4">
        <v>0</v>
      </c>
      <c r="I374" s="93"/>
      <c r="J374" s="4">
        <v>0</v>
      </c>
      <c r="K374" s="4">
        <v>0</v>
      </c>
      <c r="L374" s="4">
        <v>208</v>
      </c>
      <c r="M374" s="4">
        <v>8696</v>
      </c>
      <c r="O374" s="93">
        <v>2</v>
      </c>
      <c r="P374" s="4">
        <v>0</v>
      </c>
      <c r="Q374" s="4">
        <v>13062</v>
      </c>
      <c r="R374" s="4">
        <v>0</v>
      </c>
      <c r="S374" s="4">
        <v>0</v>
      </c>
      <c r="U374" s="4">
        <v>0</v>
      </c>
      <c r="V374" s="4">
        <v>0</v>
      </c>
      <c r="W374" s="93">
        <v>1</v>
      </c>
      <c r="X374" s="4">
        <v>0</v>
      </c>
      <c r="Y374" s="4">
        <v>5941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1</v>
      </c>
      <c r="AG374" s="4">
        <v>0</v>
      </c>
      <c r="AH374" s="4">
        <v>6689</v>
      </c>
      <c r="AJ374" s="4">
        <v>0</v>
      </c>
      <c r="AL374" s="4">
        <v>748</v>
      </c>
      <c r="AN374" s="4">
        <v>0</v>
      </c>
      <c r="AO374" s="93">
        <v>1</v>
      </c>
      <c r="AP374" s="4">
        <v>0</v>
      </c>
      <c r="AQ374" s="4">
        <v>7219</v>
      </c>
      <c r="AR374" s="4">
        <v>0</v>
      </c>
      <c r="AS374" s="4">
        <v>0</v>
      </c>
      <c r="AT374" s="4">
        <v>0</v>
      </c>
      <c r="AU374" s="4">
        <v>979</v>
      </c>
      <c r="AW374" s="93">
        <v>3</v>
      </c>
      <c r="AY374" s="4">
        <v>23190</v>
      </c>
      <c r="AZ374" s="4">
        <v>0</v>
      </c>
      <c r="BA374" s="4">
        <v>0</v>
      </c>
      <c r="BB374" s="4">
        <v>0</v>
      </c>
      <c r="BC374" s="4">
        <v>14767</v>
      </c>
      <c r="BD374" s="4">
        <v>22</v>
      </c>
      <c r="BE374" s="4">
        <v>3</v>
      </c>
      <c r="BF374" s="4">
        <v>0</v>
      </c>
      <c r="BG374" s="4">
        <v>22710</v>
      </c>
      <c r="BH374" s="4">
        <v>0</v>
      </c>
      <c r="BI374" s="4">
        <v>2</v>
      </c>
      <c r="BJ374" s="4">
        <v>0</v>
      </c>
      <c r="BK374" s="4">
        <v>14762</v>
      </c>
      <c r="BL374" s="4">
        <v>0</v>
      </c>
      <c r="BM374" s="4">
        <v>0</v>
      </c>
      <c r="BN374" s="4">
        <v>0</v>
      </c>
      <c r="BO374" s="4">
        <v>1954.0230969638492</v>
      </c>
      <c r="BP374" s="4">
        <v>1.2726767860378914</v>
      </c>
      <c r="BQ374" s="93">
        <v>7</v>
      </c>
      <c r="BR374" s="4">
        <v>0</v>
      </c>
      <c r="BS374" s="4">
        <v>54513.029306149489</v>
      </c>
      <c r="BT374" s="4">
        <v>0</v>
      </c>
      <c r="BU374" s="4">
        <v>5230.3377807183442</v>
      </c>
      <c r="BW374" s="4">
        <v>0</v>
      </c>
      <c r="BY374" s="4">
        <v>5230.3377807183442</v>
      </c>
      <c r="CA374" s="4">
        <v>39751.029306149489</v>
      </c>
      <c r="CC374" s="93">
        <v>12.944262295081966</v>
      </c>
      <c r="CD374" s="4">
        <v>0</v>
      </c>
      <c r="CE374" s="4">
        <v>127151.08243037209</v>
      </c>
      <c r="CF374" s="4">
        <v>0</v>
      </c>
      <c r="CG374" s="4">
        <v>9761.1222998129469</v>
      </c>
      <c r="CH374" s="4">
        <v>0</v>
      </c>
      <c r="CI374" s="4">
        <v>3695.3704918032786</v>
      </c>
      <c r="CJ374" s="4">
        <v>0</v>
      </c>
      <c r="CK374" s="4">
        <v>9761.1222998129469</v>
      </c>
      <c r="CL374" s="4">
        <v>0</v>
      </c>
      <c r="CM374" s="4">
        <v>96489.053124222599</v>
      </c>
      <c r="CN374" s="4">
        <v>0</v>
      </c>
      <c r="CO374" s="93">
        <v>16.40531561461794</v>
      </c>
      <c r="CP374" s="4">
        <v>0</v>
      </c>
      <c r="CQ374" s="4">
        <v>153603.33082337442</v>
      </c>
      <c r="CS374" s="4">
        <v>12487.581876201022</v>
      </c>
      <c r="CU374" s="4">
        <v>10219.196813479752</v>
      </c>
      <c r="CW374" s="4">
        <v>12487.581876201022</v>
      </c>
      <c r="CY374" s="4">
        <v>85935.24839300233</v>
      </c>
      <c r="DA374" s="93">
        <v>13</v>
      </c>
      <c r="DB374" s="4">
        <v>0</v>
      </c>
      <c r="DC374" s="4">
        <v>144635</v>
      </c>
      <c r="DD374" s="4">
        <v>0</v>
      </c>
      <c r="DE374" s="4">
        <v>11005</v>
      </c>
      <c r="DF374" s="4">
        <v>0</v>
      </c>
      <c r="DG374" s="4">
        <v>0</v>
      </c>
      <c r="DH374" s="4">
        <v>0</v>
      </c>
      <c r="DI374" s="4">
        <v>11005</v>
      </c>
      <c r="DJ374" s="4">
        <v>0</v>
      </c>
      <c r="DK374" s="4">
        <v>44927</v>
      </c>
      <c r="DL374" s="4">
        <v>0</v>
      </c>
      <c r="DM374" s="93">
        <v>12.322259136212624</v>
      </c>
      <c r="DN374" s="4">
        <v>0</v>
      </c>
      <c r="DO374" s="4">
        <v>121975</v>
      </c>
      <c r="DQ374" s="4">
        <v>10081</v>
      </c>
      <c r="DS374" s="4">
        <v>10741</v>
      </c>
      <c r="DU374" s="4">
        <v>10081</v>
      </c>
      <c r="DW374" s="4">
        <v>10580.899357200933</v>
      </c>
      <c r="DY374" s="93">
        <v>15.496419087470828</v>
      </c>
      <c r="DZ374" s="4">
        <v>0</v>
      </c>
      <c r="EA374" s="4">
        <v>159178</v>
      </c>
      <c r="EC374" s="4">
        <v>13828</v>
      </c>
      <c r="EE374" s="4">
        <v>0</v>
      </c>
      <c r="EG374" s="4">
        <v>13828</v>
      </c>
      <c r="EI374" s="4">
        <v>37203</v>
      </c>
      <c r="EK374" s="93">
        <v>15.5</v>
      </c>
      <c r="EL374" s="4">
        <v>0</v>
      </c>
      <c r="EM374" s="4">
        <v>169124</v>
      </c>
      <c r="EN374" s="4">
        <v>-22354</v>
      </c>
      <c r="EO374" s="4">
        <v>12937</v>
      </c>
      <c r="EP374" s="4">
        <v>-1786</v>
      </c>
      <c r="EQ374" s="4">
        <v>14316</v>
      </c>
      <c r="ER374" s="4">
        <v>0</v>
      </c>
      <c r="ES374" s="4">
        <v>12937</v>
      </c>
      <c r="ET374" s="4">
        <v>-1786</v>
      </c>
      <c r="EU374" s="4">
        <v>32267.8</v>
      </c>
      <c r="EV374" s="4">
        <v>0</v>
      </c>
      <c r="EW374" s="93">
        <v>16.034883720930232</v>
      </c>
      <c r="EX374" s="4">
        <v>0</v>
      </c>
      <c r="EY374" s="4">
        <v>183237</v>
      </c>
      <c r="EZ374" s="4">
        <v>0</v>
      </c>
      <c r="FA374" s="4">
        <v>14321</v>
      </c>
      <c r="FB374" s="4">
        <v>0</v>
      </c>
      <c r="FC374" s="4">
        <v>0</v>
      </c>
      <c r="FD374" s="4">
        <v>0</v>
      </c>
      <c r="FE374" s="4">
        <v>14321</v>
      </c>
      <c r="FF374" s="4">
        <v>0</v>
      </c>
      <c r="FG374" s="4">
        <v>17367.7</v>
      </c>
      <c r="FH374" s="4">
        <v>0</v>
      </c>
      <c r="FI374" s="93">
        <v>13.769495176333098</v>
      </c>
      <c r="FJ374" s="4">
        <v>0</v>
      </c>
      <c r="FK374" s="4">
        <v>183020</v>
      </c>
      <c r="FL374" s="4">
        <v>0</v>
      </c>
      <c r="FM374" s="4">
        <v>12271</v>
      </c>
      <c r="FN374" s="4">
        <v>0</v>
      </c>
      <c r="FO374" s="4">
        <v>0</v>
      </c>
      <c r="FQ374" s="4">
        <v>12271</v>
      </c>
      <c r="FS374" s="4">
        <v>23566.06946493595</v>
      </c>
      <c r="FU374" s="93">
        <v>14.69888092951129</v>
      </c>
      <c r="FV374" s="4">
        <v>0</v>
      </c>
      <c r="FW374" s="4">
        <v>177471</v>
      </c>
      <c r="FX374" s="4">
        <v>0</v>
      </c>
      <c r="FY374" s="4">
        <v>12414</v>
      </c>
      <c r="FZ374" s="4">
        <v>0</v>
      </c>
      <c r="GA374" s="4">
        <v>10555</v>
      </c>
      <c r="GB374" s="4">
        <v>0</v>
      </c>
      <c r="GC374" s="4">
        <v>12414</v>
      </c>
      <c r="GE374" s="4">
        <v>7808.9166088122183</v>
      </c>
      <c r="GG374" s="93">
        <v>12.732193732193732</v>
      </c>
      <c r="GH374" s="4">
        <v>0</v>
      </c>
      <c r="GI374" s="4">
        <v>162221</v>
      </c>
      <c r="GJ374" s="4">
        <v>0</v>
      </c>
      <c r="GK374" s="4">
        <v>11363</v>
      </c>
      <c r="GL374" s="4">
        <v>0</v>
      </c>
      <c r="GM374" s="4">
        <v>0</v>
      </c>
      <c r="GN374" s="4">
        <v>0</v>
      </c>
      <c r="GO374" s="4">
        <v>11363</v>
      </c>
      <c r="GP374" s="4">
        <v>0</v>
      </c>
      <c r="GQ374" s="4">
        <v>0</v>
      </c>
      <c r="GR374" s="4">
        <v>0</v>
      </c>
      <c r="GS374" s="93">
        <v>14.625810293881852</v>
      </c>
      <c r="GT374" s="4">
        <v>0</v>
      </c>
      <c r="GU374" s="4">
        <v>185542</v>
      </c>
      <c r="GV374" s="4">
        <v>0</v>
      </c>
      <c r="GW374" s="4">
        <v>12617</v>
      </c>
      <c r="GX374" s="4">
        <v>0</v>
      </c>
      <c r="GY374" s="4">
        <v>6437</v>
      </c>
      <c r="GZ374" s="4">
        <v>0</v>
      </c>
      <c r="HA374" s="160">
        <v>12617</v>
      </c>
      <c r="HB374" s="160">
        <v>0</v>
      </c>
      <c r="HC374" s="160">
        <v>20689.631517762729</v>
      </c>
      <c r="HD374" s="4">
        <v>-15</v>
      </c>
      <c r="HE374" s="93">
        <v>19</v>
      </c>
      <c r="HF374" s="4">
        <v>0</v>
      </c>
      <c r="HG374" s="4">
        <v>0</v>
      </c>
      <c r="HH374" s="4">
        <v>293210</v>
      </c>
      <c r="HI374" s="4">
        <v>0</v>
      </c>
      <c r="HJ374" s="4">
        <v>16651</v>
      </c>
      <c r="HK374" s="4">
        <v>0</v>
      </c>
      <c r="HL374" s="4">
        <v>0</v>
      </c>
      <c r="HM374" s="4">
        <v>0</v>
      </c>
      <c r="HN374" s="4">
        <v>16651</v>
      </c>
      <c r="HO374" s="4">
        <v>0</v>
      </c>
      <c r="HP374" s="4">
        <v>94508</v>
      </c>
      <c r="HQ374" s="4">
        <v>-1641.9733666337415</v>
      </c>
      <c r="HR374" s="93">
        <v>22.64</v>
      </c>
      <c r="HS374" s="4">
        <v>0</v>
      </c>
      <c r="HT374" s="4">
        <v>0</v>
      </c>
      <c r="HU374" s="4">
        <v>314512</v>
      </c>
      <c r="HV374" s="4">
        <v>-4876</v>
      </c>
      <c r="HW374" s="4">
        <v>0</v>
      </c>
      <c r="HX374" s="176">
        <v>0</v>
      </c>
      <c r="HY374" s="4">
        <v>18432</v>
      </c>
      <c r="HZ374" s="176">
        <v>-286</v>
      </c>
      <c r="IA374" s="4">
        <v>32990</v>
      </c>
      <c r="IB374" s="176">
        <v>0</v>
      </c>
      <c r="IC374" s="4">
        <v>18432</v>
      </c>
      <c r="ID374" s="176">
        <v>-286</v>
      </c>
      <c r="IE374" s="4">
        <v>12956.001953411995</v>
      </c>
      <c r="IF374" s="4">
        <v>0</v>
      </c>
      <c r="IG374" s="5">
        <v>25.24</v>
      </c>
      <c r="IH374" s="3">
        <v>0</v>
      </c>
      <c r="II374" s="3">
        <v>0</v>
      </c>
      <c r="IJ374" s="3">
        <v>374820</v>
      </c>
      <c r="IK374" s="3">
        <v>0</v>
      </c>
      <c r="IL374" s="3">
        <v>0</v>
      </c>
      <c r="IM374" s="3">
        <v>0</v>
      </c>
      <c r="IN374" s="3">
        <v>22185</v>
      </c>
      <c r="IO374" s="3">
        <v>0</v>
      </c>
      <c r="IP374" s="3">
        <v>0</v>
      </c>
      <c r="IQ374" s="3"/>
      <c r="IR374" s="3">
        <v>21899</v>
      </c>
      <c r="IS374" s="3"/>
      <c r="IT374" s="3">
        <v>45477.230061304632</v>
      </c>
      <c r="IU374" s="3"/>
      <c r="IV374" s="93">
        <v>23.08</v>
      </c>
      <c r="IW374" s="4">
        <v>0</v>
      </c>
      <c r="IX374" s="4">
        <v>0</v>
      </c>
      <c r="IY374" s="4">
        <v>343117</v>
      </c>
      <c r="IZ374" s="4">
        <v>0</v>
      </c>
      <c r="JA374" s="4">
        <v>0</v>
      </c>
      <c r="JB374" s="4">
        <v>0</v>
      </c>
      <c r="JC374" s="4">
        <v>21565</v>
      </c>
      <c r="JD374" s="4">
        <v>0</v>
      </c>
      <c r="JE374" s="4">
        <v>0</v>
      </c>
      <c r="JG374" s="4">
        <v>21565</v>
      </c>
      <c r="JI374" s="4">
        <v>5457.8838679398541</v>
      </c>
      <c r="JK374" s="93">
        <v>28</v>
      </c>
      <c r="JL374" s="4">
        <v>0</v>
      </c>
      <c r="JM374" s="4">
        <v>0</v>
      </c>
      <c r="JN374" s="4">
        <v>432290</v>
      </c>
      <c r="JO374" s="4">
        <v>0</v>
      </c>
      <c r="JP374" s="4">
        <v>0</v>
      </c>
      <c r="JQ374" s="4">
        <v>0</v>
      </c>
      <c r="JR374" s="4">
        <v>25729</v>
      </c>
      <c r="JS374" s="4">
        <v>0</v>
      </c>
      <c r="JT374" s="4">
        <v>0</v>
      </c>
      <c r="JV374" s="4">
        <v>25729</v>
      </c>
      <c r="JW374" s="4">
        <v>0</v>
      </c>
      <c r="JX374" s="4">
        <v>89173</v>
      </c>
      <c r="JY374" s="4">
        <v>0</v>
      </c>
      <c r="JZ374" s="93">
        <v>29.54</v>
      </c>
      <c r="KA374" s="4">
        <v>0</v>
      </c>
      <c r="KB374" s="4">
        <v>0</v>
      </c>
      <c r="KC374" s="4">
        <v>471162</v>
      </c>
      <c r="KD374" s="4">
        <v>0</v>
      </c>
      <c r="KE374" s="4">
        <v>0</v>
      </c>
      <c r="KF374" s="4">
        <v>0</v>
      </c>
      <c r="KG374" s="4">
        <v>27709</v>
      </c>
      <c r="KH374" s="4">
        <v>0</v>
      </c>
      <c r="KI374" s="4">
        <v>0</v>
      </c>
      <c r="KJ374" s="4">
        <v>0</v>
      </c>
      <c r="KK374" s="4">
        <v>27709</v>
      </c>
      <c r="KM374" s="4">
        <v>92375.799999999988</v>
      </c>
      <c r="KN374" s="4">
        <v>0</v>
      </c>
      <c r="KO374" s="4">
        <v>27</v>
      </c>
      <c r="KP374" s="4">
        <v>0</v>
      </c>
      <c r="KQ374" s="4">
        <v>0</v>
      </c>
      <c r="KR374" s="4">
        <v>440257</v>
      </c>
      <c r="KS374" s="4">
        <v>0</v>
      </c>
      <c r="KT374" s="4">
        <v>0</v>
      </c>
      <c r="KU374" s="4">
        <v>0</v>
      </c>
      <c r="KV374" s="4">
        <v>28263</v>
      </c>
      <c r="KW374" s="4">
        <v>0</v>
      </c>
      <c r="KX374" s="4">
        <v>18085</v>
      </c>
      <c r="KY374" s="4">
        <v>0</v>
      </c>
      <c r="KZ374" s="4">
        <v>28263</v>
      </c>
      <c r="LA374" s="4">
        <v>0</v>
      </c>
      <c r="LB374" s="4">
        <v>57565.631999999998</v>
      </c>
      <c r="LC374" s="4">
        <v>0</v>
      </c>
      <c r="LD374" s="4">
        <v>19</v>
      </c>
      <c r="LE374" s="4">
        <v>0</v>
      </c>
      <c r="LF374" s="4">
        <v>0</v>
      </c>
      <c r="LG374" s="4">
        <v>326705</v>
      </c>
      <c r="LH374" s="4">
        <v>0</v>
      </c>
      <c r="LI374" s="4">
        <v>0</v>
      </c>
      <c r="LJ374" s="4">
        <v>0</v>
      </c>
      <c r="LK374" s="4">
        <v>22439</v>
      </c>
      <c r="LL374" s="4">
        <v>0</v>
      </c>
      <c r="LM374" s="4">
        <v>0</v>
      </c>
      <c r="LO374" s="4">
        <v>22439</v>
      </c>
      <c r="LQ374" s="4">
        <v>15548.800000000001</v>
      </c>
      <c r="MI374" s="115">
        <f t="shared" si="5"/>
        <v>-635</v>
      </c>
      <c r="MJ374" s="3"/>
      <c r="MK374" s="3"/>
      <c r="ML374" s="176"/>
      <c r="MM374" s="176"/>
      <c r="MN374" s="176"/>
      <c r="MO374" s="176"/>
      <c r="MP374" s="176"/>
      <c r="MQ374" s="176"/>
      <c r="MR374" s="176"/>
      <c r="MS374" s="176"/>
      <c r="MT374" s="176"/>
    </row>
    <row r="375" spans="1:358" s="4" customFormat="1">
      <c r="A375" s="1">
        <v>640</v>
      </c>
      <c r="B375" t="s">
        <v>405</v>
      </c>
      <c r="C375" s="93"/>
      <c r="E375" s="4">
        <v>0</v>
      </c>
      <c r="F375" s="4">
        <v>0</v>
      </c>
      <c r="I375" s="93">
        <v>2</v>
      </c>
      <c r="J375" s="4">
        <v>21738</v>
      </c>
      <c r="K375" s="4">
        <v>0</v>
      </c>
      <c r="L375" s="4">
        <v>0</v>
      </c>
      <c r="M375" s="4">
        <v>0</v>
      </c>
      <c r="O375" s="93">
        <v>3</v>
      </c>
      <c r="P375" s="4">
        <v>0</v>
      </c>
      <c r="Q375" s="4">
        <v>34020</v>
      </c>
      <c r="R375" s="4">
        <v>0</v>
      </c>
      <c r="S375" s="4">
        <v>0</v>
      </c>
      <c r="U375" s="4">
        <v>0</v>
      </c>
      <c r="V375" s="4">
        <v>13608</v>
      </c>
      <c r="W375" s="93">
        <v>4</v>
      </c>
      <c r="X375" s="4">
        <v>0</v>
      </c>
      <c r="Y375" s="4">
        <v>39703</v>
      </c>
      <c r="Z375" s="4">
        <v>0</v>
      </c>
      <c r="AA375" s="4">
        <v>0</v>
      </c>
      <c r="AB375" s="4">
        <v>0</v>
      </c>
      <c r="AC375" s="4">
        <v>5683</v>
      </c>
      <c r="AD375" s="4">
        <v>0</v>
      </c>
      <c r="AE375" s="4">
        <v>0</v>
      </c>
      <c r="AF375" s="4">
        <v>5</v>
      </c>
      <c r="AG375" s="4">
        <v>0</v>
      </c>
      <c r="AH375" s="4">
        <v>53310</v>
      </c>
      <c r="AJ375" s="4">
        <v>0</v>
      </c>
      <c r="AL375" s="4">
        <v>17017</v>
      </c>
      <c r="AN375" s="4">
        <v>0</v>
      </c>
      <c r="AO375" s="93">
        <v>1.67</v>
      </c>
      <c r="AP375" s="4">
        <v>0</v>
      </c>
      <c r="AQ375" s="4">
        <v>18442</v>
      </c>
      <c r="AR375" s="4">
        <v>0</v>
      </c>
      <c r="AS375" s="4">
        <v>0</v>
      </c>
      <c r="AT375" s="4">
        <v>0</v>
      </c>
      <c r="AU375" s="4">
        <v>10437</v>
      </c>
      <c r="AW375" s="93">
        <v>2</v>
      </c>
      <c r="AY375" s="4">
        <v>22020</v>
      </c>
      <c r="AZ375" s="4">
        <v>0</v>
      </c>
      <c r="BA375" s="4">
        <v>0</v>
      </c>
      <c r="BB375" s="4">
        <v>0</v>
      </c>
      <c r="BC375" s="4">
        <v>8031</v>
      </c>
      <c r="BD375" s="4">
        <v>11</v>
      </c>
      <c r="BE375" s="4">
        <v>2</v>
      </c>
      <c r="BF375" s="4">
        <v>0</v>
      </c>
      <c r="BG375" s="4">
        <v>22330</v>
      </c>
      <c r="BH375" s="4">
        <v>0</v>
      </c>
      <c r="BI375" s="4">
        <v>1</v>
      </c>
      <c r="BJ375" s="4">
        <v>0</v>
      </c>
      <c r="BK375" s="4">
        <v>11263</v>
      </c>
      <c r="BL375" s="4">
        <v>0</v>
      </c>
      <c r="BM375" s="4">
        <v>0</v>
      </c>
      <c r="BN375" s="4">
        <v>0</v>
      </c>
      <c r="BO375" s="4">
        <v>494.65377127448772</v>
      </c>
      <c r="BP375" s="4">
        <v>0.32217345475868342</v>
      </c>
      <c r="BQ375" s="93">
        <v>2</v>
      </c>
      <c r="BR375" s="4">
        <v>0</v>
      </c>
      <c r="BS375" s="4">
        <v>22034.395369653022</v>
      </c>
      <c r="BT375" s="4">
        <v>0</v>
      </c>
      <c r="BU375" s="4">
        <v>1496</v>
      </c>
      <c r="BW375" s="4">
        <v>0</v>
      </c>
      <c r="BY375" s="4">
        <v>1496</v>
      </c>
      <c r="CA375" s="4">
        <v>10895.395369653022</v>
      </c>
      <c r="CC375" s="93">
        <v>1</v>
      </c>
      <c r="CD375" s="4">
        <v>0</v>
      </c>
      <c r="CE375" s="4">
        <v>11170</v>
      </c>
      <c r="CF375" s="4">
        <v>0</v>
      </c>
      <c r="CG375" s="4">
        <v>776</v>
      </c>
      <c r="CH375" s="4">
        <v>0</v>
      </c>
      <c r="CI375" s="4">
        <v>0</v>
      </c>
      <c r="CJ375" s="4">
        <v>0</v>
      </c>
      <c r="CK375" s="4">
        <v>776</v>
      </c>
      <c r="CL375" s="4">
        <v>0</v>
      </c>
      <c r="CM375" s="4">
        <v>6463</v>
      </c>
      <c r="CN375" s="4">
        <v>0</v>
      </c>
      <c r="CO375" s="93">
        <v>1</v>
      </c>
      <c r="CP375" s="4">
        <v>0</v>
      </c>
      <c r="CQ375" s="4">
        <v>12142</v>
      </c>
      <c r="CS375" s="4">
        <v>811</v>
      </c>
      <c r="CU375" s="4">
        <v>0</v>
      </c>
      <c r="CW375" s="4">
        <v>811</v>
      </c>
      <c r="CY375" s="4">
        <v>5281</v>
      </c>
      <c r="DA375" s="93">
        <v>1</v>
      </c>
      <c r="DB375" s="4">
        <v>0</v>
      </c>
      <c r="DC375" s="4">
        <v>12579</v>
      </c>
      <c r="DD375" s="4">
        <v>0</v>
      </c>
      <c r="DE375" s="4">
        <v>843</v>
      </c>
      <c r="DF375" s="4">
        <v>0</v>
      </c>
      <c r="DG375" s="4">
        <v>0</v>
      </c>
      <c r="DH375" s="4">
        <v>0</v>
      </c>
      <c r="DI375" s="4">
        <v>843</v>
      </c>
      <c r="DJ375" s="4">
        <v>0</v>
      </c>
      <c r="DK375" s="4">
        <v>1020</v>
      </c>
      <c r="DL375" s="4">
        <v>0</v>
      </c>
      <c r="DM375" s="93">
        <v>1</v>
      </c>
      <c r="DN375" s="4">
        <v>0</v>
      </c>
      <c r="DO375" s="4">
        <v>13703</v>
      </c>
      <c r="DQ375" s="4">
        <v>893</v>
      </c>
      <c r="DS375" s="4">
        <v>0</v>
      </c>
      <c r="DU375" s="4">
        <v>893</v>
      </c>
      <c r="DW375" s="4">
        <v>1775</v>
      </c>
      <c r="DY375" s="93">
        <v>1</v>
      </c>
      <c r="DZ375" s="4">
        <v>0</v>
      </c>
      <c r="EA375" s="4">
        <v>13729</v>
      </c>
      <c r="EC375" s="4">
        <v>893</v>
      </c>
      <c r="EE375" s="4">
        <v>0</v>
      </c>
      <c r="EG375" s="4">
        <v>893</v>
      </c>
      <c r="EI375" s="4">
        <v>875.2</v>
      </c>
      <c r="EK375" s="93">
        <v>1</v>
      </c>
      <c r="EL375" s="4">
        <v>0</v>
      </c>
      <c r="EM375" s="4">
        <v>14925</v>
      </c>
      <c r="EN375" s="4">
        <v>0</v>
      </c>
      <c r="EO375" s="4">
        <v>893</v>
      </c>
      <c r="EP375" s="4">
        <v>0</v>
      </c>
      <c r="EQ375" s="4">
        <v>0</v>
      </c>
      <c r="ER375" s="4">
        <v>0</v>
      </c>
      <c r="ES375" s="4">
        <v>893</v>
      </c>
      <c r="ET375" s="4">
        <v>0</v>
      </c>
      <c r="EU375" s="4">
        <v>1661.1999999999998</v>
      </c>
      <c r="EV375" s="4">
        <v>0</v>
      </c>
      <c r="EW375" s="93">
        <v>2</v>
      </c>
      <c r="EX375" s="4">
        <v>0</v>
      </c>
      <c r="EY375" s="4">
        <v>32214</v>
      </c>
      <c r="EZ375" s="4">
        <v>0</v>
      </c>
      <c r="FA375" s="4">
        <v>1775</v>
      </c>
      <c r="FB375" s="4">
        <v>0</v>
      </c>
      <c r="FC375" s="4">
        <v>0</v>
      </c>
      <c r="FD375" s="4">
        <v>0</v>
      </c>
      <c r="FE375" s="4">
        <v>1775</v>
      </c>
      <c r="FF375" s="4">
        <v>0</v>
      </c>
      <c r="FG375" s="4">
        <v>17598.400000000001</v>
      </c>
      <c r="FH375" s="4">
        <v>0</v>
      </c>
      <c r="FI375" s="93">
        <v>5</v>
      </c>
      <c r="FJ375" s="4">
        <v>0</v>
      </c>
      <c r="FK375" s="4">
        <v>80025</v>
      </c>
      <c r="FL375" s="4">
        <v>0</v>
      </c>
      <c r="FM375" s="4">
        <v>4463</v>
      </c>
      <c r="FN375" s="4">
        <v>0</v>
      </c>
      <c r="FO375" s="4">
        <v>0</v>
      </c>
      <c r="FQ375" s="4">
        <v>4463</v>
      </c>
      <c r="FS375" s="4">
        <v>50180.601689560302</v>
      </c>
      <c r="FU375" s="93">
        <v>7</v>
      </c>
      <c r="FV375" s="4">
        <v>0</v>
      </c>
      <c r="FW375" s="4">
        <v>110979</v>
      </c>
      <c r="FX375" s="4">
        <v>0</v>
      </c>
      <c r="FY375" s="4">
        <v>6251</v>
      </c>
      <c r="FZ375" s="4">
        <v>0</v>
      </c>
      <c r="GA375" s="4">
        <v>0</v>
      </c>
      <c r="GB375" s="4">
        <v>0</v>
      </c>
      <c r="GC375" s="4">
        <v>6251</v>
      </c>
      <c r="GE375" s="4">
        <v>46272.753618256029</v>
      </c>
      <c r="GG375" s="93">
        <v>5.2758620689655178</v>
      </c>
      <c r="GH375" s="4">
        <v>0</v>
      </c>
      <c r="GI375" s="4">
        <v>85980</v>
      </c>
      <c r="GJ375" s="4">
        <v>0</v>
      </c>
      <c r="GK375" s="4">
        <v>4711</v>
      </c>
      <c r="GL375" s="4">
        <v>0</v>
      </c>
      <c r="GM375" s="4">
        <v>0</v>
      </c>
      <c r="GN375" s="4">
        <v>0</v>
      </c>
      <c r="GO375" s="4">
        <v>4711</v>
      </c>
      <c r="GP375" s="4">
        <v>0</v>
      </c>
      <c r="GQ375" s="4">
        <v>0</v>
      </c>
      <c r="GR375" s="4">
        <v>0</v>
      </c>
      <c r="GS375" s="93">
        <v>6</v>
      </c>
      <c r="GT375" s="4">
        <v>0</v>
      </c>
      <c r="GU375" s="4">
        <v>87966</v>
      </c>
      <c r="GV375" s="4">
        <v>0</v>
      </c>
      <c r="GW375" s="4">
        <v>5358</v>
      </c>
      <c r="GX375" s="4">
        <v>0</v>
      </c>
      <c r="GY375" s="4">
        <v>0</v>
      </c>
      <c r="GZ375" s="4">
        <v>0</v>
      </c>
      <c r="HA375" s="160">
        <v>5358</v>
      </c>
      <c r="HB375" s="160">
        <v>0</v>
      </c>
      <c r="HC375" s="160">
        <v>1761.9145059936016</v>
      </c>
      <c r="HD375" s="4">
        <v>-1</v>
      </c>
      <c r="HE375" s="93">
        <v>6</v>
      </c>
      <c r="HF375" s="4">
        <v>0</v>
      </c>
      <c r="HG375" s="4">
        <v>0</v>
      </c>
      <c r="HH375" s="4">
        <v>95602</v>
      </c>
      <c r="HI375" s="4">
        <v>0</v>
      </c>
      <c r="HJ375" s="4">
        <v>5277</v>
      </c>
      <c r="HK375" s="4">
        <v>0</v>
      </c>
      <c r="HL375" s="4">
        <v>0</v>
      </c>
      <c r="HM375" s="4">
        <v>0</v>
      </c>
      <c r="HN375" s="4">
        <v>5277</v>
      </c>
      <c r="HO375" s="4">
        <v>0</v>
      </c>
      <c r="HP375" s="4">
        <v>6703</v>
      </c>
      <c r="HQ375" s="4">
        <v>-116.4515791843005</v>
      </c>
      <c r="HR375" s="93">
        <v>4</v>
      </c>
      <c r="HS375" s="4">
        <v>0</v>
      </c>
      <c r="HT375" s="4">
        <v>0</v>
      </c>
      <c r="HU375" s="4">
        <v>66932</v>
      </c>
      <c r="HV375" s="4">
        <v>0</v>
      </c>
      <c r="HW375" s="4">
        <v>0</v>
      </c>
      <c r="HX375" s="176">
        <v>0</v>
      </c>
      <c r="HY375" s="4">
        <v>3572</v>
      </c>
      <c r="HZ375" s="176">
        <v>0</v>
      </c>
      <c r="IA375" s="4">
        <v>0</v>
      </c>
      <c r="IB375" s="176">
        <v>0</v>
      </c>
      <c r="IC375" s="4">
        <v>3572</v>
      </c>
      <c r="ID375" s="176">
        <v>0</v>
      </c>
      <c r="IE375" s="4">
        <v>-76.741853687477729</v>
      </c>
      <c r="IF375" s="4">
        <v>-0.41394330358906473</v>
      </c>
      <c r="IG375" s="5">
        <v>4</v>
      </c>
      <c r="IH375" s="3">
        <v>0</v>
      </c>
      <c r="II375" s="3">
        <v>0</v>
      </c>
      <c r="IJ375" s="3">
        <v>71720</v>
      </c>
      <c r="IK375" s="3">
        <v>0</v>
      </c>
      <c r="IL375" s="3">
        <v>0</v>
      </c>
      <c r="IM375" s="3">
        <v>0</v>
      </c>
      <c r="IN375" s="3">
        <v>3572</v>
      </c>
      <c r="IO375" s="3">
        <v>0</v>
      </c>
      <c r="IP375" s="3">
        <v>0</v>
      </c>
      <c r="IQ375" s="3"/>
      <c r="IR375" s="3">
        <v>3572</v>
      </c>
      <c r="IS375" s="3"/>
      <c r="IT375" s="3">
        <v>3927.8061866553062</v>
      </c>
      <c r="IU375" s="3"/>
      <c r="IV375" s="93">
        <v>3</v>
      </c>
      <c r="IW375" s="4">
        <v>0</v>
      </c>
      <c r="IX375" s="4">
        <v>0</v>
      </c>
      <c r="IY375" s="4">
        <v>54708</v>
      </c>
      <c r="IZ375" s="4">
        <v>0</v>
      </c>
      <c r="JA375" s="4">
        <v>0</v>
      </c>
      <c r="JB375" s="4">
        <v>0</v>
      </c>
      <c r="JC375" s="4">
        <v>2814</v>
      </c>
      <c r="JD375" s="4">
        <v>0</v>
      </c>
      <c r="JE375" s="4">
        <v>0</v>
      </c>
      <c r="JG375" s="4">
        <v>2814</v>
      </c>
      <c r="JI375" s="4">
        <v>471.38996798270182</v>
      </c>
      <c r="JK375" s="93">
        <v>1</v>
      </c>
      <c r="JL375" s="4">
        <v>0</v>
      </c>
      <c r="JM375" s="4">
        <v>0</v>
      </c>
      <c r="JN375" s="4">
        <v>18618</v>
      </c>
      <c r="JO375" s="4">
        <v>0</v>
      </c>
      <c r="JP375" s="4">
        <v>0</v>
      </c>
      <c r="JQ375" s="4">
        <v>0</v>
      </c>
      <c r="JR375" s="4">
        <v>938</v>
      </c>
      <c r="JS375" s="4">
        <v>0</v>
      </c>
      <c r="JT375" s="4">
        <v>0</v>
      </c>
      <c r="JV375" s="4">
        <v>938</v>
      </c>
      <c r="JW375" s="4">
        <v>0</v>
      </c>
      <c r="JX375" s="4">
        <v>0</v>
      </c>
      <c r="JY375" s="4">
        <v>0</v>
      </c>
      <c r="JZ375" s="93">
        <v>1</v>
      </c>
      <c r="KA375" s="4">
        <v>0</v>
      </c>
      <c r="KB375" s="4">
        <v>0</v>
      </c>
      <c r="KC375" s="4">
        <v>19361</v>
      </c>
      <c r="KD375" s="4">
        <v>0</v>
      </c>
      <c r="KE375" s="4">
        <v>0</v>
      </c>
      <c r="KF375" s="4">
        <v>0</v>
      </c>
      <c r="KG375" s="4">
        <v>938</v>
      </c>
      <c r="KH375" s="4">
        <v>0</v>
      </c>
      <c r="KI375" s="4">
        <v>0</v>
      </c>
      <c r="KJ375" s="4">
        <v>0</v>
      </c>
      <c r="KK375" s="4">
        <v>938</v>
      </c>
      <c r="KM375" s="4">
        <v>743</v>
      </c>
      <c r="KN375" s="4">
        <v>0</v>
      </c>
      <c r="KO375" s="4">
        <v>2</v>
      </c>
      <c r="KP375" s="4">
        <v>0</v>
      </c>
      <c r="KQ375" s="4">
        <v>0</v>
      </c>
      <c r="KR375" s="4">
        <v>37824</v>
      </c>
      <c r="KS375" s="4">
        <v>0</v>
      </c>
      <c r="KT375" s="4">
        <v>0</v>
      </c>
      <c r="KU375" s="4">
        <v>0</v>
      </c>
      <c r="KV375" s="4">
        <v>2176</v>
      </c>
      <c r="KW375" s="4">
        <v>0</v>
      </c>
      <c r="KX375" s="4">
        <v>0</v>
      </c>
      <c r="KY375" s="4">
        <v>0</v>
      </c>
      <c r="KZ375" s="4">
        <v>2176</v>
      </c>
      <c r="LA375" s="4">
        <v>0</v>
      </c>
      <c r="LB375" s="4">
        <v>18908.8</v>
      </c>
      <c r="LC375" s="4">
        <v>0</v>
      </c>
      <c r="LD375" s="4">
        <v>3</v>
      </c>
      <c r="LE375" s="4">
        <v>0</v>
      </c>
      <c r="LF375" s="4">
        <v>0</v>
      </c>
      <c r="LG375" s="4">
        <v>62529</v>
      </c>
      <c r="LH375" s="4">
        <v>0</v>
      </c>
      <c r="LI375" s="4">
        <v>0</v>
      </c>
      <c r="LJ375" s="4">
        <v>0</v>
      </c>
      <c r="LK375" s="4">
        <v>3564</v>
      </c>
      <c r="LL375" s="4">
        <v>0</v>
      </c>
      <c r="LM375" s="4">
        <v>0</v>
      </c>
      <c r="LO375" s="4">
        <v>3564</v>
      </c>
      <c r="LQ375" s="4">
        <v>36080</v>
      </c>
      <c r="MI375" s="115">
        <f t="shared" si="5"/>
        <v>-640</v>
      </c>
      <c r="MJ375" s="3"/>
      <c r="MK375" s="3"/>
      <c r="ML375" s="176"/>
      <c r="MM375" s="176"/>
      <c r="MN375" s="176"/>
      <c r="MO375" s="176"/>
      <c r="MP375" s="176"/>
      <c r="MQ375" s="176"/>
      <c r="MR375" s="176"/>
      <c r="MS375" s="176"/>
      <c r="MT375" s="176"/>
    </row>
    <row r="376" spans="1:358" s="4" customFormat="1">
      <c r="A376" s="1">
        <v>645</v>
      </c>
      <c r="B376" t="s">
        <v>406</v>
      </c>
      <c r="C376" s="93">
        <v>6.8760000000000003</v>
      </c>
      <c r="D376" s="4">
        <v>38519</v>
      </c>
      <c r="E376" s="4">
        <v>0</v>
      </c>
      <c r="F376" s="4">
        <v>42312</v>
      </c>
      <c r="G376" s="4">
        <v>0</v>
      </c>
      <c r="I376" s="93">
        <v>3</v>
      </c>
      <c r="J376" s="4">
        <v>16584</v>
      </c>
      <c r="K376" s="4">
        <v>0</v>
      </c>
      <c r="L376" s="4">
        <v>0</v>
      </c>
      <c r="O376" s="93">
        <v>5.0999999999999996</v>
      </c>
      <c r="P376" s="4">
        <v>0</v>
      </c>
      <c r="Q376" s="4">
        <v>23842</v>
      </c>
      <c r="R376" s="4">
        <v>0</v>
      </c>
      <c r="S376" s="4">
        <v>5815</v>
      </c>
      <c r="U376" s="4">
        <v>27640</v>
      </c>
      <c r="V376" s="4">
        <v>0</v>
      </c>
      <c r="W376" s="93">
        <v>35.25</v>
      </c>
      <c r="X376" s="4">
        <v>0</v>
      </c>
      <c r="Y376" s="4">
        <v>199599</v>
      </c>
      <c r="Z376" s="4">
        <v>0</v>
      </c>
      <c r="AA376" s="4">
        <v>21030</v>
      </c>
      <c r="AB376" s="4">
        <v>0</v>
      </c>
      <c r="AC376" s="4">
        <v>175757</v>
      </c>
      <c r="AD376" s="4">
        <v>0</v>
      </c>
      <c r="AE376" s="4">
        <v>0</v>
      </c>
      <c r="AF376" s="4">
        <v>64.89</v>
      </c>
      <c r="AG376" s="4">
        <v>0</v>
      </c>
      <c r="AH376" s="4">
        <v>383005</v>
      </c>
      <c r="AJ376" s="4">
        <v>48774</v>
      </c>
      <c r="AL376" s="4">
        <v>288860</v>
      </c>
      <c r="AN376" s="4">
        <v>0</v>
      </c>
      <c r="AO376" s="93">
        <v>67.959999999999994</v>
      </c>
      <c r="AP376" s="4">
        <v>0</v>
      </c>
      <c r="AQ376" s="4">
        <v>473204</v>
      </c>
      <c r="AR376" s="4">
        <v>0</v>
      </c>
      <c r="AS376" s="4">
        <v>15079</v>
      </c>
      <c r="AT376" s="4">
        <v>0</v>
      </c>
      <c r="AU376" s="4">
        <v>270546</v>
      </c>
      <c r="AW376" s="93">
        <v>90.26</v>
      </c>
      <c r="AY376" s="4">
        <v>689917</v>
      </c>
      <c r="AZ376" s="4">
        <v>0</v>
      </c>
      <c r="BA376" s="4">
        <v>15668</v>
      </c>
      <c r="BB376" s="4">
        <v>0</v>
      </c>
      <c r="BC376" s="4">
        <v>306411</v>
      </c>
      <c r="BD376" s="4">
        <v>448</v>
      </c>
      <c r="BE376" s="4">
        <v>106.52</v>
      </c>
      <c r="BF376" s="4">
        <v>0</v>
      </c>
      <c r="BG376" s="4">
        <v>862361</v>
      </c>
      <c r="BH376" s="4">
        <v>0</v>
      </c>
      <c r="BI376" s="4">
        <v>123.77</v>
      </c>
      <c r="BJ376" s="4">
        <v>0</v>
      </c>
      <c r="BK376" s="4">
        <v>983923</v>
      </c>
      <c r="BL376" s="4">
        <v>0</v>
      </c>
      <c r="BM376" s="4">
        <v>77157</v>
      </c>
      <c r="BN376" s="4">
        <v>0</v>
      </c>
      <c r="BO376" s="4">
        <v>95343.994433308893</v>
      </c>
      <c r="BP376" s="4">
        <v>62.098594736133236</v>
      </c>
      <c r="BQ376" s="93">
        <v>138.64189189189187</v>
      </c>
      <c r="BR376" s="4">
        <v>0</v>
      </c>
      <c r="BS376" s="4">
        <v>1108085.9260411023</v>
      </c>
      <c r="BT376" s="4">
        <v>0</v>
      </c>
      <c r="BU376" s="4">
        <v>102208.13513513515</v>
      </c>
      <c r="BW376" s="4">
        <v>17532.376888223793</v>
      </c>
      <c r="BY376" s="4">
        <v>102208.13513513515</v>
      </c>
      <c r="CA376" s="4">
        <v>266077.72604110226</v>
      </c>
      <c r="CC376" s="93">
        <v>121.68686868686868</v>
      </c>
      <c r="CD376" s="4">
        <v>0</v>
      </c>
      <c r="CE376" s="4">
        <v>1017940.5454545454</v>
      </c>
      <c r="CF376" s="4">
        <v>0</v>
      </c>
      <c r="CG376" s="4">
        <v>92477.252525252523</v>
      </c>
      <c r="CH376" s="4">
        <v>0</v>
      </c>
      <c r="CI376" s="4">
        <v>23458.39393939394</v>
      </c>
      <c r="CJ376" s="4">
        <v>0</v>
      </c>
      <c r="CK376" s="4">
        <v>92477.252525252523</v>
      </c>
      <c r="CL376" s="4">
        <v>0</v>
      </c>
      <c r="CM376" s="4">
        <v>123123</v>
      </c>
      <c r="CN376" s="4">
        <v>0</v>
      </c>
      <c r="CO376" s="93">
        <v>107.36788632849886</v>
      </c>
      <c r="CP376" s="4">
        <v>0</v>
      </c>
      <c r="CQ376" s="4">
        <v>971287.94581462105</v>
      </c>
      <c r="CS376" s="4">
        <v>83561.957888537159</v>
      </c>
      <c r="CU376" s="4">
        <v>45017.252595155711</v>
      </c>
      <c r="CW376" s="4">
        <v>83561.957888537159</v>
      </c>
      <c r="CY376" s="4">
        <v>49665</v>
      </c>
      <c r="DA376" s="93">
        <v>135.02254355813676</v>
      </c>
      <c r="DB376" s="4">
        <v>0</v>
      </c>
      <c r="DC376" s="4">
        <v>1320120</v>
      </c>
      <c r="DD376" s="4">
        <v>0</v>
      </c>
      <c r="DE376" s="4">
        <v>112936</v>
      </c>
      <c r="DF376" s="4">
        <v>0</v>
      </c>
      <c r="DG376" s="4">
        <v>21306</v>
      </c>
      <c r="DH376" s="4">
        <v>0</v>
      </c>
      <c r="DI376" s="4">
        <v>112936</v>
      </c>
      <c r="DJ376" s="4">
        <v>0</v>
      </c>
      <c r="DK376" s="4">
        <v>348832</v>
      </c>
      <c r="DL376" s="4">
        <v>0</v>
      </c>
      <c r="DM376" s="93">
        <v>129.90344827586205</v>
      </c>
      <c r="DN376" s="4">
        <v>0</v>
      </c>
      <c r="DO376" s="4">
        <v>1343364</v>
      </c>
      <c r="DQ376" s="4">
        <v>111539</v>
      </c>
      <c r="DS376" s="4">
        <v>54721</v>
      </c>
      <c r="DU376" s="4">
        <v>111539</v>
      </c>
      <c r="DW376" s="4">
        <v>232543.23251122737</v>
      </c>
      <c r="DY376" s="93">
        <v>138.11645572620401</v>
      </c>
      <c r="DZ376" s="4">
        <v>0</v>
      </c>
      <c r="EA376" s="4">
        <v>1442874</v>
      </c>
      <c r="EC376" s="4">
        <v>118872</v>
      </c>
      <c r="EE376" s="4">
        <v>59045</v>
      </c>
      <c r="EG376" s="4">
        <v>118872</v>
      </c>
      <c r="EI376" s="4">
        <v>252989.22167415157</v>
      </c>
      <c r="EK376" s="93">
        <v>139.55353710111496</v>
      </c>
      <c r="EL376" s="4">
        <v>0</v>
      </c>
      <c r="EM376" s="4">
        <v>1523218</v>
      </c>
      <c r="EN376" s="4">
        <v>0</v>
      </c>
      <c r="EO376" s="4">
        <v>122837</v>
      </c>
      <c r="EP376" s="4">
        <v>0</v>
      </c>
      <c r="EQ376" s="4">
        <v>25366</v>
      </c>
      <c r="ER376" s="4">
        <v>0</v>
      </c>
      <c r="ES376" s="4">
        <v>122837</v>
      </c>
      <c r="ET376" s="4">
        <v>0</v>
      </c>
      <c r="EU376" s="4">
        <v>149347.6</v>
      </c>
      <c r="EV376" s="4">
        <v>0</v>
      </c>
      <c r="EW376" s="93">
        <v>157.33819372117244</v>
      </c>
      <c r="EX376" s="4">
        <v>0</v>
      </c>
      <c r="EY376" s="4">
        <v>1690915</v>
      </c>
      <c r="EZ376" s="4">
        <v>0</v>
      </c>
      <c r="FA376" s="4">
        <v>128895</v>
      </c>
      <c r="FB376" s="4">
        <v>0</v>
      </c>
      <c r="FC376" s="4">
        <v>165114</v>
      </c>
      <c r="FD376" s="4">
        <v>0</v>
      </c>
      <c r="FE376" s="4">
        <v>128895</v>
      </c>
      <c r="FF376" s="4">
        <v>0</v>
      </c>
      <c r="FG376" s="4">
        <v>227587</v>
      </c>
      <c r="FH376" s="4">
        <v>0</v>
      </c>
      <c r="FI376" s="93">
        <v>174.77968572241184</v>
      </c>
      <c r="FJ376" s="4">
        <v>0</v>
      </c>
      <c r="FK376" s="4">
        <v>2053199</v>
      </c>
      <c r="FL376" s="4">
        <v>0</v>
      </c>
      <c r="FM376" s="4">
        <v>150720</v>
      </c>
      <c r="FN376" s="4">
        <v>0</v>
      </c>
      <c r="FO376" s="4">
        <v>78444</v>
      </c>
      <c r="FQ376" s="4">
        <v>150720</v>
      </c>
      <c r="FS376" s="4">
        <v>406073.37580250169</v>
      </c>
      <c r="FU376" s="93">
        <v>166.37755102040819</v>
      </c>
      <c r="FV376" s="4">
        <v>0</v>
      </c>
      <c r="FW376" s="4">
        <v>1988611</v>
      </c>
      <c r="FX376" s="4">
        <v>0</v>
      </c>
      <c r="FY376" s="4">
        <v>145485</v>
      </c>
      <c r="FZ376" s="4">
        <v>0</v>
      </c>
      <c r="GA376" s="4">
        <v>37192</v>
      </c>
      <c r="GB376" s="4">
        <v>0</v>
      </c>
      <c r="GC376" s="4">
        <v>145485</v>
      </c>
      <c r="GE376" s="4">
        <v>148551.47677191399</v>
      </c>
      <c r="GG376" s="93">
        <v>144.71428571428572</v>
      </c>
      <c r="GH376" s="4">
        <v>0</v>
      </c>
      <c r="GI376" s="4">
        <v>1752055</v>
      </c>
      <c r="GJ376" s="4">
        <v>0</v>
      </c>
      <c r="GK376" s="4">
        <v>125989</v>
      </c>
      <c r="GL376" s="4">
        <v>0</v>
      </c>
      <c r="GM376" s="4">
        <v>39791</v>
      </c>
      <c r="GN376" s="4">
        <v>0</v>
      </c>
      <c r="GO376" s="4">
        <v>125989</v>
      </c>
      <c r="GP376" s="4">
        <v>0</v>
      </c>
      <c r="GQ376" s="4">
        <v>0</v>
      </c>
      <c r="GR376" s="4">
        <v>0</v>
      </c>
      <c r="GS376" s="93">
        <v>138.84965034965035</v>
      </c>
      <c r="GT376" s="4">
        <v>0</v>
      </c>
      <c r="GU376" s="4">
        <v>1685389</v>
      </c>
      <c r="GV376" s="4">
        <v>0</v>
      </c>
      <c r="GW376" s="4">
        <v>119931</v>
      </c>
      <c r="GX376" s="4">
        <v>0</v>
      </c>
      <c r="GY376" s="4">
        <v>54649</v>
      </c>
      <c r="GZ376" s="4">
        <v>0</v>
      </c>
      <c r="HA376" s="160">
        <v>119931</v>
      </c>
      <c r="HB376" s="160">
        <v>0</v>
      </c>
      <c r="HC376" s="160">
        <v>0</v>
      </c>
      <c r="HD376" s="4">
        <v>0</v>
      </c>
      <c r="HE376" s="93">
        <v>132</v>
      </c>
      <c r="HF376" s="4">
        <v>0</v>
      </c>
      <c r="HG376" s="4">
        <v>0</v>
      </c>
      <c r="HH376" s="4">
        <v>1695548</v>
      </c>
      <c r="HI376" s="4">
        <v>0</v>
      </c>
      <c r="HJ376" s="4">
        <v>113974</v>
      </c>
      <c r="HK376" s="4">
        <v>0</v>
      </c>
      <c r="HL376" s="4">
        <v>57981</v>
      </c>
      <c r="HM376" s="4">
        <v>0</v>
      </c>
      <c r="HN376" s="4">
        <v>113974</v>
      </c>
      <c r="HO376" s="4">
        <v>0</v>
      </c>
      <c r="HP376" s="4">
        <v>8917</v>
      </c>
      <c r="HQ376" s="4">
        <v>-154.92818136895039</v>
      </c>
      <c r="HR376" s="93">
        <v>132.21</v>
      </c>
      <c r="HS376" s="4">
        <v>0</v>
      </c>
      <c r="HT376" s="4">
        <v>0</v>
      </c>
      <c r="HU376" s="4">
        <v>1810003</v>
      </c>
      <c r="HV376" s="4">
        <v>0</v>
      </c>
      <c r="HW376" s="4">
        <v>0</v>
      </c>
      <c r="HX376" s="176">
        <v>0</v>
      </c>
      <c r="HY376" s="4">
        <v>114492</v>
      </c>
      <c r="HZ376" s="176">
        <v>0</v>
      </c>
      <c r="IA376" s="4">
        <v>63524</v>
      </c>
      <c r="IB376" s="176">
        <v>0</v>
      </c>
      <c r="IC376" s="4">
        <v>114492</v>
      </c>
      <c r="ID376" s="176">
        <v>0</v>
      </c>
      <c r="IE376" s="4">
        <v>75324.005474338221</v>
      </c>
      <c r="IF376" s="4">
        <v>406.29547199347871</v>
      </c>
      <c r="IG376" s="5">
        <v>129.83999999999997</v>
      </c>
      <c r="IH376" s="3">
        <v>0</v>
      </c>
      <c r="II376" s="3">
        <v>0</v>
      </c>
      <c r="IJ376" s="3">
        <v>1815709</v>
      </c>
      <c r="IK376" s="3">
        <v>0</v>
      </c>
      <c r="IL376" s="3">
        <v>0</v>
      </c>
      <c r="IM376" s="3">
        <v>0</v>
      </c>
      <c r="IN376" s="3">
        <v>111948</v>
      </c>
      <c r="IO376" s="3">
        <v>0</v>
      </c>
      <c r="IP376" s="3">
        <v>27532</v>
      </c>
      <c r="IQ376" s="3"/>
      <c r="IR376" s="3">
        <v>113660</v>
      </c>
      <c r="IS376" s="3"/>
      <c r="IT376" s="3">
        <v>5014.6173218090271</v>
      </c>
      <c r="IU376" s="3"/>
      <c r="IV376" s="93">
        <v>144.85000000000002</v>
      </c>
      <c r="IW376" s="4">
        <v>0</v>
      </c>
      <c r="IX376" s="4">
        <v>0</v>
      </c>
      <c r="IY376" s="4">
        <v>2115721</v>
      </c>
      <c r="IZ376" s="4">
        <v>0</v>
      </c>
      <c r="JA376" s="4">
        <v>0</v>
      </c>
      <c r="JB376" s="4">
        <v>0</v>
      </c>
      <c r="JC376" s="4">
        <v>133990</v>
      </c>
      <c r="JD376" s="4">
        <v>0</v>
      </c>
      <c r="JE376" s="4">
        <v>33790</v>
      </c>
      <c r="JG376" s="4">
        <v>133990</v>
      </c>
      <c r="JI376" s="4">
        <v>249657.0244086429</v>
      </c>
      <c r="JK376" s="93">
        <v>133.52000000000001</v>
      </c>
      <c r="JL376" s="4">
        <v>0</v>
      </c>
      <c r="JM376" s="4">
        <v>0</v>
      </c>
      <c r="JN376" s="4">
        <v>2039888</v>
      </c>
      <c r="JO376" s="4">
        <v>0</v>
      </c>
      <c r="JP376" s="4">
        <v>0</v>
      </c>
      <c r="JQ376" s="4">
        <v>0</v>
      </c>
      <c r="JR376" s="4">
        <v>120460</v>
      </c>
      <c r="JS376" s="4">
        <v>0</v>
      </c>
      <c r="JT376" s="4">
        <v>73509</v>
      </c>
      <c r="JV376" s="4">
        <v>120460</v>
      </c>
      <c r="JW376" s="4">
        <v>0</v>
      </c>
      <c r="JX376" s="4">
        <v>46241.655508441589</v>
      </c>
      <c r="JY376" s="4">
        <v>-58.813823862481513</v>
      </c>
      <c r="JZ376" s="93">
        <v>135.88</v>
      </c>
      <c r="KA376" s="4">
        <v>0</v>
      </c>
      <c r="KB376" s="4">
        <v>0</v>
      </c>
      <c r="KC376" s="4">
        <v>2197979</v>
      </c>
      <c r="KD376" s="4">
        <v>0</v>
      </c>
      <c r="KE376" s="4">
        <v>0</v>
      </c>
      <c r="KF376" s="4">
        <v>0</v>
      </c>
      <c r="KG376" s="4">
        <v>121855</v>
      </c>
      <c r="KH376" s="4">
        <v>0</v>
      </c>
      <c r="KI376" s="4">
        <v>107182</v>
      </c>
      <c r="KJ376" s="4">
        <v>0</v>
      </c>
      <c r="KK376" s="4">
        <v>121855</v>
      </c>
      <c r="KM376" s="4">
        <v>197950.90921637209</v>
      </c>
      <c r="KN376" s="4">
        <v>-321.24668985509197</v>
      </c>
      <c r="KO376" s="4">
        <v>145.72999999999999</v>
      </c>
      <c r="KP376" s="4">
        <v>0</v>
      </c>
      <c r="KQ376" s="4">
        <v>0</v>
      </c>
      <c r="KR376" s="4">
        <v>2522341</v>
      </c>
      <c r="KS376" s="4">
        <v>0</v>
      </c>
      <c r="KT376" s="4">
        <v>0</v>
      </c>
      <c r="KU376" s="4">
        <v>0</v>
      </c>
      <c r="KV376" s="4">
        <v>149925</v>
      </c>
      <c r="KW376" s="4">
        <v>0</v>
      </c>
      <c r="KX376" s="4">
        <v>161947</v>
      </c>
      <c r="KY376" s="4">
        <v>0</v>
      </c>
      <c r="KZ376" s="4">
        <v>149925</v>
      </c>
      <c r="LA376" s="4">
        <v>0</v>
      </c>
      <c r="LB376" s="4">
        <v>418895.35331014486</v>
      </c>
      <c r="LC376" s="4">
        <v>0</v>
      </c>
      <c r="LD376" s="4">
        <v>132</v>
      </c>
      <c r="LE376" s="4">
        <v>0</v>
      </c>
      <c r="LF376" s="4">
        <v>0</v>
      </c>
      <c r="LG376" s="4">
        <v>2480340</v>
      </c>
      <c r="LH376" s="4">
        <v>0</v>
      </c>
      <c r="LI376" s="4">
        <v>0</v>
      </c>
      <c r="LJ376" s="4">
        <v>0</v>
      </c>
      <c r="LK376" s="4">
        <v>156228</v>
      </c>
      <c r="LL376" s="4">
        <v>0</v>
      </c>
      <c r="LM376" s="4">
        <v>0</v>
      </c>
      <c r="LO376" s="4">
        <v>156228</v>
      </c>
      <c r="LQ376" s="4">
        <v>257853.59999999998</v>
      </c>
      <c r="MI376" s="115">
        <f t="shared" si="5"/>
        <v>-645</v>
      </c>
      <c r="MJ376" s="3"/>
      <c r="MK376" s="3"/>
      <c r="ML376" s="176"/>
      <c r="MM376" s="176"/>
      <c r="MN376" s="176"/>
      <c r="MO376" s="176"/>
      <c r="MP376" s="176"/>
      <c r="MQ376" s="176"/>
      <c r="MR376" s="176"/>
      <c r="MS376" s="176"/>
      <c r="MT376" s="176"/>
    </row>
    <row r="377" spans="1:358" s="4" customFormat="1">
      <c r="A377" s="1">
        <v>650</v>
      </c>
      <c r="B377" t="s">
        <v>407</v>
      </c>
      <c r="C377" s="93"/>
      <c r="E377" s="4">
        <v>0</v>
      </c>
      <c r="F377" s="4">
        <v>0</v>
      </c>
      <c r="I377" s="93"/>
      <c r="J377" s="4">
        <v>0</v>
      </c>
      <c r="K377" s="4">
        <v>0</v>
      </c>
      <c r="L377" s="4">
        <v>0</v>
      </c>
      <c r="O377" s="93"/>
      <c r="Q377" s="4">
        <v>0</v>
      </c>
      <c r="R377" s="4">
        <v>0</v>
      </c>
      <c r="S377" s="4">
        <v>0</v>
      </c>
      <c r="U377" s="4">
        <v>0</v>
      </c>
      <c r="V377" s="4">
        <v>0</v>
      </c>
      <c r="W377" s="93"/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L377" s="4">
        <v>0</v>
      </c>
      <c r="AO377" s="93"/>
      <c r="AQ377" s="4">
        <v>0</v>
      </c>
      <c r="AR377" s="4">
        <v>0</v>
      </c>
      <c r="AS377" s="4">
        <v>0</v>
      </c>
      <c r="AT377" s="4">
        <v>0</v>
      </c>
      <c r="AU377" s="4">
        <v>0</v>
      </c>
      <c r="AW377" s="93"/>
      <c r="AZ377" s="4">
        <v>0</v>
      </c>
      <c r="BB377" s="4">
        <v>0</v>
      </c>
      <c r="BC377" s="4">
        <v>0</v>
      </c>
      <c r="BD377" s="4">
        <v>0</v>
      </c>
      <c r="BE377" s="4">
        <v>2</v>
      </c>
      <c r="BF377" s="4">
        <v>0</v>
      </c>
      <c r="BG377" s="4">
        <v>12428</v>
      </c>
      <c r="BH377" s="4">
        <v>0</v>
      </c>
      <c r="BI377" s="4">
        <v>3</v>
      </c>
      <c r="BJ377" s="4">
        <v>0</v>
      </c>
      <c r="BK377" s="4">
        <v>20499</v>
      </c>
      <c r="BL377" s="4">
        <v>0</v>
      </c>
      <c r="BM377" s="4">
        <v>0</v>
      </c>
      <c r="BN377" s="4">
        <v>0</v>
      </c>
      <c r="BO377" s="4">
        <v>4749.4959371728855</v>
      </c>
      <c r="BP377" s="4">
        <v>3.0933990667826947</v>
      </c>
      <c r="BQ377" s="93">
        <v>2</v>
      </c>
      <c r="BR377" s="4">
        <v>0</v>
      </c>
      <c r="BS377" s="4">
        <v>15202</v>
      </c>
      <c r="BT377" s="4">
        <v>0</v>
      </c>
      <c r="BU377" s="4">
        <v>1496</v>
      </c>
      <c r="BW377" s="4">
        <v>0</v>
      </c>
      <c r="BY377" s="4">
        <v>1496</v>
      </c>
      <c r="CA377" s="4">
        <v>9813.7999999999993</v>
      </c>
      <c r="CC377" s="93">
        <v>3</v>
      </c>
      <c r="CD377" s="4">
        <v>0</v>
      </c>
      <c r="CE377" s="4">
        <v>21873</v>
      </c>
      <c r="CF377" s="4">
        <v>0</v>
      </c>
      <c r="CG377" s="4">
        <v>2328</v>
      </c>
      <c r="CH377" s="4">
        <v>0</v>
      </c>
      <c r="CI377" s="4">
        <v>0</v>
      </c>
      <c r="CJ377" s="4">
        <v>0</v>
      </c>
      <c r="CK377" s="4">
        <v>2328</v>
      </c>
      <c r="CL377" s="4">
        <v>0</v>
      </c>
      <c r="CM377" s="4">
        <v>9899</v>
      </c>
      <c r="CN377" s="4">
        <v>0</v>
      </c>
      <c r="CO377" s="93">
        <v>2.0033898305084747</v>
      </c>
      <c r="CP377" s="4">
        <v>0</v>
      </c>
      <c r="CQ377" s="4">
        <v>15067.494915254238</v>
      </c>
      <c r="CS377" s="4">
        <v>1624.7491525423729</v>
      </c>
      <c r="CU377" s="4">
        <v>0</v>
      </c>
      <c r="CW377" s="4">
        <v>1624.7491525423729</v>
      </c>
      <c r="CY377" s="4">
        <v>4003</v>
      </c>
      <c r="DA377" s="93">
        <v>1</v>
      </c>
      <c r="DB377" s="4">
        <v>0</v>
      </c>
      <c r="DC377" s="4">
        <v>7969</v>
      </c>
      <c r="DD377" s="4">
        <v>0</v>
      </c>
      <c r="DE377" s="4">
        <v>849</v>
      </c>
      <c r="DF377" s="4">
        <v>0</v>
      </c>
      <c r="DG377" s="4">
        <v>0</v>
      </c>
      <c r="DH377" s="4">
        <v>0</v>
      </c>
      <c r="DI377" s="4">
        <v>849</v>
      </c>
      <c r="DJ377" s="4">
        <v>0</v>
      </c>
      <c r="DK377" s="4">
        <v>2668</v>
      </c>
      <c r="DL377" s="4">
        <v>0</v>
      </c>
      <c r="DM377" s="93">
        <v>1</v>
      </c>
      <c r="DN377" s="4">
        <v>0</v>
      </c>
      <c r="DO377" s="4">
        <v>9332</v>
      </c>
      <c r="DQ377" s="4">
        <v>893</v>
      </c>
      <c r="DS377" s="4">
        <v>0</v>
      </c>
      <c r="DU377" s="4">
        <v>893</v>
      </c>
      <c r="DW377" s="4">
        <v>1363</v>
      </c>
      <c r="DY377" s="93">
        <v>1.9767441860465116</v>
      </c>
      <c r="DZ377" s="4">
        <v>0</v>
      </c>
      <c r="EA377" s="4">
        <v>18884</v>
      </c>
      <c r="EC377" s="4">
        <v>1765</v>
      </c>
      <c r="EE377" s="4">
        <v>0</v>
      </c>
      <c r="EG377" s="4">
        <v>1765</v>
      </c>
      <c r="EI377" s="4">
        <v>10369.799999999999</v>
      </c>
      <c r="EK377" s="93">
        <v>3</v>
      </c>
      <c r="EL377" s="4">
        <v>0</v>
      </c>
      <c r="EM377" s="4">
        <v>30708</v>
      </c>
      <c r="EN377" s="4">
        <v>0</v>
      </c>
      <c r="EO377" s="4">
        <v>2679</v>
      </c>
      <c r="EP377" s="4">
        <v>0</v>
      </c>
      <c r="EQ377" s="4">
        <v>0</v>
      </c>
      <c r="ER377" s="4">
        <v>0</v>
      </c>
      <c r="ES377" s="4">
        <v>2679</v>
      </c>
      <c r="ET377" s="4">
        <v>0</v>
      </c>
      <c r="EU377" s="4">
        <v>18100.400000000001</v>
      </c>
      <c r="EV377" s="4">
        <v>0</v>
      </c>
      <c r="EW377" s="93">
        <v>4</v>
      </c>
      <c r="EX377" s="4">
        <v>0</v>
      </c>
      <c r="EY377" s="4">
        <v>48068</v>
      </c>
      <c r="EZ377" s="4">
        <v>0</v>
      </c>
      <c r="FA377" s="4">
        <v>3572</v>
      </c>
      <c r="FB377" s="4">
        <v>0</v>
      </c>
      <c r="FC377" s="4">
        <v>0</v>
      </c>
      <c r="FD377" s="4">
        <v>0</v>
      </c>
      <c r="FE377" s="4">
        <v>3572</v>
      </c>
      <c r="FF377" s="4">
        <v>0</v>
      </c>
      <c r="FG377" s="4">
        <v>24136.799999999999</v>
      </c>
      <c r="FH377" s="4">
        <v>0</v>
      </c>
      <c r="FI377" s="93">
        <v>5.4742268041237114</v>
      </c>
      <c r="FJ377" s="4">
        <v>0</v>
      </c>
      <c r="FK377" s="4">
        <v>50770</v>
      </c>
      <c r="FL377" s="4">
        <v>0</v>
      </c>
      <c r="FM377" s="4">
        <v>4890</v>
      </c>
      <c r="FN377" s="4">
        <v>0</v>
      </c>
      <c r="FO377" s="4">
        <v>0</v>
      </c>
      <c r="FQ377" s="4">
        <v>4890</v>
      </c>
      <c r="FS377" s="4">
        <v>9568.64631390459</v>
      </c>
      <c r="FU377" s="93">
        <v>2.9933333333333332</v>
      </c>
      <c r="FV377" s="4">
        <v>0</v>
      </c>
      <c r="FW377" s="4">
        <v>32746</v>
      </c>
      <c r="FX377" s="4">
        <v>0</v>
      </c>
      <c r="FY377" s="4">
        <v>2674</v>
      </c>
      <c r="FZ377" s="4">
        <v>0</v>
      </c>
      <c r="GA377" s="4">
        <v>0</v>
      </c>
      <c r="GB377" s="4">
        <v>0</v>
      </c>
      <c r="GC377" s="4">
        <v>2674</v>
      </c>
      <c r="GE377" s="4">
        <v>7760.9673343698023</v>
      </c>
      <c r="GG377" s="93">
        <v>4.9966777408637872</v>
      </c>
      <c r="GH377" s="4">
        <v>0</v>
      </c>
      <c r="GI377" s="4">
        <v>54461</v>
      </c>
      <c r="GJ377" s="4">
        <v>0</v>
      </c>
      <c r="GK377" s="4">
        <v>4460</v>
      </c>
      <c r="GL377" s="4">
        <v>0</v>
      </c>
      <c r="GM377" s="4">
        <v>0</v>
      </c>
      <c r="GN377" s="4">
        <v>0</v>
      </c>
      <c r="GO377" s="4">
        <v>4460</v>
      </c>
      <c r="GP377" s="4">
        <v>0</v>
      </c>
      <c r="GQ377" s="4">
        <v>20891.664637654671</v>
      </c>
      <c r="GR377" s="4">
        <v>-18.261944075362408</v>
      </c>
      <c r="GS377" s="93">
        <v>3.5</v>
      </c>
      <c r="GT377" s="4">
        <v>0</v>
      </c>
      <c r="GU377" s="4">
        <v>41468</v>
      </c>
      <c r="GV377" s="4">
        <v>0</v>
      </c>
      <c r="GW377" s="4">
        <v>3126</v>
      </c>
      <c r="GX377" s="4">
        <v>0</v>
      </c>
      <c r="GY377" s="4">
        <v>0</v>
      </c>
      <c r="GZ377" s="4">
        <v>0</v>
      </c>
      <c r="HA377" s="160">
        <v>3126</v>
      </c>
      <c r="HB377" s="160">
        <v>0</v>
      </c>
      <c r="HC377" s="160">
        <v>-18.261944075362408</v>
      </c>
      <c r="HD377" s="4">
        <v>0</v>
      </c>
      <c r="HE377" s="93">
        <v>2</v>
      </c>
      <c r="HF377" s="4">
        <v>0</v>
      </c>
      <c r="HG377" s="4">
        <v>0</v>
      </c>
      <c r="HH377" s="4">
        <v>20261</v>
      </c>
      <c r="HI377" s="4">
        <v>0</v>
      </c>
      <c r="HJ377" s="4">
        <v>1340</v>
      </c>
      <c r="HK377" s="4">
        <v>0</v>
      </c>
      <c r="HL377" s="4">
        <v>0</v>
      </c>
      <c r="HM377" s="4">
        <v>0</v>
      </c>
      <c r="HN377" s="4">
        <v>1340</v>
      </c>
      <c r="HO377" s="4">
        <v>0</v>
      </c>
      <c r="HP377" s="4">
        <v>0</v>
      </c>
      <c r="HQ377" s="4">
        <v>0</v>
      </c>
      <c r="HR377" s="93">
        <v>2</v>
      </c>
      <c r="HS377" s="4">
        <v>0</v>
      </c>
      <c r="HT377" s="4">
        <v>0</v>
      </c>
      <c r="HU377" s="4">
        <v>29027</v>
      </c>
      <c r="HV377" s="4">
        <v>0</v>
      </c>
      <c r="HW377" s="4">
        <v>0</v>
      </c>
      <c r="HX377" s="176">
        <v>0</v>
      </c>
      <c r="HY377" s="4">
        <v>1786</v>
      </c>
      <c r="HZ377" s="176">
        <v>0</v>
      </c>
      <c r="IA377" s="4">
        <v>0</v>
      </c>
      <c r="IB377" s="176">
        <v>0</v>
      </c>
      <c r="IC377" s="4">
        <v>1786</v>
      </c>
      <c r="ID377" s="176">
        <v>0</v>
      </c>
      <c r="IE377" s="4">
        <v>5776.8137979456687</v>
      </c>
      <c r="IF377" s="4">
        <v>31.159963863769917</v>
      </c>
      <c r="IG377" s="5">
        <v>4.33</v>
      </c>
      <c r="IH377" s="3">
        <v>0</v>
      </c>
      <c r="II377" s="3">
        <v>0</v>
      </c>
      <c r="IJ377" s="3">
        <v>66861</v>
      </c>
      <c r="IK377" s="3">
        <v>0</v>
      </c>
      <c r="IL377" s="3">
        <v>0</v>
      </c>
      <c r="IM377" s="3">
        <v>0</v>
      </c>
      <c r="IN377" s="3">
        <v>3866</v>
      </c>
      <c r="IO377" s="3">
        <v>0</v>
      </c>
      <c r="IP377" s="3">
        <v>0</v>
      </c>
      <c r="IQ377" s="3"/>
      <c r="IR377" s="3">
        <v>3866</v>
      </c>
      <c r="IS377" s="3"/>
      <c r="IT377" s="3">
        <v>31065.135499075157</v>
      </c>
      <c r="IU377" s="3"/>
      <c r="IV377" s="93">
        <v>6.76</v>
      </c>
      <c r="IW377" s="4">
        <v>0</v>
      </c>
      <c r="IX377" s="4">
        <v>0</v>
      </c>
      <c r="IY377" s="4">
        <v>102052</v>
      </c>
      <c r="IZ377" s="4">
        <v>0</v>
      </c>
      <c r="JA377" s="4">
        <v>0</v>
      </c>
      <c r="JB377" s="4">
        <v>0</v>
      </c>
      <c r="JC377" s="4">
        <v>6339</v>
      </c>
      <c r="JD377" s="4">
        <v>0</v>
      </c>
      <c r="JE377" s="4">
        <v>0</v>
      </c>
      <c r="JG377" s="4">
        <v>6339</v>
      </c>
      <c r="JI377" s="4">
        <v>32942.074091976872</v>
      </c>
      <c r="JK377" s="93">
        <v>8.2800000000000011</v>
      </c>
      <c r="JL377" s="4">
        <v>0</v>
      </c>
      <c r="JM377" s="4">
        <v>0</v>
      </c>
      <c r="JN377" s="4">
        <v>107344</v>
      </c>
      <c r="JO377" s="4">
        <v>0</v>
      </c>
      <c r="JP377" s="4">
        <v>0</v>
      </c>
      <c r="JQ377" s="4">
        <v>0</v>
      </c>
      <c r="JR377" s="4">
        <v>7757</v>
      </c>
      <c r="JS377" s="4">
        <v>0</v>
      </c>
      <c r="JT377" s="4">
        <v>0</v>
      </c>
      <c r="JV377" s="4">
        <v>7757</v>
      </c>
      <c r="JW377" s="4">
        <v>0</v>
      </c>
      <c r="JX377" s="4">
        <v>10716.083366657227</v>
      </c>
      <c r="JY377" s="4">
        <v>-6.898781633883118</v>
      </c>
      <c r="JZ377" s="93">
        <v>3.26</v>
      </c>
      <c r="KA377" s="4">
        <v>0</v>
      </c>
      <c r="KB377" s="4">
        <v>0</v>
      </c>
      <c r="KC377" s="4">
        <v>58417</v>
      </c>
      <c r="KD377" s="4">
        <v>0</v>
      </c>
      <c r="KE377" s="4">
        <v>0</v>
      </c>
      <c r="KF377" s="4">
        <v>0</v>
      </c>
      <c r="KG377" s="4">
        <v>3058</v>
      </c>
      <c r="KH377" s="4">
        <v>0</v>
      </c>
      <c r="KI377" s="4">
        <v>0</v>
      </c>
      <c r="KJ377" s="4">
        <v>0</v>
      </c>
      <c r="KK377" s="4">
        <v>3058</v>
      </c>
      <c r="KM377" s="4">
        <v>7850.7131969166221</v>
      </c>
      <c r="KN377" s="4">
        <v>-37.681800270289386</v>
      </c>
      <c r="KO377" s="4">
        <v>3</v>
      </c>
      <c r="KP377" s="4">
        <v>0</v>
      </c>
      <c r="KQ377" s="4">
        <v>0</v>
      </c>
      <c r="KR377" s="4">
        <v>44769</v>
      </c>
      <c r="KS377" s="4">
        <v>0</v>
      </c>
      <c r="KT377" s="4">
        <v>0</v>
      </c>
      <c r="KU377" s="4">
        <v>0</v>
      </c>
      <c r="KV377" s="4">
        <v>3264</v>
      </c>
      <c r="KW377" s="4">
        <v>0</v>
      </c>
      <c r="KX377" s="4">
        <v>0</v>
      </c>
      <c r="KY377" s="4">
        <v>0</v>
      </c>
      <c r="KZ377" s="4">
        <v>3264</v>
      </c>
      <c r="LA377" s="4">
        <v>0</v>
      </c>
      <c r="LB377" s="4">
        <v>1994.4461997297105</v>
      </c>
      <c r="LC377" s="4">
        <v>0</v>
      </c>
      <c r="LD377" s="4">
        <v>1</v>
      </c>
      <c r="LE377" s="4">
        <v>0</v>
      </c>
      <c r="LF377" s="4">
        <v>0</v>
      </c>
      <c r="LG377" s="4">
        <v>16963</v>
      </c>
      <c r="LH377" s="4">
        <v>0</v>
      </c>
      <c r="LI377" s="4">
        <v>0</v>
      </c>
      <c r="LJ377" s="4">
        <v>0</v>
      </c>
      <c r="LK377" s="4">
        <v>1188</v>
      </c>
      <c r="LL377" s="4">
        <v>0</v>
      </c>
      <c r="LM377" s="4">
        <v>0</v>
      </c>
      <c r="LO377" s="4">
        <v>1188</v>
      </c>
      <c r="LQ377" s="4">
        <v>0</v>
      </c>
      <c r="MI377" s="115">
        <f t="shared" si="5"/>
        <v>-650</v>
      </c>
      <c r="MJ377" s="3"/>
      <c r="MK377" s="3"/>
      <c r="ML377" s="176"/>
      <c r="MM377" s="176"/>
      <c r="MN377" s="176"/>
      <c r="MO377" s="176"/>
      <c r="MP377" s="176"/>
      <c r="MQ377" s="176"/>
      <c r="MR377" s="176"/>
      <c r="MS377" s="176"/>
      <c r="MT377" s="176"/>
    </row>
    <row r="378" spans="1:358" s="4" customFormat="1">
      <c r="A378" s="1">
        <v>655</v>
      </c>
      <c r="B378" t="s">
        <v>408</v>
      </c>
      <c r="C378" s="93"/>
      <c r="E378" s="4">
        <v>0</v>
      </c>
      <c r="F378" s="4">
        <v>0</v>
      </c>
      <c r="I378" s="93"/>
      <c r="J378" s="4">
        <v>0</v>
      </c>
      <c r="K378" s="4">
        <v>0</v>
      </c>
      <c r="L378" s="4">
        <v>0</v>
      </c>
      <c r="O378" s="93"/>
      <c r="Q378" s="4">
        <v>0</v>
      </c>
      <c r="R378" s="4">
        <v>0</v>
      </c>
      <c r="S378" s="4">
        <v>0</v>
      </c>
      <c r="U378" s="4">
        <v>0</v>
      </c>
      <c r="V378" s="4">
        <v>0</v>
      </c>
      <c r="W378" s="93"/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L378" s="4">
        <v>0</v>
      </c>
      <c r="AO378" s="93"/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W378" s="93"/>
      <c r="AZ378" s="4">
        <v>0</v>
      </c>
      <c r="BB378" s="4">
        <v>0</v>
      </c>
      <c r="BC378" s="4">
        <v>0</v>
      </c>
      <c r="BD378" s="4">
        <v>0</v>
      </c>
      <c r="BH378" s="4">
        <v>0</v>
      </c>
      <c r="BL378" s="4">
        <v>0</v>
      </c>
      <c r="BN378" s="4">
        <v>0</v>
      </c>
      <c r="BO378" s="4">
        <v>0</v>
      </c>
      <c r="BP378" s="4">
        <v>0</v>
      </c>
      <c r="BQ378" s="93">
        <v>2</v>
      </c>
      <c r="BR378" s="4">
        <v>0</v>
      </c>
      <c r="BS378" s="4">
        <v>24170</v>
      </c>
      <c r="BT378" s="4">
        <v>0</v>
      </c>
      <c r="BU378" s="4">
        <v>1496</v>
      </c>
      <c r="BW378" s="4">
        <v>0</v>
      </c>
      <c r="BY378" s="4">
        <v>1496</v>
      </c>
      <c r="CA378" s="4">
        <v>24170</v>
      </c>
      <c r="CC378" s="93">
        <v>3</v>
      </c>
      <c r="CD378" s="4">
        <v>0</v>
      </c>
      <c r="CE378" s="4">
        <v>35577</v>
      </c>
      <c r="CF378" s="4">
        <v>0</v>
      </c>
      <c r="CG378" s="4">
        <v>2328</v>
      </c>
      <c r="CH378" s="4">
        <v>0</v>
      </c>
      <c r="CI378" s="4">
        <v>0</v>
      </c>
      <c r="CJ378" s="4">
        <v>0</v>
      </c>
      <c r="CK378" s="4">
        <v>2328</v>
      </c>
      <c r="CL378" s="4">
        <v>0</v>
      </c>
      <c r="CM378" s="4">
        <v>25909</v>
      </c>
      <c r="CN378" s="4">
        <v>0</v>
      </c>
      <c r="CO378" s="93"/>
      <c r="CS378" s="4">
        <v>0</v>
      </c>
      <c r="CW378" s="4">
        <v>0</v>
      </c>
      <c r="CY378" s="4">
        <v>16512</v>
      </c>
      <c r="DA378" s="93"/>
      <c r="DD378" s="4">
        <v>0</v>
      </c>
      <c r="DF378" s="4">
        <v>0</v>
      </c>
      <c r="DH378" s="4">
        <v>0</v>
      </c>
      <c r="DI378" s="4">
        <v>0</v>
      </c>
      <c r="DJ378" s="4">
        <v>0</v>
      </c>
      <c r="DK378" s="4">
        <v>4563</v>
      </c>
      <c r="DL378" s="4">
        <v>0</v>
      </c>
      <c r="DM378" s="93"/>
      <c r="DU378" s="4">
        <v>0</v>
      </c>
      <c r="DW378" s="4">
        <v>0</v>
      </c>
      <c r="DY378" s="93"/>
      <c r="EG378" s="4">
        <v>0</v>
      </c>
      <c r="EI378" s="4">
        <v>0</v>
      </c>
      <c r="EK378" s="93">
        <v>0</v>
      </c>
      <c r="EM378" s="4">
        <v>0</v>
      </c>
      <c r="EN378" s="4">
        <v>0</v>
      </c>
      <c r="EO378" s="4">
        <v>0</v>
      </c>
      <c r="EP378" s="4">
        <v>0</v>
      </c>
      <c r="EQ378" s="4">
        <v>0</v>
      </c>
      <c r="ER378" s="4">
        <v>0</v>
      </c>
      <c r="ES378" s="4">
        <v>0</v>
      </c>
      <c r="ET378" s="4">
        <v>0</v>
      </c>
      <c r="EU378" s="4">
        <v>0</v>
      </c>
      <c r="EV378" s="4">
        <v>0</v>
      </c>
      <c r="EW378" s="93">
        <v>0</v>
      </c>
      <c r="EX378" s="4">
        <v>0</v>
      </c>
      <c r="EY378" s="4">
        <v>0</v>
      </c>
      <c r="EZ378" s="4">
        <v>0</v>
      </c>
      <c r="FA378" s="4">
        <v>0</v>
      </c>
      <c r="FB378" s="4">
        <v>0</v>
      </c>
      <c r="FC378" s="4">
        <v>0</v>
      </c>
      <c r="FD378" s="4">
        <v>0</v>
      </c>
      <c r="FE378" s="4">
        <v>0</v>
      </c>
      <c r="FF378" s="4">
        <v>0</v>
      </c>
      <c r="FG378" s="4">
        <v>0</v>
      </c>
      <c r="FH378" s="4">
        <v>0</v>
      </c>
      <c r="FI378" s="93">
        <v>1</v>
      </c>
      <c r="FJ378" s="4">
        <v>0</v>
      </c>
      <c r="FK378" s="4">
        <v>14686</v>
      </c>
      <c r="FL378" s="4">
        <v>0</v>
      </c>
      <c r="FM378" s="4">
        <v>886</v>
      </c>
      <c r="FN378" s="4">
        <v>0</v>
      </c>
      <c r="FO378" s="4">
        <v>0</v>
      </c>
      <c r="FQ378" s="4">
        <v>886</v>
      </c>
      <c r="FS378" s="4">
        <v>14055.325041608601</v>
      </c>
      <c r="FU378" s="93">
        <v>1</v>
      </c>
      <c r="FV378" s="4">
        <v>0</v>
      </c>
      <c r="FW378" s="4">
        <v>13426</v>
      </c>
      <c r="FX378" s="4">
        <v>0</v>
      </c>
      <c r="FY378" s="4">
        <v>883</v>
      </c>
      <c r="FZ378" s="4">
        <v>0</v>
      </c>
      <c r="GA378" s="4">
        <v>0</v>
      </c>
      <c r="GB378" s="4">
        <v>0</v>
      </c>
      <c r="GC378" s="4">
        <v>883</v>
      </c>
      <c r="GE378" s="4">
        <v>3574.533220615785</v>
      </c>
      <c r="GG378" s="93">
        <v>0</v>
      </c>
      <c r="GH378" s="4">
        <v>0</v>
      </c>
      <c r="GI378" s="4">
        <v>0</v>
      </c>
      <c r="GJ378" s="4">
        <v>0</v>
      </c>
      <c r="GK378" s="4">
        <v>0</v>
      </c>
      <c r="GL378" s="4">
        <v>0</v>
      </c>
      <c r="GM378" s="4">
        <v>0</v>
      </c>
      <c r="GN378" s="4">
        <v>0</v>
      </c>
      <c r="GO378" s="4">
        <v>0</v>
      </c>
      <c r="GP378" s="4">
        <v>0</v>
      </c>
      <c r="GQ378" s="4">
        <v>0</v>
      </c>
      <c r="GR378" s="4">
        <v>0</v>
      </c>
      <c r="GS378" s="93">
        <v>1</v>
      </c>
      <c r="GT378" s="4">
        <v>0</v>
      </c>
      <c r="GU378" s="4">
        <v>16880</v>
      </c>
      <c r="GV378" s="4">
        <v>0</v>
      </c>
      <c r="GW378" s="4">
        <v>884</v>
      </c>
      <c r="GX378" s="4">
        <v>0</v>
      </c>
      <c r="GY378" s="4">
        <v>0</v>
      </c>
      <c r="GZ378" s="4">
        <v>0</v>
      </c>
      <c r="HA378" s="160">
        <v>884</v>
      </c>
      <c r="HB378" s="160">
        <v>0</v>
      </c>
      <c r="HC378" s="160">
        <v>14975.38613352064</v>
      </c>
      <c r="HD378" s="4">
        <v>-11</v>
      </c>
      <c r="HE378" s="93">
        <v>0</v>
      </c>
      <c r="HF378" s="4">
        <v>0</v>
      </c>
      <c r="HG378" s="4">
        <v>0</v>
      </c>
      <c r="HH378" s="4">
        <v>0</v>
      </c>
      <c r="HI378" s="4">
        <v>0</v>
      </c>
      <c r="HJ378" s="4">
        <v>0</v>
      </c>
      <c r="HK378" s="4">
        <v>0</v>
      </c>
      <c r="HL378" s="4">
        <v>0</v>
      </c>
      <c r="HM378" s="4">
        <v>0</v>
      </c>
      <c r="HN378" s="4">
        <v>0</v>
      </c>
      <c r="HO378" s="4">
        <v>0</v>
      </c>
      <c r="HP378" s="4">
        <v>0</v>
      </c>
      <c r="HQ378" s="4">
        <v>0</v>
      </c>
      <c r="HR378" s="93">
        <v>0</v>
      </c>
      <c r="HS378" s="4">
        <v>0</v>
      </c>
      <c r="HT378" s="4">
        <v>0</v>
      </c>
      <c r="HU378" s="4">
        <v>0</v>
      </c>
      <c r="HV378" s="4">
        <v>0</v>
      </c>
      <c r="HW378" s="4">
        <v>0</v>
      </c>
      <c r="HX378" s="176">
        <v>0</v>
      </c>
      <c r="HY378" s="4">
        <v>0</v>
      </c>
      <c r="HZ378" s="176">
        <v>0</v>
      </c>
      <c r="IA378" s="4">
        <v>0</v>
      </c>
      <c r="IB378" s="176">
        <v>0</v>
      </c>
      <c r="IC378" s="4">
        <v>0</v>
      </c>
      <c r="ID378" s="176">
        <v>0</v>
      </c>
      <c r="IE378" s="4">
        <v>0</v>
      </c>
      <c r="IF378" s="4">
        <v>0</v>
      </c>
      <c r="IG378" s="5">
        <v>0</v>
      </c>
      <c r="IH378" s="3">
        <v>0</v>
      </c>
      <c r="II378" s="3">
        <v>0</v>
      </c>
      <c r="IJ378" s="3">
        <v>0</v>
      </c>
      <c r="IK378" s="3">
        <v>0</v>
      </c>
      <c r="IL378" s="3">
        <v>0</v>
      </c>
      <c r="IM378" s="3">
        <v>0</v>
      </c>
      <c r="IN378" s="3">
        <v>0</v>
      </c>
      <c r="IO378" s="3">
        <v>0</v>
      </c>
      <c r="IP378" s="3">
        <v>0</v>
      </c>
      <c r="IQ378" s="3"/>
      <c r="IR378" s="3">
        <v>0</v>
      </c>
      <c r="IS378" s="3"/>
      <c r="IT378" s="3">
        <v>0</v>
      </c>
      <c r="IU378" s="3"/>
      <c r="IV378" s="93">
        <v>0</v>
      </c>
      <c r="IW378" s="4">
        <v>0</v>
      </c>
      <c r="IX378" s="4">
        <v>0</v>
      </c>
      <c r="IY378" s="4">
        <v>0</v>
      </c>
      <c r="IZ378" s="4">
        <v>0</v>
      </c>
      <c r="JA378" s="4">
        <v>0</v>
      </c>
      <c r="JB378" s="4">
        <v>0</v>
      </c>
      <c r="JC378" s="4">
        <v>0</v>
      </c>
      <c r="JD378" s="4">
        <v>0</v>
      </c>
      <c r="JE378" s="4">
        <v>0</v>
      </c>
      <c r="JG378" s="4">
        <v>0</v>
      </c>
      <c r="JI378" s="4">
        <v>0</v>
      </c>
      <c r="JK378" s="93">
        <v>1.02</v>
      </c>
      <c r="JL378" s="4">
        <v>0</v>
      </c>
      <c r="JM378" s="4">
        <v>0</v>
      </c>
      <c r="JN378" s="4">
        <v>19082</v>
      </c>
      <c r="JO378" s="4">
        <v>0</v>
      </c>
      <c r="JP378" s="4">
        <v>0</v>
      </c>
      <c r="JQ378" s="4">
        <v>0</v>
      </c>
      <c r="JR378" s="4">
        <v>950</v>
      </c>
      <c r="JS378" s="4">
        <v>0</v>
      </c>
      <c r="JT378" s="4">
        <v>0</v>
      </c>
      <c r="JV378" s="4">
        <v>950</v>
      </c>
      <c r="JW378" s="4">
        <v>0</v>
      </c>
      <c r="JX378" s="4">
        <v>19082</v>
      </c>
      <c r="JY378" s="4">
        <v>0</v>
      </c>
      <c r="JZ378" s="93">
        <v>0</v>
      </c>
      <c r="KA378" s="4">
        <v>0</v>
      </c>
      <c r="KB378" s="4">
        <v>0</v>
      </c>
      <c r="KC378" s="4">
        <v>0</v>
      </c>
      <c r="KD378" s="4">
        <v>0</v>
      </c>
      <c r="KE378" s="4">
        <v>0</v>
      </c>
      <c r="KF378" s="4">
        <v>0</v>
      </c>
      <c r="KG378" s="4">
        <v>0</v>
      </c>
      <c r="KH378" s="4">
        <v>0</v>
      </c>
      <c r="KI378" s="4">
        <v>0</v>
      </c>
      <c r="KJ378" s="4">
        <v>0</v>
      </c>
      <c r="KK378" s="4">
        <v>0</v>
      </c>
      <c r="KM378" s="4">
        <v>11449.199999999999</v>
      </c>
      <c r="KN378" s="4">
        <v>0</v>
      </c>
      <c r="KO378" s="4">
        <v>0</v>
      </c>
      <c r="KP378" s="4">
        <v>0</v>
      </c>
      <c r="KQ378" s="4">
        <v>0</v>
      </c>
      <c r="KR378" s="4">
        <v>0</v>
      </c>
      <c r="KS378" s="4">
        <v>0</v>
      </c>
      <c r="KT378" s="4">
        <v>0</v>
      </c>
      <c r="KU378" s="4">
        <v>0</v>
      </c>
      <c r="KV378" s="4">
        <v>0</v>
      </c>
      <c r="KW378" s="4">
        <v>0</v>
      </c>
      <c r="KX378" s="4">
        <v>0</v>
      </c>
      <c r="KY378" s="4">
        <v>0</v>
      </c>
      <c r="KZ378" s="4">
        <v>0</v>
      </c>
      <c r="LA378" s="4">
        <v>0</v>
      </c>
      <c r="LB378" s="4">
        <v>7327.4879999999994</v>
      </c>
      <c r="LC378" s="4">
        <v>0</v>
      </c>
      <c r="LD378" s="4">
        <v>0</v>
      </c>
      <c r="LE378" s="4">
        <v>0</v>
      </c>
      <c r="LF378" s="4">
        <v>0</v>
      </c>
      <c r="LG378" s="4">
        <v>0</v>
      </c>
      <c r="LH378" s="4">
        <v>0</v>
      </c>
      <c r="LI378" s="4">
        <v>0</v>
      </c>
      <c r="LJ378" s="4">
        <v>0</v>
      </c>
      <c r="LK378" s="4">
        <v>0</v>
      </c>
      <c r="LL378" s="4">
        <v>0</v>
      </c>
      <c r="LM378" s="4">
        <v>0</v>
      </c>
      <c r="LO378" s="4">
        <v>0</v>
      </c>
      <c r="LQ378" s="4">
        <v>0</v>
      </c>
      <c r="MI378" s="115">
        <f t="shared" si="5"/>
        <v>-655</v>
      </c>
      <c r="MJ378" s="3"/>
      <c r="MK378" s="3"/>
      <c r="ML378" s="176"/>
      <c r="MM378" s="176"/>
      <c r="MN378" s="176"/>
      <c r="MO378" s="176"/>
      <c r="MP378" s="176"/>
      <c r="MQ378" s="176"/>
      <c r="MR378" s="176"/>
      <c r="MS378" s="176"/>
      <c r="MT378" s="176"/>
    </row>
    <row r="379" spans="1:358" s="4" customFormat="1">
      <c r="A379" s="1">
        <v>658</v>
      </c>
      <c r="B379" t="s">
        <v>409</v>
      </c>
      <c r="C379" s="93"/>
      <c r="E379" s="4">
        <v>0</v>
      </c>
      <c r="F379" s="4">
        <v>0</v>
      </c>
      <c r="I379" s="93"/>
      <c r="J379" s="4">
        <v>0</v>
      </c>
      <c r="K379" s="4">
        <v>0</v>
      </c>
      <c r="L379" s="4">
        <v>0</v>
      </c>
      <c r="M379" s="4">
        <v>0</v>
      </c>
      <c r="O379" s="93"/>
      <c r="Q379" s="4">
        <v>0</v>
      </c>
      <c r="R379" s="4">
        <v>0</v>
      </c>
      <c r="S379" s="4">
        <v>0</v>
      </c>
      <c r="U379" s="4">
        <v>0</v>
      </c>
      <c r="V379" s="4">
        <v>0</v>
      </c>
      <c r="W379" s="93"/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L379" s="4">
        <v>0</v>
      </c>
      <c r="AO379" s="93"/>
      <c r="AQ379" s="4">
        <v>0</v>
      </c>
      <c r="AR379" s="4">
        <v>0</v>
      </c>
      <c r="AS379" s="4">
        <v>0</v>
      </c>
      <c r="AT379" s="4">
        <v>0</v>
      </c>
      <c r="AU379" s="4">
        <v>0</v>
      </c>
      <c r="AW379" s="93">
        <v>1</v>
      </c>
      <c r="AY379" s="4">
        <v>6553</v>
      </c>
      <c r="AZ379" s="4">
        <v>0</v>
      </c>
      <c r="BA379" s="4">
        <v>0</v>
      </c>
      <c r="BB379" s="4">
        <v>0</v>
      </c>
      <c r="BC379" s="4">
        <v>5834</v>
      </c>
      <c r="BD379" s="4">
        <v>8</v>
      </c>
      <c r="BH379" s="4">
        <v>0</v>
      </c>
      <c r="BL379" s="4">
        <v>0</v>
      </c>
      <c r="BN379" s="4">
        <v>0</v>
      </c>
      <c r="BO379" s="4">
        <v>801.74775245157491</v>
      </c>
      <c r="BP379" s="4">
        <v>0.52218715039180097</v>
      </c>
      <c r="BQ379" s="93">
        <v>2.7416107382550337</v>
      </c>
      <c r="BR379" s="4">
        <v>0</v>
      </c>
      <c r="BS379" s="4">
        <v>19767.013422818793</v>
      </c>
      <c r="BT379" s="4">
        <v>0</v>
      </c>
      <c r="BU379" s="4">
        <v>2050.7248322147652</v>
      </c>
      <c r="BW379" s="4">
        <v>0</v>
      </c>
      <c r="BY379" s="4">
        <v>2050.7248322147652</v>
      </c>
      <c r="CA379" s="4">
        <v>19767.013422818793</v>
      </c>
      <c r="CC379" s="93">
        <v>6</v>
      </c>
      <c r="CD379" s="4">
        <v>0</v>
      </c>
      <c r="CE379" s="4">
        <v>57390</v>
      </c>
      <c r="CF379" s="4">
        <v>0</v>
      </c>
      <c r="CG379" s="4">
        <v>4656</v>
      </c>
      <c r="CH379" s="4">
        <v>0</v>
      </c>
      <c r="CI379" s="4">
        <v>0</v>
      </c>
      <c r="CJ379" s="4">
        <v>0</v>
      </c>
      <c r="CK379" s="4">
        <v>4656</v>
      </c>
      <c r="CL379" s="4">
        <v>0</v>
      </c>
      <c r="CM379" s="4">
        <v>49482.986577181204</v>
      </c>
      <c r="CN379" s="4">
        <v>0</v>
      </c>
      <c r="CO379" s="93">
        <v>6</v>
      </c>
      <c r="CP379" s="4">
        <v>0</v>
      </c>
      <c r="CQ379" s="4">
        <v>61224</v>
      </c>
      <c r="CS379" s="4">
        <v>4866</v>
      </c>
      <c r="CU379" s="4">
        <v>0</v>
      </c>
      <c r="CW379" s="4">
        <v>4866</v>
      </c>
      <c r="CY379" s="4">
        <v>34315</v>
      </c>
      <c r="DA379" s="93">
        <v>4</v>
      </c>
      <c r="DB379" s="4">
        <v>0</v>
      </c>
      <c r="DC379" s="4">
        <v>38520</v>
      </c>
      <c r="DD379" s="4">
        <v>0</v>
      </c>
      <c r="DE379" s="4">
        <v>3396</v>
      </c>
      <c r="DF379" s="4">
        <v>0</v>
      </c>
      <c r="DG379" s="4">
        <v>0</v>
      </c>
      <c r="DH379" s="4">
        <v>0</v>
      </c>
      <c r="DI379" s="4">
        <v>3396</v>
      </c>
      <c r="DJ379" s="4">
        <v>0</v>
      </c>
      <c r="DK379" s="4">
        <v>17350</v>
      </c>
      <c r="DL379" s="4">
        <v>0</v>
      </c>
      <c r="DM379" s="93">
        <v>4</v>
      </c>
      <c r="DN379" s="4">
        <v>0</v>
      </c>
      <c r="DO379" s="4">
        <v>39340</v>
      </c>
      <c r="DQ379" s="4">
        <v>3572</v>
      </c>
      <c r="DS379" s="4">
        <v>0</v>
      </c>
      <c r="DU379" s="4">
        <v>3572</v>
      </c>
      <c r="DW379" s="4">
        <v>2353.6</v>
      </c>
      <c r="DY379" s="93">
        <v>5</v>
      </c>
      <c r="DZ379" s="4">
        <v>0</v>
      </c>
      <c r="EA379" s="4">
        <v>40250</v>
      </c>
      <c r="EC379" s="4">
        <v>4465</v>
      </c>
      <c r="EE379" s="4">
        <v>0</v>
      </c>
      <c r="EG379" s="4">
        <v>4465</v>
      </c>
      <c r="EI379" s="4">
        <v>1402</v>
      </c>
      <c r="EK379" s="93">
        <v>2</v>
      </c>
      <c r="EL379" s="4">
        <v>0</v>
      </c>
      <c r="EM379" s="4">
        <v>17060</v>
      </c>
      <c r="EN379" s="4">
        <v>0</v>
      </c>
      <c r="EO379" s="4">
        <v>1786</v>
      </c>
      <c r="EP379" s="4">
        <v>0</v>
      </c>
      <c r="EQ379" s="4">
        <v>0</v>
      </c>
      <c r="ER379" s="4">
        <v>0</v>
      </c>
      <c r="ES379" s="4">
        <v>1786</v>
      </c>
      <c r="ET379" s="4">
        <v>0</v>
      </c>
      <c r="EU379" s="4">
        <v>874</v>
      </c>
      <c r="EV379" s="4">
        <v>0</v>
      </c>
      <c r="EW379" s="93">
        <v>3</v>
      </c>
      <c r="EX379" s="4">
        <v>0</v>
      </c>
      <c r="EY379" s="4">
        <v>26616</v>
      </c>
      <c r="EZ379" s="4">
        <v>0</v>
      </c>
      <c r="FA379" s="4">
        <v>2671</v>
      </c>
      <c r="FB379" s="4">
        <v>0</v>
      </c>
      <c r="FC379" s="4">
        <v>0</v>
      </c>
      <c r="FD379" s="4">
        <v>0</v>
      </c>
      <c r="FE379" s="4">
        <v>2671</v>
      </c>
      <c r="FF379" s="4">
        <v>0</v>
      </c>
      <c r="FG379" s="4">
        <v>9920</v>
      </c>
      <c r="FH379" s="4">
        <v>0</v>
      </c>
      <c r="FI379" s="93">
        <v>2</v>
      </c>
      <c r="FJ379" s="4">
        <v>0</v>
      </c>
      <c r="FK379" s="4">
        <v>15954</v>
      </c>
      <c r="FL379" s="4">
        <v>0</v>
      </c>
      <c r="FM379" s="4">
        <v>1786</v>
      </c>
      <c r="FN379" s="4">
        <v>0</v>
      </c>
      <c r="FO379" s="4">
        <v>0</v>
      </c>
      <c r="FQ379" s="4">
        <v>1786</v>
      </c>
      <c r="FS379" s="4">
        <v>2286.4068857689599</v>
      </c>
      <c r="FU379" s="93">
        <v>1.468013468013468</v>
      </c>
      <c r="FV379" s="4">
        <v>0</v>
      </c>
      <c r="FW379" s="4">
        <v>14802</v>
      </c>
      <c r="FX379" s="4">
        <v>0</v>
      </c>
      <c r="FY379" s="4">
        <v>1311</v>
      </c>
      <c r="FZ379" s="4">
        <v>0</v>
      </c>
      <c r="GA379" s="4">
        <v>0</v>
      </c>
      <c r="GB379" s="4">
        <v>0</v>
      </c>
      <c r="GC379" s="4">
        <v>1311</v>
      </c>
      <c r="GE379" s="4">
        <v>2325.9049064554297</v>
      </c>
      <c r="GG379" s="93">
        <v>1.5</v>
      </c>
      <c r="GH379" s="4">
        <v>0</v>
      </c>
      <c r="GI379" s="4">
        <v>15315</v>
      </c>
      <c r="GJ379" s="4">
        <v>0</v>
      </c>
      <c r="GK379" s="4">
        <v>1340</v>
      </c>
      <c r="GL379" s="4">
        <v>0</v>
      </c>
      <c r="GM379" s="4">
        <v>0</v>
      </c>
      <c r="GN379" s="4">
        <v>0</v>
      </c>
      <c r="GO379" s="4">
        <v>1340</v>
      </c>
      <c r="GP379" s="4">
        <v>0</v>
      </c>
      <c r="GQ379" s="4">
        <v>493.54934188887154</v>
      </c>
      <c r="GR379" s="4">
        <v>-0.43142423719359613</v>
      </c>
      <c r="GS379" s="93">
        <v>0.85357142857142865</v>
      </c>
      <c r="GT379" s="4">
        <v>0</v>
      </c>
      <c r="GU379" s="4">
        <v>8764</v>
      </c>
      <c r="GV379" s="4">
        <v>0</v>
      </c>
      <c r="GW379" s="4">
        <v>762</v>
      </c>
      <c r="GX379" s="4">
        <v>0</v>
      </c>
      <c r="GY379" s="4">
        <v>0</v>
      </c>
      <c r="GZ379" s="4">
        <v>0</v>
      </c>
      <c r="HA379" s="160">
        <v>762</v>
      </c>
      <c r="HB379" s="160">
        <v>0</v>
      </c>
      <c r="HC379" s="160">
        <v>-0.43142423719359613</v>
      </c>
      <c r="HD379" s="4">
        <v>0</v>
      </c>
      <c r="HE379" s="93">
        <v>0</v>
      </c>
      <c r="HF379" s="4">
        <v>0</v>
      </c>
      <c r="HG379" s="4">
        <v>0</v>
      </c>
      <c r="HH379" s="4">
        <v>0</v>
      </c>
      <c r="HI379" s="4">
        <v>0</v>
      </c>
      <c r="HJ379" s="4">
        <v>0</v>
      </c>
      <c r="HK379" s="4">
        <v>0</v>
      </c>
      <c r="HL379" s="4">
        <v>0</v>
      </c>
      <c r="HM379" s="4">
        <v>0</v>
      </c>
      <c r="HN379" s="4">
        <v>0</v>
      </c>
      <c r="HO379" s="4">
        <v>0</v>
      </c>
      <c r="HP379" s="4">
        <v>0</v>
      </c>
      <c r="HQ379" s="4">
        <v>0</v>
      </c>
      <c r="HR379" s="93">
        <v>6.77</v>
      </c>
      <c r="HS379" s="4">
        <v>0</v>
      </c>
      <c r="HT379" s="4">
        <v>0</v>
      </c>
      <c r="HU379" s="4">
        <v>75634</v>
      </c>
      <c r="HV379" s="4">
        <v>0</v>
      </c>
      <c r="HW379" s="4">
        <v>0</v>
      </c>
      <c r="HX379" s="176">
        <v>0</v>
      </c>
      <c r="HY379" s="4">
        <v>6046</v>
      </c>
      <c r="HZ379" s="176">
        <v>0</v>
      </c>
      <c r="IA379" s="4">
        <v>0</v>
      </c>
      <c r="IB379" s="176">
        <v>0</v>
      </c>
      <c r="IC379" s="4">
        <v>6046</v>
      </c>
      <c r="ID379" s="176">
        <v>0</v>
      </c>
      <c r="IE379" s="4">
        <v>49842.976818825315</v>
      </c>
      <c r="IF379" s="4">
        <v>268.85155223275797</v>
      </c>
      <c r="IG379" s="5">
        <v>7</v>
      </c>
      <c r="IH379" s="3">
        <v>0</v>
      </c>
      <c r="II379" s="3">
        <v>0</v>
      </c>
      <c r="IJ379" s="3">
        <v>76204</v>
      </c>
      <c r="IK379" s="3">
        <v>0</v>
      </c>
      <c r="IL379" s="3">
        <v>0</v>
      </c>
      <c r="IM379" s="3">
        <v>0</v>
      </c>
      <c r="IN379" s="3">
        <v>6251</v>
      </c>
      <c r="IO379" s="3">
        <v>0</v>
      </c>
      <c r="IP379" s="3">
        <v>0</v>
      </c>
      <c r="IQ379" s="3"/>
      <c r="IR379" s="3">
        <v>6251</v>
      </c>
      <c r="IS379" s="3"/>
      <c r="IT379" s="3">
        <v>688.20618105375297</v>
      </c>
      <c r="IU379" s="3"/>
      <c r="IV379" s="93">
        <v>12.4</v>
      </c>
      <c r="IW379" s="4">
        <v>0</v>
      </c>
      <c r="IX379" s="4">
        <v>0</v>
      </c>
      <c r="IY379" s="4">
        <v>141481</v>
      </c>
      <c r="IZ379" s="4">
        <v>0</v>
      </c>
      <c r="JA379" s="4">
        <v>0</v>
      </c>
      <c r="JB379" s="4">
        <v>0</v>
      </c>
      <c r="JC379" s="4">
        <v>11630</v>
      </c>
      <c r="JD379" s="4">
        <v>0</v>
      </c>
      <c r="JE379" s="4">
        <v>0</v>
      </c>
      <c r="JG379" s="4">
        <v>11630</v>
      </c>
      <c r="JI379" s="4">
        <v>54272.347962664455</v>
      </c>
      <c r="JK379" s="93">
        <v>16.57</v>
      </c>
      <c r="JL379" s="4">
        <v>0</v>
      </c>
      <c r="JM379" s="4">
        <v>0</v>
      </c>
      <c r="JN379" s="4">
        <v>195475</v>
      </c>
      <c r="JO379" s="4">
        <v>0</v>
      </c>
      <c r="JP379" s="4">
        <v>0</v>
      </c>
      <c r="JQ379" s="4">
        <v>0</v>
      </c>
      <c r="JR379" s="4">
        <v>15541</v>
      </c>
      <c r="JS379" s="4">
        <v>0</v>
      </c>
      <c r="JT379" s="4">
        <v>0</v>
      </c>
      <c r="JV379" s="4">
        <v>15541</v>
      </c>
      <c r="JW379" s="4">
        <v>0</v>
      </c>
      <c r="JX379" s="4">
        <v>64055.319369307035</v>
      </c>
      <c r="JY379" s="4">
        <v>-12.796788062718406</v>
      </c>
      <c r="JZ379" s="93">
        <v>17.760000000000002</v>
      </c>
      <c r="KA379" s="4">
        <v>0</v>
      </c>
      <c r="KB379" s="4">
        <v>0</v>
      </c>
      <c r="KC379" s="4">
        <v>237161</v>
      </c>
      <c r="KD379" s="4">
        <v>0</v>
      </c>
      <c r="KE379" s="4">
        <v>0</v>
      </c>
      <c r="KF379" s="4">
        <v>0</v>
      </c>
      <c r="KG379" s="4">
        <v>16590</v>
      </c>
      <c r="KH379" s="4">
        <v>0</v>
      </c>
      <c r="KI379" s="4">
        <v>0</v>
      </c>
      <c r="KJ379" s="4">
        <v>0</v>
      </c>
      <c r="KK379" s="4">
        <v>16590</v>
      </c>
      <c r="KM379" s="4">
        <v>82755.170735560969</v>
      </c>
      <c r="KN379" s="4">
        <v>-69.897271354726399</v>
      </c>
      <c r="KO379" s="4">
        <v>13.979999999999997</v>
      </c>
      <c r="KP379" s="4">
        <v>0</v>
      </c>
      <c r="KQ379" s="4">
        <v>0</v>
      </c>
      <c r="KR379" s="4">
        <v>223575</v>
      </c>
      <c r="KS379" s="4">
        <v>0</v>
      </c>
      <c r="KT379" s="4">
        <v>0</v>
      </c>
      <c r="KU379" s="4">
        <v>0</v>
      </c>
      <c r="KV379" s="4">
        <v>15206</v>
      </c>
      <c r="KW379" s="4">
        <v>0</v>
      </c>
      <c r="KX379" s="4">
        <v>0</v>
      </c>
      <c r="KY379" s="4">
        <v>0</v>
      </c>
      <c r="KZ379" s="4">
        <v>15206</v>
      </c>
      <c r="LA379" s="4">
        <v>0</v>
      </c>
      <c r="LB379" s="4">
        <v>45675.398728645276</v>
      </c>
      <c r="LC379" s="4">
        <v>0</v>
      </c>
      <c r="LD379" s="4">
        <v>9</v>
      </c>
      <c r="LE379" s="4">
        <v>0</v>
      </c>
      <c r="LF379" s="4">
        <v>0</v>
      </c>
      <c r="LG379" s="4">
        <v>167114</v>
      </c>
      <c r="LH379" s="4">
        <v>0</v>
      </c>
      <c r="LI379" s="4">
        <v>0</v>
      </c>
      <c r="LJ379" s="4">
        <v>0</v>
      </c>
      <c r="LK379" s="4">
        <v>10690</v>
      </c>
      <c r="LL379" s="4">
        <v>0</v>
      </c>
      <c r="LM379" s="4">
        <v>0</v>
      </c>
      <c r="LO379" s="4">
        <v>10690</v>
      </c>
      <c r="LQ379" s="4">
        <v>16674.400000000001</v>
      </c>
      <c r="MI379" s="115">
        <f t="shared" si="5"/>
        <v>-658</v>
      </c>
      <c r="MJ379" s="3"/>
      <c r="MK379" s="3"/>
      <c r="ML379" s="176"/>
      <c r="MM379" s="176"/>
      <c r="MN379" s="176"/>
      <c r="MO379" s="176"/>
      <c r="MP379" s="176"/>
      <c r="MQ379" s="176"/>
      <c r="MR379" s="176"/>
      <c r="MS379" s="176"/>
      <c r="MT379" s="176"/>
    </row>
    <row r="380" spans="1:358" s="4" customFormat="1">
      <c r="A380" s="1">
        <v>660</v>
      </c>
      <c r="B380" t="s">
        <v>410</v>
      </c>
      <c r="C380" s="93">
        <v>96.135000000000005</v>
      </c>
      <c r="D380" s="4">
        <v>631126</v>
      </c>
      <c r="E380" s="4">
        <v>0</v>
      </c>
      <c r="F380" s="4">
        <v>697536</v>
      </c>
      <c r="G380" s="4">
        <v>315563</v>
      </c>
      <c r="I380" s="93">
        <v>122.51</v>
      </c>
      <c r="J380" s="4">
        <v>966114</v>
      </c>
      <c r="K380" s="4">
        <v>0</v>
      </c>
      <c r="L380" s="4">
        <v>31086</v>
      </c>
      <c r="O380" s="93">
        <v>131.13999999999999</v>
      </c>
      <c r="P380" s="4">
        <v>0</v>
      </c>
      <c r="Q380" s="4">
        <v>1069969</v>
      </c>
      <c r="R380" s="4">
        <v>0</v>
      </c>
      <c r="S380" s="4">
        <v>25050</v>
      </c>
      <c r="U380" s="4">
        <v>229931</v>
      </c>
      <c r="V380" s="4">
        <v>0</v>
      </c>
      <c r="W380" s="93">
        <v>140.83000000000001</v>
      </c>
      <c r="X380" s="4">
        <v>0</v>
      </c>
      <c r="Y380" s="4">
        <v>1134144</v>
      </c>
      <c r="Z380" s="4">
        <v>0</v>
      </c>
      <c r="AA380" s="4">
        <v>5610</v>
      </c>
      <c r="AB380" s="4">
        <v>0</v>
      </c>
      <c r="AC380" s="4">
        <v>64175</v>
      </c>
      <c r="AD380" s="4">
        <v>0</v>
      </c>
      <c r="AF380" s="4">
        <v>144.69999999999999</v>
      </c>
      <c r="AG380" s="4">
        <v>0</v>
      </c>
      <c r="AH380" s="4">
        <v>1186253</v>
      </c>
      <c r="AJ380" s="4">
        <v>0</v>
      </c>
      <c r="AL380" s="4">
        <v>90614</v>
      </c>
      <c r="AN380" s="4">
        <v>0</v>
      </c>
      <c r="AO380" s="93">
        <v>135.34</v>
      </c>
      <c r="AP380" s="4">
        <v>0</v>
      </c>
      <c r="AQ380" s="4">
        <v>1135226</v>
      </c>
      <c r="AR380" s="4">
        <v>0</v>
      </c>
      <c r="AS380" s="4">
        <v>8484</v>
      </c>
      <c r="AT380" s="4">
        <v>0</v>
      </c>
      <c r="AU380" s="4">
        <v>56935</v>
      </c>
      <c r="AW380" s="93">
        <v>142.80000000000001</v>
      </c>
      <c r="AY380" s="4">
        <v>1297498</v>
      </c>
      <c r="AZ380" s="4">
        <v>0</v>
      </c>
      <c r="BA380" s="4">
        <v>17734</v>
      </c>
      <c r="BB380" s="4">
        <v>0</v>
      </c>
      <c r="BC380" s="4">
        <v>163014</v>
      </c>
      <c r="BD380" s="4">
        <v>238</v>
      </c>
      <c r="BE380" s="4">
        <v>132.65</v>
      </c>
      <c r="BF380" s="4">
        <v>0</v>
      </c>
      <c r="BG380" s="4">
        <v>1192999</v>
      </c>
      <c r="BH380" s="4">
        <v>0</v>
      </c>
      <c r="BI380" s="4">
        <v>130.28</v>
      </c>
      <c r="BJ380" s="4">
        <v>0</v>
      </c>
      <c r="BK380" s="4">
        <v>1200672</v>
      </c>
      <c r="BL380" s="4">
        <v>0</v>
      </c>
      <c r="BM380" s="4">
        <v>47316</v>
      </c>
      <c r="BN380" s="4">
        <v>0</v>
      </c>
      <c r="BO380" s="4">
        <v>22200.631397409477</v>
      </c>
      <c r="BP380" s="4">
        <v>14.459515989743522</v>
      </c>
      <c r="BQ380" s="93">
        <v>122.46032152842497</v>
      </c>
      <c r="BR380" s="4">
        <v>0</v>
      </c>
      <c r="BS380" s="4">
        <v>1142230.5135484263</v>
      </c>
      <c r="BT380" s="4">
        <v>0</v>
      </c>
      <c r="BU380" s="4">
        <v>90104.320503261886</v>
      </c>
      <c r="BW380" s="4">
        <v>20445.689180027555</v>
      </c>
      <c r="BY380" s="4">
        <v>90104.320503261886</v>
      </c>
      <c r="CA380" s="4">
        <v>4603.8</v>
      </c>
      <c r="CC380" s="93">
        <v>124</v>
      </c>
      <c r="CD380" s="4">
        <v>0</v>
      </c>
      <c r="CE380" s="4">
        <v>1233694</v>
      </c>
      <c r="CF380" s="4">
        <v>0</v>
      </c>
      <c r="CG380" s="4">
        <v>94672</v>
      </c>
      <c r="CH380" s="4">
        <v>0</v>
      </c>
      <c r="CI380" s="4">
        <v>21750</v>
      </c>
      <c r="CJ380" s="4">
        <v>0</v>
      </c>
      <c r="CK380" s="4">
        <v>94672</v>
      </c>
      <c r="CL380" s="4">
        <v>0</v>
      </c>
      <c r="CM380" s="4">
        <v>94532.48645157367</v>
      </c>
      <c r="CN380" s="4">
        <v>0</v>
      </c>
      <c r="CO380" s="93">
        <v>115.7994306608751</v>
      </c>
      <c r="CP380" s="4">
        <v>0</v>
      </c>
      <c r="CQ380" s="4">
        <v>1113581.1527399444</v>
      </c>
      <c r="CS380" s="4">
        <v>93102.338265969709</v>
      </c>
      <c r="CU380" s="4">
        <v>10403</v>
      </c>
      <c r="CW380" s="4">
        <v>93102.338265969709</v>
      </c>
      <c r="CY380" s="4">
        <v>54878</v>
      </c>
      <c r="DA380" s="93">
        <v>98.993006993006986</v>
      </c>
      <c r="DB380" s="4">
        <v>0</v>
      </c>
      <c r="DC380" s="4">
        <v>1025817</v>
      </c>
      <c r="DD380" s="4">
        <v>0</v>
      </c>
      <c r="DE380" s="4">
        <v>82347</v>
      </c>
      <c r="DF380" s="4">
        <v>0</v>
      </c>
      <c r="DG380" s="4">
        <v>22624</v>
      </c>
      <c r="DH380" s="4">
        <v>0</v>
      </c>
      <c r="DI380" s="4">
        <v>82347</v>
      </c>
      <c r="DJ380" s="4">
        <v>0</v>
      </c>
      <c r="DK380" s="4">
        <v>36585</v>
      </c>
      <c r="DL380" s="4">
        <v>0</v>
      </c>
      <c r="DM380" s="93">
        <v>97.437931034482759</v>
      </c>
      <c r="DN380" s="4">
        <v>0</v>
      </c>
      <c r="DO380" s="4">
        <v>1144772</v>
      </c>
      <c r="DQ380" s="4">
        <v>86119</v>
      </c>
      <c r="DS380" s="4">
        <v>12612</v>
      </c>
      <c r="DU380" s="4">
        <v>86119</v>
      </c>
      <c r="DW380" s="4">
        <v>118955</v>
      </c>
      <c r="DY380" s="93">
        <v>94.338986063708759</v>
      </c>
      <c r="DZ380" s="4">
        <v>0</v>
      </c>
      <c r="EA380" s="4">
        <v>1084228</v>
      </c>
      <c r="EC380" s="4">
        <v>82459</v>
      </c>
      <c r="EE380" s="4">
        <v>24768</v>
      </c>
      <c r="EG380" s="4">
        <v>82459</v>
      </c>
      <c r="EI380" s="4">
        <v>71373</v>
      </c>
      <c r="EK380" s="93">
        <v>97.131944444444443</v>
      </c>
      <c r="EL380" s="4">
        <v>0</v>
      </c>
      <c r="EM380" s="4">
        <v>1284675</v>
      </c>
      <c r="EN380" s="4">
        <v>0</v>
      </c>
      <c r="EO380" s="4">
        <v>86739</v>
      </c>
      <c r="EP380" s="4">
        <v>0</v>
      </c>
      <c r="EQ380" s="4">
        <v>0</v>
      </c>
      <c r="ER380" s="4">
        <v>0</v>
      </c>
      <c r="ES380" s="4">
        <v>86739</v>
      </c>
      <c r="ET380" s="4">
        <v>0</v>
      </c>
      <c r="EU380" s="4">
        <v>248029</v>
      </c>
      <c r="EV380" s="4">
        <v>0</v>
      </c>
      <c r="EW380" s="93">
        <v>88.575559192580457</v>
      </c>
      <c r="EX380" s="4">
        <v>0</v>
      </c>
      <c r="EY380" s="4">
        <v>1291731</v>
      </c>
      <c r="EZ380" s="4">
        <v>0</v>
      </c>
      <c r="FA380" s="4">
        <v>77984</v>
      </c>
      <c r="FB380" s="4">
        <v>0</v>
      </c>
      <c r="FC380" s="4">
        <v>22384</v>
      </c>
      <c r="FD380" s="4">
        <v>0</v>
      </c>
      <c r="FE380" s="4">
        <v>77984</v>
      </c>
      <c r="FF380" s="4">
        <v>0</v>
      </c>
      <c r="FG380" s="4">
        <v>57167.75</v>
      </c>
      <c r="FH380" s="4">
        <v>0</v>
      </c>
      <c r="FI380" s="93">
        <v>92.815438945771717</v>
      </c>
      <c r="FJ380" s="4">
        <v>0</v>
      </c>
      <c r="FK380" s="4">
        <v>1435540</v>
      </c>
      <c r="FL380" s="4">
        <v>0</v>
      </c>
      <c r="FM380" s="4">
        <v>81098</v>
      </c>
      <c r="FN380" s="4">
        <v>0</v>
      </c>
      <c r="FO380" s="4">
        <v>31924</v>
      </c>
      <c r="FQ380" s="4">
        <v>81098</v>
      </c>
      <c r="FS380" s="4">
        <v>187281.27243197049</v>
      </c>
      <c r="FU380" s="93">
        <v>89.096551724137925</v>
      </c>
      <c r="FV380" s="4">
        <v>0</v>
      </c>
      <c r="FW380" s="4">
        <v>1430918</v>
      </c>
      <c r="FX380" s="4">
        <v>0</v>
      </c>
      <c r="FY380" s="4">
        <v>77677</v>
      </c>
      <c r="FZ380" s="4">
        <v>0</v>
      </c>
      <c r="GA380" s="4">
        <v>33422</v>
      </c>
      <c r="GB380" s="4">
        <v>0</v>
      </c>
      <c r="GC380" s="4">
        <v>77677</v>
      </c>
      <c r="GE380" s="4">
        <v>85508.403568090202</v>
      </c>
      <c r="GG380" s="93">
        <v>83.642741842499717</v>
      </c>
      <c r="GH380" s="4">
        <v>0</v>
      </c>
      <c r="GI380" s="4">
        <v>1352686</v>
      </c>
      <c r="GJ380" s="4">
        <v>0</v>
      </c>
      <c r="GK380" s="4">
        <v>73670</v>
      </c>
      <c r="GL380" s="4">
        <v>0</v>
      </c>
      <c r="GM380" s="4">
        <v>16580</v>
      </c>
      <c r="GN380" s="4">
        <v>0</v>
      </c>
      <c r="GO380" s="4">
        <v>73670</v>
      </c>
      <c r="GP380" s="4">
        <v>0</v>
      </c>
      <c r="GQ380" s="4">
        <v>0</v>
      </c>
      <c r="GR380" s="4">
        <v>0</v>
      </c>
      <c r="GS380" s="93">
        <v>84.489510489510479</v>
      </c>
      <c r="GT380" s="4">
        <v>0</v>
      </c>
      <c r="GU380" s="4">
        <v>1327187</v>
      </c>
      <c r="GV380" s="4">
        <v>0</v>
      </c>
      <c r="GW380" s="4">
        <v>72656</v>
      </c>
      <c r="GX380" s="4">
        <v>0</v>
      </c>
      <c r="GY380" s="4">
        <v>50484</v>
      </c>
      <c r="GZ380" s="4">
        <v>0</v>
      </c>
      <c r="HA380" s="160">
        <v>72656</v>
      </c>
      <c r="HB380" s="160">
        <v>0</v>
      </c>
      <c r="HC380" s="160">
        <v>0</v>
      </c>
      <c r="HD380" s="4">
        <v>0</v>
      </c>
      <c r="HE380" s="93">
        <v>86</v>
      </c>
      <c r="HF380" s="4">
        <v>0</v>
      </c>
      <c r="HG380" s="4">
        <v>0</v>
      </c>
      <c r="HH380" s="4">
        <v>1340444</v>
      </c>
      <c r="HI380" s="4">
        <v>0</v>
      </c>
      <c r="HJ380" s="4">
        <v>73197</v>
      </c>
      <c r="HK380" s="4">
        <v>0</v>
      </c>
      <c r="HL380" s="4">
        <v>66104</v>
      </c>
      <c r="HM380" s="4">
        <v>0</v>
      </c>
      <c r="HN380" s="4">
        <v>73197</v>
      </c>
      <c r="HO380" s="4">
        <v>0</v>
      </c>
      <c r="HP380" s="4">
        <v>11637</v>
      </c>
      <c r="HQ380" s="4">
        <v>-202.17372776928642</v>
      </c>
      <c r="HR380" s="93">
        <v>84.200000000000017</v>
      </c>
      <c r="HS380" s="4">
        <v>0</v>
      </c>
      <c r="HT380" s="4">
        <v>0</v>
      </c>
      <c r="HU380" s="4">
        <v>1411303</v>
      </c>
      <c r="HV380" s="4">
        <v>0</v>
      </c>
      <c r="HW380" s="4">
        <v>0</v>
      </c>
      <c r="HX380" s="176">
        <v>0</v>
      </c>
      <c r="HY380" s="4">
        <v>74299</v>
      </c>
      <c r="HZ380" s="176">
        <v>0</v>
      </c>
      <c r="IA380" s="4">
        <v>16863</v>
      </c>
      <c r="IB380" s="176">
        <v>0</v>
      </c>
      <c r="IC380" s="4">
        <v>74299</v>
      </c>
      <c r="ID380" s="176">
        <v>0</v>
      </c>
      <c r="IE380" s="4">
        <v>46563.008091315583</v>
      </c>
      <c r="IF380" s="4">
        <v>251.15949730451393</v>
      </c>
      <c r="IG380" s="5">
        <v>70</v>
      </c>
      <c r="IH380" s="3">
        <v>0</v>
      </c>
      <c r="II380" s="3">
        <v>0</v>
      </c>
      <c r="IJ380" s="3">
        <v>1266769</v>
      </c>
      <c r="IK380" s="3">
        <v>0</v>
      </c>
      <c r="IL380" s="3">
        <v>0</v>
      </c>
      <c r="IM380" s="3">
        <v>0</v>
      </c>
      <c r="IN380" s="3">
        <v>60475</v>
      </c>
      <c r="IO380" s="3">
        <v>0</v>
      </c>
      <c r="IP380" s="3">
        <v>0</v>
      </c>
      <c r="IQ380" s="3"/>
      <c r="IR380" s="3">
        <v>60475</v>
      </c>
      <c r="IS380" s="3"/>
      <c r="IT380" s="3">
        <v>206.05495455691658</v>
      </c>
      <c r="IU380" s="3"/>
      <c r="IV380" s="93">
        <v>61.18</v>
      </c>
      <c r="IW380" s="4">
        <v>0</v>
      </c>
      <c r="IX380" s="4">
        <v>0</v>
      </c>
      <c r="IY380" s="4">
        <v>1096790</v>
      </c>
      <c r="IZ380" s="4">
        <v>0</v>
      </c>
      <c r="JA380" s="4">
        <v>0</v>
      </c>
      <c r="JB380" s="4">
        <v>0</v>
      </c>
      <c r="JC380" s="4">
        <v>55511</v>
      </c>
      <c r="JD380" s="4">
        <v>0</v>
      </c>
      <c r="JE380" s="4">
        <v>41371</v>
      </c>
      <c r="JG380" s="4">
        <v>55511</v>
      </c>
      <c r="JI380" s="4">
        <v>24.729386791351374</v>
      </c>
      <c r="JK380" s="93">
        <v>73.47999999999999</v>
      </c>
      <c r="JL380" s="4">
        <v>0</v>
      </c>
      <c r="JM380" s="4">
        <v>0</v>
      </c>
      <c r="JN380" s="4">
        <v>1442976</v>
      </c>
      <c r="JO380" s="4">
        <v>0</v>
      </c>
      <c r="JP380" s="4">
        <v>0</v>
      </c>
      <c r="JQ380" s="4">
        <v>0</v>
      </c>
      <c r="JR380" s="4">
        <v>66532</v>
      </c>
      <c r="JS380" s="4">
        <v>0</v>
      </c>
      <c r="JT380" s="4">
        <v>43335</v>
      </c>
      <c r="JV380" s="4">
        <v>66532</v>
      </c>
      <c r="JW380" s="4">
        <v>0</v>
      </c>
      <c r="JX380" s="4">
        <v>346186</v>
      </c>
      <c r="JY380" s="4">
        <v>0</v>
      </c>
      <c r="JZ380" s="93">
        <v>90.93</v>
      </c>
      <c r="KA380" s="4">
        <v>0</v>
      </c>
      <c r="KB380" s="4">
        <v>0</v>
      </c>
      <c r="KC380" s="4">
        <v>1882692</v>
      </c>
      <c r="KD380" s="4">
        <v>0</v>
      </c>
      <c r="KE380" s="4">
        <v>0</v>
      </c>
      <c r="KF380" s="4">
        <v>0</v>
      </c>
      <c r="KG380" s="4">
        <v>80602</v>
      </c>
      <c r="KH380" s="4">
        <v>0</v>
      </c>
      <c r="KI380" s="4">
        <v>118972</v>
      </c>
      <c r="KJ380" s="4">
        <v>0</v>
      </c>
      <c r="KK380" s="4">
        <v>80602</v>
      </c>
      <c r="KM380" s="4">
        <v>647427.6</v>
      </c>
      <c r="KN380" s="4">
        <v>0</v>
      </c>
      <c r="KO380" s="4">
        <v>107.69</v>
      </c>
      <c r="KP380" s="4">
        <v>0</v>
      </c>
      <c r="KQ380" s="4">
        <v>0</v>
      </c>
      <c r="KR380" s="4">
        <v>2308001</v>
      </c>
      <c r="KS380" s="4">
        <v>0</v>
      </c>
      <c r="KT380" s="4">
        <v>0</v>
      </c>
      <c r="KU380" s="4">
        <v>0</v>
      </c>
      <c r="KV380" s="4">
        <v>116079</v>
      </c>
      <c r="KW380" s="4">
        <v>0</v>
      </c>
      <c r="KX380" s="4">
        <v>21560</v>
      </c>
      <c r="KY380" s="4">
        <v>0</v>
      </c>
      <c r="KZ380" s="4">
        <v>116079</v>
      </c>
      <c r="LA380" s="4">
        <v>0</v>
      </c>
      <c r="LB380" s="4">
        <v>822074.02399999998</v>
      </c>
      <c r="LC380" s="4">
        <v>0</v>
      </c>
      <c r="LD380" s="4">
        <v>117</v>
      </c>
      <c r="LE380" s="4">
        <v>0</v>
      </c>
      <c r="LF380" s="4">
        <v>0</v>
      </c>
      <c r="LG380" s="4">
        <v>2929744</v>
      </c>
      <c r="LH380" s="4">
        <v>0</v>
      </c>
      <c r="LI380" s="4">
        <v>0</v>
      </c>
      <c r="LJ380" s="4">
        <v>0</v>
      </c>
      <c r="LK380" s="4">
        <v>137932</v>
      </c>
      <c r="LL380" s="4">
        <v>0</v>
      </c>
      <c r="LM380" s="4">
        <v>0</v>
      </c>
      <c r="LO380" s="4">
        <v>137932</v>
      </c>
      <c r="LQ380" s="4">
        <v>1052814.8</v>
      </c>
      <c r="MI380" s="115">
        <f t="shared" si="5"/>
        <v>-660</v>
      </c>
      <c r="MJ380" s="3"/>
      <c r="MK380" s="3"/>
      <c r="ML380" s="176"/>
      <c r="MM380" s="176"/>
      <c r="MN380" s="176"/>
      <c r="MO380" s="176"/>
      <c r="MP380" s="176"/>
      <c r="MQ380" s="176"/>
      <c r="MR380" s="176"/>
      <c r="MS380" s="176"/>
      <c r="MT380" s="176"/>
    </row>
    <row r="381" spans="1:358" s="4" customFormat="1">
      <c r="A381" s="1">
        <v>662</v>
      </c>
      <c r="B381" t="s">
        <v>411</v>
      </c>
      <c r="C381" s="93"/>
      <c r="E381" s="4">
        <v>0</v>
      </c>
      <c r="F381" s="4">
        <v>0</v>
      </c>
      <c r="I381" s="93"/>
      <c r="J381" s="4">
        <v>0</v>
      </c>
      <c r="K381" s="4">
        <v>0</v>
      </c>
      <c r="L381" s="4">
        <v>0</v>
      </c>
      <c r="O381" s="93"/>
      <c r="Q381" s="4">
        <v>0</v>
      </c>
      <c r="R381" s="4">
        <v>0</v>
      </c>
      <c r="S381" s="4">
        <v>0</v>
      </c>
      <c r="U381" s="4">
        <v>0</v>
      </c>
      <c r="V381" s="4">
        <v>0</v>
      </c>
      <c r="W381" s="93"/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L381" s="4">
        <v>0</v>
      </c>
      <c r="AO381" s="93"/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W381" s="93"/>
      <c r="AZ381" s="4">
        <v>0</v>
      </c>
      <c r="BB381" s="4">
        <v>0</v>
      </c>
      <c r="BC381" s="4">
        <v>0</v>
      </c>
      <c r="BD381" s="4">
        <v>0</v>
      </c>
      <c r="BH381" s="4">
        <v>0</v>
      </c>
      <c r="BL381" s="4">
        <v>0</v>
      </c>
      <c r="BN381" s="4">
        <v>0</v>
      </c>
      <c r="BO381" s="4">
        <v>0</v>
      </c>
      <c r="BP381" s="4">
        <v>0</v>
      </c>
      <c r="BQ381" s="93">
        <v>0</v>
      </c>
      <c r="BR381" s="4">
        <v>0</v>
      </c>
      <c r="BS381" s="4">
        <v>0</v>
      </c>
      <c r="BT381" s="4">
        <v>0</v>
      </c>
      <c r="BU381" s="4">
        <v>0</v>
      </c>
      <c r="BW381" s="4">
        <v>0</v>
      </c>
      <c r="BY381" s="4">
        <v>0</v>
      </c>
      <c r="CA381" s="4">
        <v>0</v>
      </c>
      <c r="CC381" s="93"/>
      <c r="CE381" s="4">
        <v>0</v>
      </c>
      <c r="CF381" s="4">
        <v>0</v>
      </c>
      <c r="CH381" s="4">
        <v>0</v>
      </c>
      <c r="CJ381" s="4">
        <v>0</v>
      </c>
      <c r="CK381" s="4">
        <v>0</v>
      </c>
      <c r="CL381" s="4">
        <v>0</v>
      </c>
      <c r="CM381" s="4">
        <v>0</v>
      </c>
      <c r="CN381" s="4">
        <v>0</v>
      </c>
      <c r="CO381" s="93"/>
      <c r="CS381" s="4">
        <v>0</v>
      </c>
      <c r="CW381" s="4">
        <v>0</v>
      </c>
      <c r="CY381" s="4">
        <v>0</v>
      </c>
      <c r="DA381" s="93"/>
      <c r="DD381" s="4">
        <v>0</v>
      </c>
      <c r="DF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0</v>
      </c>
      <c r="DM381" s="93"/>
      <c r="DU381" s="4">
        <v>0</v>
      </c>
      <c r="DW381" s="4">
        <v>0</v>
      </c>
      <c r="DY381" s="93"/>
      <c r="EG381" s="4">
        <v>0</v>
      </c>
      <c r="EI381" s="4">
        <v>0</v>
      </c>
      <c r="EK381" s="93">
        <v>0</v>
      </c>
      <c r="EM381" s="4">
        <v>0</v>
      </c>
      <c r="EN381" s="4">
        <v>0</v>
      </c>
      <c r="EO381" s="4">
        <v>0</v>
      </c>
      <c r="EP381" s="4">
        <v>0</v>
      </c>
      <c r="EQ381" s="4">
        <v>0</v>
      </c>
      <c r="ER381" s="4">
        <v>0</v>
      </c>
      <c r="ES381" s="4">
        <v>0</v>
      </c>
      <c r="ET381" s="4">
        <v>0</v>
      </c>
      <c r="EU381" s="4">
        <v>0</v>
      </c>
      <c r="EV381" s="4">
        <v>0</v>
      </c>
      <c r="EW381" s="93">
        <v>0</v>
      </c>
      <c r="EX381" s="4">
        <v>0</v>
      </c>
      <c r="EY381" s="4">
        <v>0</v>
      </c>
      <c r="EZ381" s="4">
        <v>0</v>
      </c>
      <c r="FA381" s="4">
        <v>0</v>
      </c>
      <c r="FB381" s="4">
        <v>0</v>
      </c>
      <c r="FC381" s="4">
        <v>0</v>
      </c>
      <c r="FD381" s="4">
        <v>0</v>
      </c>
      <c r="FE381" s="4">
        <v>0</v>
      </c>
      <c r="FF381" s="4">
        <v>0</v>
      </c>
      <c r="FG381" s="4">
        <v>0</v>
      </c>
      <c r="FH381" s="4">
        <v>0</v>
      </c>
      <c r="FI381" s="93">
        <v>0</v>
      </c>
      <c r="FJ381" s="4">
        <v>0</v>
      </c>
      <c r="FK381" s="4">
        <v>0</v>
      </c>
      <c r="FL381" s="4">
        <v>0</v>
      </c>
      <c r="FM381" s="4">
        <v>0</v>
      </c>
      <c r="FN381" s="4">
        <v>0</v>
      </c>
      <c r="FO381" s="4">
        <v>0</v>
      </c>
      <c r="FQ381" s="4">
        <v>0</v>
      </c>
      <c r="FS381" s="4">
        <v>0</v>
      </c>
      <c r="FU381" s="93">
        <v>0</v>
      </c>
      <c r="FV381" s="4">
        <v>0</v>
      </c>
      <c r="FW381" s="4">
        <v>0</v>
      </c>
      <c r="FX381" s="4">
        <v>0</v>
      </c>
      <c r="FY381" s="4">
        <v>0</v>
      </c>
      <c r="FZ381" s="4">
        <v>0</v>
      </c>
      <c r="GA381" s="4">
        <v>0</v>
      </c>
      <c r="GB381" s="4">
        <v>0</v>
      </c>
      <c r="GC381" s="4">
        <v>0</v>
      </c>
      <c r="GE381" s="4">
        <v>0</v>
      </c>
      <c r="GG381" s="93">
        <v>0</v>
      </c>
      <c r="GH381" s="4">
        <v>0</v>
      </c>
      <c r="GI381" s="4">
        <v>0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Q381" s="4">
        <v>0</v>
      </c>
      <c r="GR381" s="4">
        <v>0</v>
      </c>
      <c r="GS381" s="93">
        <v>0</v>
      </c>
      <c r="GT381" s="4">
        <v>0</v>
      </c>
      <c r="GU381" s="4">
        <v>0</v>
      </c>
      <c r="GV381" s="4">
        <v>0</v>
      </c>
      <c r="GW381" s="4">
        <v>0</v>
      </c>
      <c r="GX381" s="4">
        <v>0</v>
      </c>
      <c r="GY381" s="4">
        <v>0</v>
      </c>
      <c r="GZ381" s="4">
        <v>0</v>
      </c>
      <c r="HA381" s="160">
        <v>0</v>
      </c>
      <c r="HB381" s="160">
        <v>0</v>
      </c>
      <c r="HC381" s="160">
        <v>0</v>
      </c>
      <c r="HD381" s="4">
        <v>0</v>
      </c>
      <c r="HE381" s="93">
        <v>0</v>
      </c>
      <c r="HF381" s="4">
        <v>0</v>
      </c>
      <c r="HG381" s="4">
        <v>0</v>
      </c>
      <c r="HH381" s="4">
        <v>0</v>
      </c>
      <c r="HI381" s="4">
        <v>0</v>
      </c>
      <c r="HJ381" s="4">
        <v>0</v>
      </c>
      <c r="HK381" s="4">
        <v>0</v>
      </c>
      <c r="HL381" s="4">
        <v>0</v>
      </c>
      <c r="HM381" s="4">
        <v>0</v>
      </c>
      <c r="HN381" s="4">
        <v>0</v>
      </c>
      <c r="HO381" s="4">
        <v>0</v>
      </c>
      <c r="HP381" s="4">
        <v>0</v>
      </c>
      <c r="HQ381" s="4">
        <v>0</v>
      </c>
      <c r="HR381" s="93">
        <v>0</v>
      </c>
      <c r="HS381" s="4">
        <v>0</v>
      </c>
      <c r="HT381" s="4">
        <v>0</v>
      </c>
      <c r="HU381" s="4">
        <v>0</v>
      </c>
      <c r="HV381" s="4">
        <v>0</v>
      </c>
      <c r="HW381" s="4">
        <v>0</v>
      </c>
      <c r="HX381" s="176">
        <v>0</v>
      </c>
      <c r="HY381" s="4">
        <v>0</v>
      </c>
      <c r="HZ381" s="176">
        <v>0</v>
      </c>
      <c r="IA381" s="4">
        <v>0</v>
      </c>
      <c r="IB381" s="176">
        <v>0</v>
      </c>
      <c r="IC381" s="4">
        <v>0</v>
      </c>
      <c r="ID381" s="176">
        <v>0</v>
      </c>
      <c r="IE381" s="4">
        <v>0</v>
      </c>
      <c r="IF381" s="4">
        <v>0</v>
      </c>
      <c r="IG381" s="5">
        <v>0</v>
      </c>
      <c r="IH381" s="3">
        <v>0</v>
      </c>
      <c r="II381" s="3">
        <v>0</v>
      </c>
      <c r="IJ381" s="3">
        <v>0</v>
      </c>
      <c r="IK381" s="3">
        <v>0</v>
      </c>
      <c r="IL381" s="3">
        <v>0</v>
      </c>
      <c r="IM381" s="3">
        <v>0</v>
      </c>
      <c r="IN381" s="3">
        <v>0</v>
      </c>
      <c r="IO381" s="3">
        <v>0</v>
      </c>
      <c r="IP381" s="3">
        <v>0</v>
      </c>
      <c r="IQ381" s="3"/>
      <c r="IR381" s="3">
        <v>0</v>
      </c>
      <c r="IS381" s="3"/>
      <c r="IT381" s="3">
        <v>0</v>
      </c>
      <c r="IU381" s="3"/>
      <c r="IV381" s="93">
        <v>0</v>
      </c>
      <c r="IW381" s="4">
        <v>0</v>
      </c>
      <c r="IX381" s="4">
        <v>0</v>
      </c>
      <c r="IY381" s="4">
        <v>0</v>
      </c>
      <c r="IZ381" s="4">
        <v>0</v>
      </c>
      <c r="JA381" s="4">
        <v>0</v>
      </c>
      <c r="JB381" s="4">
        <v>0</v>
      </c>
      <c r="JC381" s="4">
        <v>0</v>
      </c>
      <c r="JD381" s="4">
        <v>0</v>
      </c>
      <c r="JE381" s="4">
        <v>0</v>
      </c>
      <c r="JG381" s="4">
        <v>0</v>
      </c>
      <c r="JI381" s="4">
        <v>0</v>
      </c>
      <c r="JK381" s="93">
        <v>0</v>
      </c>
      <c r="JL381" s="4">
        <v>0</v>
      </c>
      <c r="JM381" s="4">
        <v>0</v>
      </c>
      <c r="JN381" s="4">
        <v>0</v>
      </c>
      <c r="JO381" s="4">
        <v>0</v>
      </c>
      <c r="JP381" s="4">
        <v>0</v>
      </c>
      <c r="JQ381" s="4">
        <v>0</v>
      </c>
      <c r="JR381" s="4">
        <v>0</v>
      </c>
      <c r="JS381" s="4">
        <v>0</v>
      </c>
      <c r="JT381" s="4">
        <v>0</v>
      </c>
      <c r="JV381" s="4">
        <v>0</v>
      </c>
      <c r="JW381" s="4">
        <v>0</v>
      </c>
      <c r="JX381" s="4">
        <v>0</v>
      </c>
      <c r="JY381" s="4">
        <v>0</v>
      </c>
      <c r="JZ381" s="93">
        <v>0</v>
      </c>
      <c r="KA381" s="4">
        <v>0</v>
      </c>
      <c r="KB381" s="4">
        <v>0</v>
      </c>
      <c r="KC381" s="4">
        <v>0</v>
      </c>
      <c r="KD381" s="4">
        <v>0</v>
      </c>
      <c r="KE381" s="4">
        <v>0</v>
      </c>
      <c r="KF381" s="4">
        <v>0</v>
      </c>
      <c r="KG381" s="4">
        <v>0</v>
      </c>
      <c r="KH381" s="4">
        <v>0</v>
      </c>
      <c r="KI381" s="4">
        <v>0</v>
      </c>
      <c r="KJ381" s="4">
        <v>0</v>
      </c>
      <c r="KK381" s="4">
        <v>0</v>
      </c>
      <c r="KM381" s="4">
        <v>0</v>
      </c>
      <c r="KN381" s="4">
        <v>0</v>
      </c>
      <c r="KO381" s="4">
        <v>0</v>
      </c>
      <c r="KP381" s="4">
        <v>0</v>
      </c>
      <c r="KQ381" s="4">
        <v>0</v>
      </c>
      <c r="KR381" s="4">
        <v>0</v>
      </c>
      <c r="KS381" s="4">
        <v>0</v>
      </c>
      <c r="KT381" s="4">
        <v>0</v>
      </c>
      <c r="KU381" s="4">
        <v>0</v>
      </c>
      <c r="KV381" s="4">
        <v>0</v>
      </c>
      <c r="KW381" s="4">
        <v>0</v>
      </c>
      <c r="KX381" s="4">
        <v>0</v>
      </c>
      <c r="KY381" s="4">
        <v>0</v>
      </c>
      <c r="KZ381" s="4">
        <v>0</v>
      </c>
      <c r="LA381" s="4">
        <v>0</v>
      </c>
      <c r="LB381" s="4">
        <v>0</v>
      </c>
      <c r="LC381" s="4">
        <v>0</v>
      </c>
      <c r="LD381" s="4">
        <v>0</v>
      </c>
      <c r="LE381" s="4">
        <v>0</v>
      </c>
      <c r="LF381" s="4">
        <v>0</v>
      </c>
      <c r="LG381" s="4">
        <v>0</v>
      </c>
      <c r="LH381" s="4">
        <v>0</v>
      </c>
      <c r="LI381" s="4">
        <v>0</v>
      </c>
      <c r="LJ381" s="4">
        <v>0</v>
      </c>
      <c r="LK381" s="4">
        <v>0</v>
      </c>
      <c r="LL381" s="4">
        <v>0</v>
      </c>
      <c r="LM381" s="4">
        <v>0</v>
      </c>
      <c r="LO381" s="4">
        <v>0</v>
      </c>
      <c r="LQ381" s="4">
        <v>0</v>
      </c>
      <c r="MI381" s="115">
        <f t="shared" si="5"/>
        <v>-662</v>
      </c>
      <c r="MJ381" s="3"/>
      <c r="MK381" s="3"/>
      <c r="ML381" s="176"/>
      <c r="MM381" s="176"/>
      <c r="MN381" s="176"/>
      <c r="MO381" s="176"/>
      <c r="MP381" s="176"/>
      <c r="MQ381" s="176"/>
      <c r="MR381" s="176"/>
      <c r="MS381" s="176"/>
      <c r="MT381" s="176"/>
    </row>
    <row r="382" spans="1:358" s="4" customFormat="1">
      <c r="A382" s="1">
        <v>665</v>
      </c>
      <c r="B382" t="s">
        <v>412</v>
      </c>
      <c r="C382" s="93"/>
      <c r="E382" s="4">
        <v>0</v>
      </c>
      <c r="F382" s="4">
        <v>0</v>
      </c>
      <c r="I382" s="93"/>
      <c r="J382" s="4">
        <v>0</v>
      </c>
      <c r="K382" s="4">
        <v>0</v>
      </c>
      <c r="L382" s="4">
        <v>0</v>
      </c>
      <c r="M382" s="4">
        <v>0</v>
      </c>
      <c r="O382" s="93"/>
      <c r="Q382" s="4">
        <v>0</v>
      </c>
      <c r="R382" s="4">
        <v>0</v>
      </c>
      <c r="S382" s="4">
        <v>0</v>
      </c>
      <c r="U382" s="4">
        <v>0</v>
      </c>
      <c r="V382" s="4">
        <v>0</v>
      </c>
      <c r="W382" s="93">
        <v>1</v>
      </c>
      <c r="X382" s="4">
        <v>0</v>
      </c>
      <c r="Y382" s="4">
        <v>6214</v>
      </c>
      <c r="Z382" s="4">
        <v>0</v>
      </c>
      <c r="AA382" s="4">
        <v>0</v>
      </c>
      <c r="AB382" s="4">
        <v>0</v>
      </c>
      <c r="AC382" s="4">
        <v>6214</v>
      </c>
      <c r="AD382" s="4">
        <v>0</v>
      </c>
      <c r="AL382" s="4">
        <v>3728</v>
      </c>
      <c r="AO382" s="93">
        <v>2</v>
      </c>
      <c r="AP382" s="4">
        <v>0</v>
      </c>
      <c r="AQ382" s="4">
        <v>13824</v>
      </c>
      <c r="AR382" s="4">
        <v>0</v>
      </c>
      <c r="AS382" s="4">
        <v>0</v>
      </c>
      <c r="AT382" s="4">
        <v>0</v>
      </c>
      <c r="AU382" s="4">
        <v>16309</v>
      </c>
      <c r="AW382" s="93"/>
      <c r="AZ382" s="4">
        <v>0</v>
      </c>
      <c r="BB382" s="4">
        <v>0</v>
      </c>
      <c r="BC382" s="4">
        <v>7384</v>
      </c>
      <c r="BD382" s="4">
        <v>11</v>
      </c>
      <c r="BH382" s="4">
        <v>0</v>
      </c>
      <c r="BL382" s="4">
        <v>0</v>
      </c>
      <c r="BN382" s="4">
        <v>0</v>
      </c>
      <c r="BO382" s="4">
        <v>0</v>
      </c>
      <c r="BP382" s="4">
        <v>0</v>
      </c>
      <c r="BQ382" s="93">
        <v>1</v>
      </c>
      <c r="BR382" s="4">
        <v>0</v>
      </c>
      <c r="BS382" s="4">
        <v>7688</v>
      </c>
      <c r="BT382" s="4">
        <v>0</v>
      </c>
      <c r="BU382" s="4">
        <v>748</v>
      </c>
      <c r="BW382" s="4">
        <v>0</v>
      </c>
      <c r="BY382" s="4">
        <v>748</v>
      </c>
      <c r="CA382" s="4">
        <v>7688</v>
      </c>
      <c r="CC382" s="93">
        <v>1</v>
      </c>
      <c r="CD382" s="4">
        <v>0</v>
      </c>
      <c r="CE382" s="4">
        <v>8406</v>
      </c>
      <c r="CF382" s="4">
        <v>0</v>
      </c>
      <c r="CG382" s="4">
        <v>776</v>
      </c>
      <c r="CH382" s="4">
        <v>0</v>
      </c>
      <c r="CI382" s="4">
        <v>0</v>
      </c>
      <c r="CJ382" s="4">
        <v>0</v>
      </c>
      <c r="CK382" s="4">
        <v>776</v>
      </c>
      <c r="CL382" s="4">
        <v>0</v>
      </c>
      <c r="CM382" s="4">
        <v>5331</v>
      </c>
      <c r="CN382" s="4">
        <v>0</v>
      </c>
      <c r="CO382" s="93">
        <v>1</v>
      </c>
      <c r="CP382" s="4">
        <v>0</v>
      </c>
      <c r="CQ382" s="4">
        <v>7591</v>
      </c>
      <c r="CS382" s="4">
        <v>811</v>
      </c>
      <c r="CU382" s="4">
        <v>0</v>
      </c>
      <c r="CW382" s="4">
        <v>811</v>
      </c>
      <c r="CY382" s="4">
        <v>3506</v>
      </c>
      <c r="DA382" s="93">
        <v>1</v>
      </c>
      <c r="DB382" s="4">
        <v>0</v>
      </c>
      <c r="DC382" s="4">
        <v>8096</v>
      </c>
      <c r="DD382" s="4">
        <v>0</v>
      </c>
      <c r="DE382" s="4">
        <v>849</v>
      </c>
      <c r="DF382" s="4">
        <v>0</v>
      </c>
      <c r="DG382" s="4">
        <v>0</v>
      </c>
      <c r="DH382" s="4">
        <v>0</v>
      </c>
      <c r="DI382" s="4">
        <v>849</v>
      </c>
      <c r="DJ382" s="4">
        <v>0</v>
      </c>
      <c r="DK382" s="4">
        <v>792</v>
      </c>
      <c r="DL382" s="4">
        <v>0</v>
      </c>
      <c r="DM382" s="93">
        <v>2.8865979381443299</v>
      </c>
      <c r="DN382" s="4">
        <v>0</v>
      </c>
      <c r="DO382" s="4">
        <v>22209</v>
      </c>
      <c r="DQ382" s="4">
        <v>2578</v>
      </c>
      <c r="DS382" s="4">
        <v>0</v>
      </c>
      <c r="DU382" s="4">
        <v>2578</v>
      </c>
      <c r="DW382" s="4">
        <v>14416</v>
      </c>
      <c r="DY382" s="93">
        <v>2</v>
      </c>
      <c r="DZ382" s="4">
        <v>0</v>
      </c>
      <c r="EA382" s="4">
        <v>16160</v>
      </c>
      <c r="EC382" s="4">
        <v>1786</v>
      </c>
      <c r="EE382" s="4">
        <v>0</v>
      </c>
      <c r="EG382" s="4">
        <v>1786</v>
      </c>
      <c r="EI382" s="4">
        <v>8669.7999999999993</v>
      </c>
      <c r="EK382" s="93">
        <v>1</v>
      </c>
      <c r="EL382" s="4">
        <v>0</v>
      </c>
      <c r="EM382" s="4">
        <v>8013</v>
      </c>
      <c r="EN382" s="4">
        <v>0</v>
      </c>
      <c r="EO382" s="4">
        <v>893</v>
      </c>
      <c r="EP382" s="4">
        <v>0</v>
      </c>
      <c r="EQ382" s="4">
        <v>0</v>
      </c>
      <c r="ER382" s="4">
        <v>0</v>
      </c>
      <c r="ES382" s="4">
        <v>893</v>
      </c>
      <c r="ET382" s="4">
        <v>0</v>
      </c>
      <c r="EU382" s="4">
        <v>5645.2</v>
      </c>
      <c r="EV382" s="4">
        <v>0</v>
      </c>
      <c r="EW382" s="93">
        <v>2</v>
      </c>
      <c r="EX382" s="4">
        <v>0</v>
      </c>
      <c r="EY382" s="4">
        <v>11313</v>
      </c>
      <c r="EZ382" s="4">
        <v>0</v>
      </c>
      <c r="FA382" s="4">
        <v>893</v>
      </c>
      <c r="FB382" s="4">
        <v>0</v>
      </c>
      <c r="FC382" s="4">
        <v>10018</v>
      </c>
      <c r="FD382" s="4">
        <v>0</v>
      </c>
      <c r="FE382" s="4">
        <v>893</v>
      </c>
      <c r="FF382" s="4">
        <v>0</v>
      </c>
      <c r="FG382" s="4">
        <v>3300</v>
      </c>
      <c r="FH382" s="4">
        <v>0</v>
      </c>
      <c r="FI382" s="93">
        <v>1</v>
      </c>
      <c r="FJ382" s="4">
        <v>0</v>
      </c>
      <c r="FK382" s="4">
        <v>9753</v>
      </c>
      <c r="FL382" s="4">
        <v>0</v>
      </c>
      <c r="FM382" s="4">
        <v>893</v>
      </c>
      <c r="FN382" s="4">
        <v>0</v>
      </c>
      <c r="FO382" s="4">
        <v>0</v>
      </c>
      <c r="FQ382" s="4">
        <v>893</v>
      </c>
      <c r="FS382" s="4">
        <v>789.57123514415741</v>
      </c>
      <c r="FU382" s="93">
        <v>5.4982698961937713</v>
      </c>
      <c r="FV382" s="4">
        <v>0</v>
      </c>
      <c r="FW382" s="4">
        <v>45140</v>
      </c>
      <c r="FX382" s="4">
        <v>0</v>
      </c>
      <c r="FY382" s="4">
        <v>4009</v>
      </c>
      <c r="FZ382" s="4">
        <v>0</v>
      </c>
      <c r="GA382" s="4">
        <v>10812</v>
      </c>
      <c r="GB382" s="4">
        <v>0</v>
      </c>
      <c r="GC382" s="4">
        <v>4009</v>
      </c>
      <c r="GE382" s="4">
        <v>35255.616773781505</v>
      </c>
      <c r="GG382" s="93">
        <v>9.3576158940397356</v>
      </c>
      <c r="GH382" s="4">
        <v>0</v>
      </c>
      <c r="GI382" s="4">
        <v>93101</v>
      </c>
      <c r="GJ382" s="4">
        <v>0</v>
      </c>
      <c r="GK382" s="4">
        <v>7582</v>
      </c>
      <c r="GL382" s="4">
        <v>0</v>
      </c>
      <c r="GM382" s="4">
        <v>10111</v>
      </c>
      <c r="GN382" s="4">
        <v>0</v>
      </c>
      <c r="GO382" s="4">
        <v>7582</v>
      </c>
      <c r="GP382" s="4">
        <v>0</v>
      </c>
      <c r="GQ382" s="4">
        <v>46142.53408641748</v>
      </c>
      <c r="GR382" s="4">
        <v>-40.334381754466449</v>
      </c>
      <c r="GS382" s="93">
        <v>12.954703832752614</v>
      </c>
      <c r="GT382" s="4">
        <v>0</v>
      </c>
      <c r="GU382" s="4">
        <v>145097</v>
      </c>
      <c r="GV382" s="4">
        <v>0</v>
      </c>
      <c r="GW382" s="4">
        <v>11549</v>
      </c>
      <c r="GX382" s="4">
        <v>0</v>
      </c>
      <c r="GY382" s="4">
        <v>0</v>
      </c>
      <c r="GZ382" s="4">
        <v>0</v>
      </c>
      <c r="HA382" s="160">
        <v>11549</v>
      </c>
      <c r="HB382" s="160">
        <v>0</v>
      </c>
      <c r="HC382" s="160">
        <v>46088.823047068945</v>
      </c>
      <c r="HD382" s="4">
        <v>-34</v>
      </c>
      <c r="HE382" s="93">
        <v>18</v>
      </c>
      <c r="HF382" s="4">
        <v>0</v>
      </c>
      <c r="HG382" s="4">
        <v>0</v>
      </c>
      <c r="HH382" s="4">
        <v>189740</v>
      </c>
      <c r="HI382" s="4">
        <v>0</v>
      </c>
      <c r="HJ382" s="4">
        <v>14887</v>
      </c>
      <c r="HK382" s="4">
        <v>0</v>
      </c>
      <c r="HL382" s="4">
        <v>12022</v>
      </c>
      <c r="HM382" s="4">
        <v>0</v>
      </c>
      <c r="HN382" s="4">
        <v>14887</v>
      </c>
      <c r="HO382" s="4">
        <v>0</v>
      </c>
      <c r="HP382" s="4">
        <v>39186</v>
      </c>
      <c r="HQ382" s="4">
        <v>-680.82082890580205</v>
      </c>
      <c r="HR382" s="93">
        <v>17.59</v>
      </c>
      <c r="HS382" s="4">
        <v>0</v>
      </c>
      <c r="HT382" s="4">
        <v>0</v>
      </c>
      <c r="HU382" s="4">
        <v>189757</v>
      </c>
      <c r="HV382" s="4">
        <v>0</v>
      </c>
      <c r="HW382" s="4">
        <v>0</v>
      </c>
      <c r="HX382" s="176">
        <v>0</v>
      </c>
      <c r="HY382" s="4">
        <v>13912</v>
      </c>
      <c r="HZ382" s="176">
        <v>0</v>
      </c>
      <c r="IA382" s="4">
        <v>25616</v>
      </c>
      <c r="IB382" s="176">
        <v>0</v>
      </c>
      <c r="IC382" s="4">
        <v>13912</v>
      </c>
      <c r="ID382" s="176">
        <v>0</v>
      </c>
      <c r="IE382" s="4">
        <v>-437.45942548331834</v>
      </c>
      <c r="IF382" s="4">
        <v>-2.3596432855033527</v>
      </c>
      <c r="IG382" s="5">
        <v>14.5</v>
      </c>
      <c r="IH382" s="3">
        <v>0</v>
      </c>
      <c r="II382" s="3">
        <v>0</v>
      </c>
      <c r="IJ382" s="3">
        <v>190781</v>
      </c>
      <c r="IK382" s="3">
        <v>0</v>
      </c>
      <c r="IL382" s="3">
        <v>0</v>
      </c>
      <c r="IM382" s="3">
        <v>0</v>
      </c>
      <c r="IN382" s="3">
        <v>12943</v>
      </c>
      <c r="IO382" s="3">
        <v>0</v>
      </c>
      <c r="IP382" s="3">
        <v>0</v>
      </c>
      <c r="IQ382" s="3"/>
      <c r="IR382" s="3">
        <v>12943</v>
      </c>
      <c r="IS382" s="3"/>
      <c r="IT382" s="3">
        <v>838.16881119603283</v>
      </c>
      <c r="IU382" s="3"/>
      <c r="IV382" s="93">
        <v>12</v>
      </c>
      <c r="IW382" s="4">
        <v>0</v>
      </c>
      <c r="IX382" s="4">
        <v>0</v>
      </c>
      <c r="IY382" s="4">
        <v>164626</v>
      </c>
      <c r="IZ382" s="4">
        <v>0</v>
      </c>
      <c r="JA382" s="4">
        <v>0</v>
      </c>
      <c r="JB382" s="4">
        <v>0</v>
      </c>
      <c r="JC382" s="4">
        <v>11241</v>
      </c>
      <c r="JD382" s="4">
        <v>0</v>
      </c>
      <c r="JE382" s="4">
        <v>0</v>
      </c>
      <c r="JG382" s="4">
        <v>11241</v>
      </c>
      <c r="JI382" s="4">
        <v>100.59161534399573</v>
      </c>
      <c r="JK382" s="93">
        <v>14.569999999999999</v>
      </c>
      <c r="JL382" s="4">
        <v>0</v>
      </c>
      <c r="JM382" s="4">
        <v>0</v>
      </c>
      <c r="JN382" s="4">
        <v>202313</v>
      </c>
      <c r="JO382" s="4">
        <v>0</v>
      </c>
      <c r="JP382" s="4">
        <v>0</v>
      </c>
      <c r="JQ382" s="4">
        <v>0</v>
      </c>
      <c r="JR382" s="4">
        <v>13653</v>
      </c>
      <c r="JS382" s="4">
        <v>0</v>
      </c>
      <c r="JT382" s="4">
        <v>0</v>
      </c>
      <c r="JV382" s="4">
        <v>13653</v>
      </c>
      <c r="JW382" s="4">
        <v>0</v>
      </c>
      <c r="JX382" s="4">
        <v>37687</v>
      </c>
      <c r="JY382" s="4">
        <v>0</v>
      </c>
      <c r="JZ382" s="93">
        <v>15.6</v>
      </c>
      <c r="KA382" s="4">
        <v>0</v>
      </c>
      <c r="KB382" s="4">
        <v>0</v>
      </c>
      <c r="KC382" s="4">
        <v>233383</v>
      </c>
      <c r="KD382" s="4">
        <v>0</v>
      </c>
      <c r="KE382" s="4">
        <v>0</v>
      </c>
      <c r="KF382" s="4">
        <v>0</v>
      </c>
      <c r="KG382" s="4">
        <v>14617</v>
      </c>
      <c r="KH382" s="4">
        <v>0</v>
      </c>
      <c r="KI382" s="4">
        <v>0</v>
      </c>
      <c r="KJ382" s="4">
        <v>0</v>
      </c>
      <c r="KK382" s="4">
        <v>14617</v>
      </c>
      <c r="KM382" s="4">
        <v>53682.2</v>
      </c>
      <c r="KN382" s="4">
        <v>0</v>
      </c>
      <c r="KO382" s="4">
        <v>15.860000000000001</v>
      </c>
      <c r="KP382" s="4">
        <v>0</v>
      </c>
      <c r="KQ382" s="4">
        <v>0</v>
      </c>
      <c r="KR382" s="4">
        <v>254458</v>
      </c>
      <c r="KS382" s="4">
        <v>0</v>
      </c>
      <c r="KT382" s="4">
        <v>0</v>
      </c>
      <c r="KU382" s="4">
        <v>0</v>
      </c>
      <c r="KV382" s="4">
        <v>17247</v>
      </c>
      <c r="KW382" s="4">
        <v>0</v>
      </c>
      <c r="KX382" s="4">
        <v>0</v>
      </c>
      <c r="KY382" s="4">
        <v>0</v>
      </c>
      <c r="KZ382" s="4">
        <v>17247</v>
      </c>
      <c r="LA382" s="4">
        <v>0</v>
      </c>
      <c r="LB382" s="4">
        <v>54188.808000000005</v>
      </c>
      <c r="LC382" s="4">
        <v>0</v>
      </c>
      <c r="LD382" s="4">
        <v>12</v>
      </c>
      <c r="LE382" s="4">
        <v>0</v>
      </c>
      <c r="LF382" s="4">
        <v>0</v>
      </c>
      <c r="LG382" s="4">
        <v>175309</v>
      </c>
      <c r="LH382" s="4">
        <v>0</v>
      </c>
      <c r="LI382" s="4">
        <v>0</v>
      </c>
      <c r="LJ382" s="4">
        <v>0</v>
      </c>
      <c r="LK382" s="4">
        <v>14247</v>
      </c>
      <c r="LL382" s="4">
        <v>0</v>
      </c>
      <c r="LM382" s="4">
        <v>0</v>
      </c>
      <c r="LO382" s="4">
        <v>14247</v>
      </c>
      <c r="LQ382" s="4">
        <v>25073</v>
      </c>
      <c r="MI382" s="115">
        <f t="shared" si="5"/>
        <v>-665</v>
      </c>
      <c r="MJ382" s="3"/>
      <c r="MK382" s="3"/>
      <c r="ML382" s="176"/>
      <c r="MM382" s="176"/>
      <c r="MN382" s="176"/>
      <c r="MO382" s="176"/>
      <c r="MP382" s="176"/>
      <c r="MQ382" s="176"/>
      <c r="MR382" s="176"/>
      <c r="MS382" s="176"/>
      <c r="MT382" s="176"/>
    </row>
    <row r="383" spans="1:358" s="4" customFormat="1">
      <c r="A383" s="1">
        <v>670</v>
      </c>
      <c r="B383" t="s">
        <v>413</v>
      </c>
      <c r="C383" s="93"/>
      <c r="E383" s="4">
        <v>0</v>
      </c>
      <c r="F383" s="4">
        <v>0</v>
      </c>
      <c r="I383" s="93">
        <v>7.49</v>
      </c>
      <c r="J383" s="4">
        <v>43345</v>
      </c>
      <c r="K383" s="4">
        <v>0</v>
      </c>
      <c r="L383" s="4">
        <v>15795</v>
      </c>
      <c r="M383" s="4">
        <v>0</v>
      </c>
      <c r="O383" s="93">
        <v>13</v>
      </c>
      <c r="P383" s="4">
        <v>0</v>
      </c>
      <c r="Q383" s="4">
        <v>80704</v>
      </c>
      <c r="R383" s="4">
        <v>0</v>
      </c>
      <c r="S383" s="4">
        <v>0</v>
      </c>
      <c r="U383" s="4">
        <v>31886</v>
      </c>
      <c r="V383" s="4">
        <v>0</v>
      </c>
      <c r="W383" s="93">
        <v>20</v>
      </c>
      <c r="X383" s="4">
        <v>0</v>
      </c>
      <c r="Y383" s="4">
        <v>128688</v>
      </c>
      <c r="Z383" s="4">
        <v>0</v>
      </c>
      <c r="AA383" s="4">
        <v>32172</v>
      </c>
      <c r="AB383" s="4">
        <v>0</v>
      </c>
      <c r="AC383" s="4">
        <v>47984</v>
      </c>
      <c r="AD383" s="4">
        <v>0</v>
      </c>
      <c r="AE383" s="4">
        <v>0</v>
      </c>
      <c r="AF383" s="4">
        <v>22.94</v>
      </c>
      <c r="AG383" s="4">
        <v>0</v>
      </c>
      <c r="AH383" s="4">
        <v>192344</v>
      </c>
      <c r="AJ383" s="4">
        <v>23314</v>
      </c>
      <c r="AL383" s="4">
        <v>92446</v>
      </c>
      <c r="AN383" s="4">
        <v>0</v>
      </c>
      <c r="AO383" s="93">
        <v>24.17</v>
      </c>
      <c r="AP383" s="4">
        <v>0</v>
      </c>
      <c r="AQ383" s="4">
        <v>226548</v>
      </c>
      <c r="AR383" s="4">
        <v>0</v>
      </c>
      <c r="AS383" s="4">
        <v>22572</v>
      </c>
      <c r="AT383" s="4">
        <v>0</v>
      </c>
      <c r="AU383" s="4">
        <v>91591</v>
      </c>
      <c r="AW383" s="93">
        <v>21.46</v>
      </c>
      <c r="AY383" s="4">
        <v>155904</v>
      </c>
      <c r="AZ383" s="4">
        <v>-16310</v>
      </c>
      <c r="BA383" s="4">
        <v>18146</v>
      </c>
      <c r="BB383" s="4">
        <v>16310</v>
      </c>
      <c r="BC383" s="4">
        <v>40937</v>
      </c>
      <c r="BD383" s="4">
        <v>60</v>
      </c>
      <c r="BE383" s="4">
        <v>22.76</v>
      </c>
      <c r="BF383" s="4">
        <v>0</v>
      </c>
      <c r="BG383" s="4">
        <v>182952</v>
      </c>
      <c r="BH383" s="4">
        <v>0</v>
      </c>
      <c r="BI383" s="4">
        <v>23.3</v>
      </c>
      <c r="BJ383" s="4">
        <v>0</v>
      </c>
      <c r="BK383" s="4">
        <v>197777</v>
      </c>
      <c r="BL383" s="4">
        <v>0</v>
      </c>
      <c r="BM383" s="4">
        <v>0</v>
      </c>
      <c r="BN383" s="4">
        <v>0</v>
      </c>
      <c r="BO383" s="4">
        <v>11493.940444099955</v>
      </c>
      <c r="BP383" s="4">
        <v>7.4861301312321302</v>
      </c>
      <c r="BQ383" s="93">
        <v>27</v>
      </c>
      <c r="BR383" s="4">
        <v>0</v>
      </c>
      <c r="BS383" s="4">
        <v>207597.92662850101</v>
      </c>
      <c r="BT383" s="4">
        <v>0</v>
      </c>
      <c r="BU383" s="4">
        <v>17119.066710775161</v>
      </c>
      <c r="BW383" s="4">
        <v>38693.102465332384</v>
      </c>
      <c r="BY383" s="4">
        <v>17119.066710775161</v>
      </c>
      <c r="CA383" s="4">
        <v>32797.126628501006</v>
      </c>
      <c r="CC383" s="93">
        <v>25.20069204152249</v>
      </c>
      <c r="CD383" s="4">
        <v>0</v>
      </c>
      <c r="CE383" s="4">
        <v>218557.70000205579</v>
      </c>
      <c r="CF383" s="4">
        <v>0</v>
      </c>
      <c r="CG383" s="4">
        <v>17165.822631108804</v>
      </c>
      <c r="CH383" s="4">
        <v>0</v>
      </c>
      <c r="CI383" s="4">
        <v>32576.282284467077</v>
      </c>
      <c r="CJ383" s="4">
        <v>0</v>
      </c>
      <c r="CK383" s="4">
        <v>17165.822631108804</v>
      </c>
      <c r="CL383" s="4">
        <v>0</v>
      </c>
      <c r="CM383" s="4">
        <v>29306.773373554781</v>
      </c>
      <c r="CN383" s="4">
        <v>0</v>
      </c>
      <c r="CO383" s="93">
        <v>31.950472872075657</v>
      </c>
      <c r="CP383" s="4">
        <v>0</v>
      </c>
      <c r="CQ383" s="4">
        <v>305813.1438865104</v>
      </c>
      <c r="CS383" s="4">
        <v>23447.249937382589</v>
      </c>
      <c r="CU383" s="4">
        <v>33928.38989590924</v>
      </c>
      <c r="CW383" s="4">
        <v>23447.249937382589</v>
      </c>
      <c r="CY383" s="4">
        <v>97759.443884454609</v>
      </c>
      <c r="DA383" s="93">
        <v>39.903773825091719</v>
      </c>
      <c r="DB383" s="4">
        <v>0</v>
      </c>
      <c r="DC383" s="4">
        <v>424052</v>
      </c>
      <c r="DD383" s="4">
        <v>0</v>
      </c>
      <c r="DE383" s="4">
        <v>31519</v>
      </c>
      <c r="DF383" s="4">
        <v>0</v>
      </c>
      <c r="DG383" s="4">
        <v>30392</v>
      </c>
      <c r="DH383" s="4">
        <v>0</v>
      </c>
      <c r="DI383" s="4">
        <v>31519</v>
      </c>
      <c r="DJ383" s="4">
        <v>0</v>
      </c>
      <c r="DK383" s="4">
        <v>174976</v>
      </c>
      <c r="DL383" s="4">
        <v>0</v>
      </c>
      <c r="DM383" s="93">
        <v>37.802768166089969</v>
      </c>
      <c r="DN383" s="4">
        <v>0</v>
      </c>
      <c r="DO383" s="4">
        <v>441689</v>
      </c>
      <c r="DQ383" s="4">
        <v>32224</v>
      </c>
      <c r="DS383" s="4">
        <v>12104</v>
      </c>
      <c r="DU383" s="4">
        <v>32224</v>
      </c>
      <c r="DW383" s="4">
        <v>123482.49122187561</v>
      </c>
      <c r="DY383" s="93">
        <v>38.299428801668562</v>
      </c>
      <c r="DZ383" s="4">
        <v>0</v>
      </c>
      <c r="EA383" s="4">
        <v>411846</v>
      </c>
      <c r="EC383" s="4">
        <v>29155</v>
      </c>
      <c r="EE383" s="4">
        <v>74813</v>
      </c>
      <c r="EG383" s="4">
        <v>29155</v>
      </c>
      <c r="EI383" s="4">
        <v>57877.742445395837</v>
      </c>
      <c r="EK383" s="93">
        <v>37.878150272861092</v>
      </c>
      <c r="EL383" s="4">
        <v>0</v>
      </c>
      <c r="EM383" s="4">
        <v>482287</v>
      </c>
      <c r="EN383" s="4">
        <v>0</v>
      </c>
      <c r="EO383" s="4">
        <v>32778</v>
      </c>
      <c r="EP383" s="4">
        <v>0</v>
      </c>
      <c r="EQ383" s="4">
        <v>14208</v>
      </c>
      <c r="ER383" s="4">
        <v>0</v>
      </c>
      <c r="ES383" s="4">
        <v>32778</v>
      </c>
      <c r="ET383" s="4">
        <v>0</v>
      </c>
      <c r="EU383" s="4">
        <v>77495.8</v>
      </c>
      <c r="EV383" s="4">
        <v>0</v>
      </c>
      <c r="EW383" s="93">
        <v>33.67073199837705</v>
      </c>
      <c r="EX383" s="4">
        <v>0</v>
      </c>
      <c r="EY383" s="4">
        <v>423392</v>
      </c>
      <c r="EZ383" s="4">
        <v>0</v>
      </c>
      <c r="FA383" s="4">
        <v>28991</v>
      </c>
      <c r="FB383" s="4">
        <v>0</v>
      </c>
      <c r="FC383" s="4">
        <v>17262</v>
      </c>
      <c r="FD383" s="4">
        <v>0</v>
      </c>
      <c r="FE383" s="4">
        <v>28991</v>
      </c>
      <c r="FF383" s="4">
        <v>0</v>
      </c>
      <c r="FG383" s="4">
        <v>17610.25</v>
      </c>
      <c r="FH383" s="4">
        <v>0</v>
      </c>
      <c r="FI383" s="93">
        <v>30.947552447552447</v>
      </c>
      <c r="FJ383" s="4">
        <v>0</v>
      </c>
      <c r="FK383" s="4">
        <v>409459</v>
      </c>
      <c r="FL383" s="4">
        <v>0</v>
      </c>
      <c r="FM383" s="4">
        <v>25754</v>
      </c>
      <c r="FN383" s="4">
        <v>0</v>
      </c>
      <c r="FO383" s="4">
        <v>29269</v>
      </c>
      <c r="FQ383" s="4">
        <v>25754</v>
      </c>
      <c r="FS383" s="4">
        <v>16853.996174178665</v>
      </c>
      <c r="FU383" s="93">
        <v>29.937716262975776</v>
      </c>
      <c r="FV383" s="4">
        <v>0</v>
      </c>
      <c r="FW383" s="4">
        <v>459508</v>
      </c>
      <c r="FX383" s="4">
        <v>0</v>
      </c>
      <c r="FY383" s="4">
        <v>26201</v>
      </c>
      <c r="FZ383" s="4">
        <v>0</v>
      </c>
      <c r="GA383" s="4">
        <v>8060</v>
      </c>
      <c r="GB383" s="4">
        <v>0</v>
      </c>
      <c r="GC383" s="4">
        <v>26201</v>
      </c>
      <c r="GE383" s="4">
        <v>65872.323793258489</v>
      </c>
      <c r="GG383" s="93">
        <v>33.362621850199488</v>
      </c>
      <c r="GH383" s="4">
        <v>0</v>
      </c>
      <c r="GI383" s="4">
        <v>500739</v>
      </c>
      <c r="GJ383" s="4">
        <v>0</v>
      </c>
      <c r="GK383" s="4">
        <v>28818</v>
      </c>
      <c r="GL383" s="4">
        <v>0</v>
      </c>
      <c r="GM383" s="4">
        <v>16384</v>
      </c>
      <c r="GN383" s="4">
        <v>0</v>
      </c>
      <c r="GO383" s="4">
        <v>28818</v>
      </c>
      <c r="GP383" s="4">
        <v>0</v>
      </c>
      <c r="GQ383" s="4">
        <v>39667.705488148269</v>
      </c>
      <c r="GR383" s="4">
        <v>-34.67456671292166</v>
      </c>
      <c r="GS383" s="93">
        <v>33.813148788927336</v>
      </c>
      <c r="GT383" s="4">
        <v>0</v>
      </c>
      <c r="GU383" s="4">
        <v>567309</v>
      </c>
      <c r="GV383" s="4">
        <v>0</v>
      </c>
      <c r="GW383" s="4">
        <v>29127</v>
      </c>
      <c r="GX383" s="4">
        <v>0</v>
      </c>
      <c r="GY383" s="4">
        <v>20303</v>
      </c>
      <c r="GZ383" s="4">
        <v>0</v>
      </c>
      <c r="HA383" s="160">
        <v>29127</v>
      </c>
      <c r="HB383" s="160">
        <v>0</v>
      </c>
      <c r="HC383" s="160">
        <v>59024.060913646623</v>
      </c>
      <c r="HD383" s="4">
        <v>-43</v>
      </c>
      <c r="HE383" s="93">
        <v>43</v>
      </c>
      <c r="HF383" s="4">
        <v>0</v>
      </c>
      <c r="HG383" s="4">
        <v>0</v>
      </c>
      <c r="HH383" s="4">
        <v>699145</v>
      </c>
      <c r="HI383" s="4">
        <v>0</v>
      </c>
      <c r="HJ383" s="4">
        <v>35658</v>
      </c>
      <c r="HK383" s="4">
        <v>0</v>
      </c>
      <c r="HL383" s="4">
        <v>53569</v>
      </c>
      <c r="HM383" s="4">
        <v>0</v>
      </c>
      <c r="HN383" s="4">
        <v>35658</v>
      </c>
      <c r="HO383" s="4">
        <v>0</v>
      </c>
      <c r="HP383" s="4">
        <v>115721</v>
      </c>
      <c r="HQ383" s="4">
        <v>-2010.5435297723161</v>
      </c>
      <c r="HR383" s="93">
        <v>51.620000000000005</v>
      </c>
      <c r="HS383" s="4">
        <v>0</v>
      </c>
      <c r="HT383" s="4">
        <v>0</v>
      </c>
      <c r="HU383" s="4">
        <v>901611</v>
      </c>
      <c r="HV383" s="4">
        <v>0</v>
      </c>
      <c r="HW383" s="4">
        <v>0</v>
      </c>
      <c r="HX383" s="176">
        <v>0</v>
      </c>
      <c r="HY383" s="4">
        <v>44152</v>
      </c>
      <c r="HZ383" s="176">
        <v>0</v>
      </c>
      <c r="IA383" s="4">
        <v>37344</v>
      </c>
      <c r="IB383" s="176">
        <v>0</v>
      </c>
      <c r="IC383" s="4">
        <v>44152</v>
      </c>
      <c r="ID383" s="176">
        <v>0</v>
      </c>
      <c r="IE383" s="4">
        <v>132100.59854103453</v>
      </c>
      <c r="IF383" s="4">
        <v>712.5467465101392</v>
      </c>
      <c r="IG383" s="5">
        <v>50.11</v>
      </c>
      <c r="IH383" s="3">
        <v>0</v>
      </c>
      <c r="II383" s="3">
        <v>0</v>
      </c>
      <c r="IJ383" s="3">
        <v>752647</v>
      </c>
      <c r="IK383" s="3">
        <v>0</v>
      </c>
      <c r="IL383" s="3">
        <v>0</v>
      </c>
      <c r="IM383" s="3">
        <v>0</v>
      </c>
      <c r="IN383" s="3">
        <v>43410</v>
      </c>
      <c r="IO383" s="3">
        <v>0</v>
      </c>
      <c r="IP383" s="3">
        <v>25037</v>
      </c>
      <c r="IQ383" s="3"/>
      <c r="IR383" s="3">
        <v>44750</v>
      </c>
      <c r="IS383" s="3"/>
      <c r="IT383" s="3">
        <v>584.58385626489599</v>
      </c>
      <c r="IU383" s="3"/>
      <c r="IV383" s="93">
        <v>47.6</v>
      </c>
      <c r="IW383" s="4">
        <v>0</v>
      </c>
      <c r="IX383" s="4">
        <v>0</v>
      </c>
      <c r="IY383" s="4">
        <v>838298</v>
      </c>
      <c r="IZ383" s="4">
        <v>0</v>
      </c>
      <c r="JA383" s="4">
        <v>0</v>
      </c>
      <c r="JB383" s="4">
        <v>0</v>
      </c>
      <c r="JC383" s="4">
        <v>42970</v>
      </c>
      <c r="JD383" s="4">
        <v>0</v>
      </c>
      <c r="JE383" s="4">
        <v>34739</v>
      </c>
      <c r="JG383" s="4">
        <v>42970</v>
      </c>
      <c r="JI383" s="4">
        <v>87988.884317245815</v>
      </c>
      <c r="JK383" s="93">
        <v>44.309999999999995</v>
      </c>
      <c r="JL383" s="4">
        <v>0</v>
      </c>
      <c r="JM383" s="4">
        <v>0</v>
      </c>
      <c r="JN383" s="4">
        <v>810950</v>
      </c>
      <c r="JO383" s="4">
        <v>0</v>
      </c>
      <c r="JP383" s="4">
        <v>0</v>
      </c>
      <c r="JQ383" s="4">
        <v>0</v>
      </c>
      <c r="JR383" s="4">
        <v>41562</v>
      </c>
      <c r="JS383" s="4">
        <v>0</v>
      </c>
      <c r="JT383" s="4">
        <v>0</v>
      </c>
      <c r="JV383" s="4">
        <v>41562</v>
      </c>
      <c r="JW383" s="4">
        <v>0</v>
      </c>
      <c r="JX383" s="4">
        <v>13201.618721762899</v>
      </c>
      <c r="JY383" s="4">
        <v>-16.790871123972465</v>
      </c>
      <c r="JZ383" s="93">
        <v>40.25</v>
      </c>
      <c r="KA383" s="4">
        <v>0</v>
      </c>
      <c r="KB383" s="4">
        <v>0</v>
      </c>
      <c r="KC383" s="4">
        <v>785186</v>
      </c>
      <c r="KD383" s="4">
        <v>0</v>
      </c>
      <c r="KE383" s="4">
        <v>0</v>
      </c>
      <c r="KF383" s="4">
        <v>0</v>
      </c>
      <c r="KG383" s="4">
        <v>36348</v>
      </c>
      <c r="KH383" s="4">
        <v>0</v>
      </c>
      <c r="KI383" s="4">
        <v>32337</v>
      </c>
      <c r="KJ383" s="4">
        <v>0</v>
      </c>
      <c r="KK383" s="4">
        <v>36348</v>
      </c>
      <c r="KM383" s="4">
        <v>11379.681760367866</v>
      </c>
      <c r="KN383" s="4">
        <v>-91.713332242634351</v>
      </c>
      <c r="KO383" s="4">
        <v>26.37</v>
      </c>
      <c r="KP383" s="4">
        <v>0</v>
      </c>
      <c r="KQ383" s="4">
        <v>0</v>
      </c>
      <c r="KR383" s="4">
        <v>553356</v>
      </c>
      <c r="KS383" s="4">
        <v>0</v>
      </c>
      <c r="KT383" s="4">
        <v>0</v>
      </c>
      <c r="KU383" s="4">
        <v>0</v>
      </c>
      <c r="KV383" s="4">
        <v>28690</v>
      </c>
      <c r="KW383" s="4">
        <v>0</v>
      </c>
      <c r="KX383" s="4">
        <v>0</v>
      </c>
      <c r="KY383" s="4">
        <v>0</v>
      </c>
      <c r="KZ383" s="4">
        <v>28690</v>
      </c>
      <c r="LA383" s="4">
        <v>0</v>
      </c>
      <c r="LB383" s="4">
        <v>-91.713332242634351</v>
      </c>
      <c r="LC383" s="4">
        <v>0</v>
      </c>
      <c r="LD383" s="4">
        <v>24</v>
      </c>
      <c r="LE383" s="4">
        <v>0</v>
      </c>
      <c r="LF383" s="4">
        <v>0</v>
      </c>
      <c r="LG383" s="4">
        <v>543339</v>
      </c>
      <c r="LH383" s="4">
        <v>0</v>
      </c>
      <c r="LI383" s="4">
        <v>0</v>
      </c>
      <c r="LJ383" s="4">
        <v>0</v>
      </c>
      <c r="LK383" s="4">
        <v>28512</v>
      </c>
      <c r="LL383" s="4">
        <v>0</v>
      </c>
      <c r="LM383" s="4">
        <v>0</v>
      </c>
      <c r="LO383" s="4">
        <v>28512</v>
      </c>
      <c r="LQ383" s="4">
        <v>0</v>
      </c>
      <c r="MI383" s="115">
        <f t="shared" si="5"/>
        <v>-670</v>
      </c>
      <c r="MJ383" s="3"/>
      <c r="MK383" s="3"/>
      <c r="ML383" s="176"/>
      <c r="MM383" s="176"/>
      <c r="MN383" s="176"/>
      <c r="MO383" s="176"/>
      <c r="MP383" s="176"/>
      <c r="MQ383" s="176"/>
      <c r="MR383" s="176"/>
      <c r="MS383" s="176"/>
      <c r="MT383" s="176"/>
    </row>
    <row r="384" spans="1:358" s="4" customFormat="1">
      <c r="A384" s="1">
        <v>672</v>
      </c>
      <c r="B384" t="s">
        <v>414</v>
      </c>
      <c r="C384" s="93">
        <v>3.75</v>
      </c>
      <c r="D384" s="4">
        <v>21641</v>
      </c>
      <c r="E384" s="4">
        <v>0</v>
      </c>
      <c r="F384" s="4">
        <v>5159</v>
      </c>
      <c r="G384" s="4">
        <v>0</v>
      </c>
      <c r="I384" s="93">
        <v>5.78</v>
      </c>
      <c r="J384" s="4">
        <v>36541</v>
      </c>
      <c r="K384" s="4">
        <v>0</v>
      </c>
      <c r="L384" s="4">
        <v>0</v>
      </c>
      <c r="M384" s="4">
        <v>0</v>
      </c>
      <c r="O384" s="93">
        <v>11</v>
      </c>
      <c r="P384" s="4">
        <v>0</v>
      </c>
      <c r="Q384" s="4">
        <v>72248</v>
      </c>
      <c r="R384" s="4">
        <v>0</v>
      </c>
      <c r="S384" s="4">
        <v>0</v>
      </c>
      <c r="U384" s="4">
        <v>20357</v>
      </c>
      <c r="V384" s="4">
        <v>0</v>
      </c>
      <c r="W384" s="93">
        <v>13.63</v>
      </c>
      <c r="X384" s="4">
        <v>0</v>
      </c>
      <c r="Y384" s="4">
        <v>91252</v>
      </c>
      <c r="Z384" s="4">
        <v>0</v>
      </c>
      <c r="AA384" s="4">
        <v>0</v>
      </c>
      <c r="AB384" s="4">
        <v>0</v>
      </c>
      <c r="AC384" s="4">
        <v>19004</v>
      </c>
      <c r="AD384" s="4">
        <v>0</v>
      </c>
      <c r="AE384" s="4">
        <v>0</v>
      </c>
      <c r="AF384" s="4">
        <v>15.58</v>
      </c>
      <c r="AG384" s="4">
        <v>0</v>
      </c>
      <c r="AH384" s="4">
        <v>96592</v>
      </c>
      <c r="AJ384" s="4">
        <v>6625</v>
      </c>
      <c r="AL384" s="4">
        <v>16742</v>
      </c>
      <c r="AN384" s="4">
        <v>0</v>
      </c>
      <c r="AO384" s="93">
        <v>14.98</v>
      </c>
      <c r="AP384" s="4">
        <v>0</v>
      </c>
      <c r="AQ384" s="4">
        <v>104612</v>
      </c>
      <c r="AR384" s="4">
        <v>0</v>
      </c>
      <c r="AS384" s="4">
        <v>7483</v>
      </c>
      <c r="AT384" s="4">
        <v>0</v>
      </c>
      <c r="AU384" s="4">
        <v>18825</v>
      </c>
      <c r="AW384" s="93">
        <v>13.03</v>
      </c>
      <c r="AY384" s="4">
        <v>97068</v>
      </c>
      <c r="AZ384" s="4">
        <v>0</v>
      </c>
      <c r="BA384" s="4">
        <v>8152</v>
      </c>
      <c r="BB384" s="4">
        <v>0</v>
      </c>
      <c r="BC384" s="4">
        <v>6185</v>
      </c>
      <c r="BD384" s="4">
        <v>9</v>
      </c>
      <c r="BE384" s="4">
        <v>13.46</v>
      </c>
      <c r="BF384" s="4">
        <v>0</v>
      </c>
      <c r="BG384" s="4">
        <v>108131</v>
      </c>
      <c r="BH384" s="4">
        <v>0</v>
      </c>
      <c r="BI384" s="4">
        <v>11.29</v>
      </c>
      <c r="BJ384" s="4">
        <v>0</v>
      </c>
      <c r="BK384" s="4">
        <v>75229</v>
      </c>
      <c r="BL384" s="4">
        <v>0</v>
      </c>
      <c r="BM384" s="4">
        <v>7092</v>
      </c>
      <c r="BN384" s="4">
        <v>0</v>
      </c>
      <c r="BO384" s="4">
        <v>2030.3071994594327</v>
      </c>
      <c r="BP384" s="4">
        <v>1.3223614630207976</v>
      </c>
      <c r="BQ384" s="93">
        <v>12</v>
      </c>
      <c r="BR384" s="4">
        <v>0</v>
      </c>
      <c r="BS384" s="4">
        <v>95052.267240062763</v>
      </c>
      <c r="BT384" s="4">
        <v>0</v>
      </c>
      <c r="BU384" s="4">
        <v>8913.7155879017846</v>
      </c>
      <c r="BW384" s="4">
        <v>0</v>
      </c>
      <c r="BY384" s="4">
        <v>8913.7155879017846</v>
      </c>
      <c r="CA384" s="4">
        <v>24248.467240062764</v>
      </c>
      <c r="CC384" s="93">
        <v>12.473867595818817</v>
      </c>
      <c r="CD384" s="4">
        <v>0</v>
      </c>
      <c r="CE384" s="4">
        <v>113190.13213462902</v>
      </c>
      <c r="CF384" s="4">
        <v>0</v>
      </c>
      <c r="CG384" s="4">
        <v>9628.9785722946854</v>
      </c>
      <c r="CH384" s="4">
        <v>0</v>
      </c>
      <c r="CI384" s="4">
        <v>0</v>
      </c>
      <c r="CJ384" s="4">
        <v>0</v>
      </c>
      <c r="CK384" s="4">
        <v>9628.9785722946854</v>
      </c>
      <c r="CL384" s="4">
        <v>0</v>
      </c>
      <c r="CM384" s="4">
        <v>30031.864894566257</v>
      </c>
      <c r="CN384" s="4">
        <v>0</v>
      </c>
      <c r="CO384" s="93">
        <v>6.683673469387756</v>
      </c>
      <c r="CP384" s="4">
        <v>0</v>
      </c>
      <c r="CQ384" s="4">
        <v>63296.360014795137</v>
      </c>
      <c r="CS384" s="4">
        <v>5406.804244382809</v>
      </c>
      <c r="CU384" s="4">
        <v>0</v>
      </c>
      <c r="CW384" s="4">
        <v>5406.804244382809</v>
      </c>
      <c r="CY384" s="4">
        <v>18812</v>
      </c>
      <c r="DA384" s="93">
        <v>4.0434782608695654</v>
      </c>
      <c r="DB384" s="4">
        <v>0</v>
      </c>
      <c r="DC384" s="4">
        <v>41029</v>
      </c>
      <c r="DD384" s="4">
        <v>0</v>
      </c>
      <c r="DE384" s="4">
        <v>3368</v>
      </c>
      <c r="DF384" s="4">
        <v>0</v>
      </c>
      <c r="DG384" s="4">
        <v>0</v>
      </c>
      <c r="DH384" s="4">
        <v>0</v>
      </c>
      <c r="DI384" s="4">
        <v>3368</v>
      </c>
      <c r="DJ384" s="4">
        <v>0</v>
      </c>
      <c r="DK384" s="4">
        <v>7255</v>
      </c>
      <c r="DL384" s="4">
        <v>0</v>
      </c>
      <c r="DM384" s="93">
        <v>3.7627118644067794</v>
      </c>
      <c r="DN384" s="4">
        <v>0</v>
      </c>
      <c r="DO384" s="4">
        <v>30401</v>
      </c>
      <c r="DQ384" s="4">
        <v>2426</v>
      </c>
      <c r="DS384" s="4">
        <v>11882</v>
      </c>
      <c r="DU384" s="4">
        <v>2426</v>
      </c>
      <c r="DW384" s="4">
        <v>0</v>
      </c>
      <c r="DY384" s="93">
        <v>7</v>
      </c>
      <c r="DZ384" s="4">
        <v>0</v>
      </c>
      <c r="EA384" s="4">
        <v>61151</v>
      </c>
      <c r="EC384" s="4">
        <v>5303</v>
      </c>
      <c r="EE384" s="4">
        <v>10917</v>
      </c>
      <c r="EG384" s="4">
        <v>5303</v>
      </c>
      <c r="EI384" s="4">
        <v>30750</v>
      </c>
      <c r="EK384" s="93">
        <v>6</v>
      </c>
      <c r="EL384" s="4">
        <v>0</v>
      </c>
      <c r="EM384" s="4">
        <v>58037</v>
      </c>
      <c r="EN384" s="4">
        <v>0</v>
      </c>
      <c r="EO384" s="4">
        <v>5288</v>
      </c>
      <c r="EP384" s="4">
        <v>0</v>
      </c>
      <c r="EQ384" s="4">
        <v>0</v>
      </c>
      <c r="ER384" s="4">
        <v>0</v>
      </c>
      <c r="ES384" s="4">
        <v>5288</v>
      </c>
      <c r="ET384" s="4">
        <v>0</v>
      </c>
      <c r="EU384" s="4">
        <v>18450</v>
      </c>
      <c r="EV384" s="4">
        <v>0</v>
      </c>
      <c r="EW384" s="93">
        <v>9.8055555555555554</v>
      </c>
      <c r="EX384" s="4">
        <v>0</v>
      </c>
      <c r="EY384" s="4">
        <v>93837</v>
      </c>
      <c r="EZ384" s="4">
        <v>0</v>
      </c>
      <c r="FA384" s="4">
        <v>7863</v>
      </c>
      <c r="FB384" s="4">
        <v>0</v>
      </c>
      <c r="FC384" s="4">
        <v>12602</v>
      </c>
      <c r="FD384" s="4">
        <v>0</v>
      </c>
      <c r="FE384" s="4">
        <v>7863</v>
      </c>
      <c r="FF384" s="4">
        <v>0</v>
      </c>
      <c r="FG384" s="4">
        <v>48100</v>
      </c>
      <c r="FH384" s="4">
        <v>0</v>
      </c>
      <c r="FI384" s="93">
        <v>12</v>
      </c>
      <c r="FJ384" s="4">
        <v>0</v>
      </c>
      <c r="FK384" s="4">
        <v>133268</v>
      </c>
      <c r="FL384" s="4">
        <v>0</v>
      </c>
      <c r="FM384" s="4">
        <v>10638</v>
      </c>
      <c r="FN384" s="4">
        <v>0</v>
      </c>
      <c r="FO384" s="4">
        <v>0</v>
      </c>
      <c r="FQ384" s="4">
        <v>10638</v>
      </c>
      <c r="FS384" s="4">
        <v>46303.328396981189</v>
      </c>
      <c r="FU384" s="93">
        <v>10</v>
      </c>
      <c r="FV384" s="4">
        <v>0</v>
      </c>
      <c r="FW384" s="4">
        <v>119732</v>
      </c>
      <c r="FX384" s="4">
        <v>0</v>
      </c>
      <c r="FY384" s="4">
        <v>8907</v>
      </c>
      <c r="FZ384" s="4">
        <v>0</v>
      </c>
      <c r="GA384" s="4">
        <v>0</v>
      </c>
      <c r="GB384" s="4">
        <v>0</v>
      </c>
      <c r="GC384" s="4">
        <v>8907</v>
      </c>
      <c r="GE384" s="4">
        <v>18311.024698362122</v>
      </c>
      <c r="GG384" s="93">
        <v>6.4550634550634545</v>
      </c>
      <c r="GH384" s="4">
        <v>0</v>
      </c>
      <c r="GI384" s="4">
        <v>63487</v>
      </c>
      <c r="GJ384" s="4">
        <v>0</v>
      </c>
      <c r="GK384" s="4">
        <v>4850</v>
      </c>
      <c r="GL384" s="4">
        <v>0</v>
      </c>
      <c r="GM384" s="4">
        <v>13292</v>
      </c>
      <c r="GN384" s="4">
        <v>0</v>
      </c>
      <c r="GO384" s="4">
        <v>4850</v>
      </c>
      <c r="GP384" s="4">
        <v>0</v>
      </c>
      <c r="GQ384" s="4">
        <v>0</v>
      </c>
      <c r="GR384" s="4">
        <v>0</v>
      </c>
      <c r="GS384" s="93">
        <v>2</v>
      </c>
      <c r="GT384" s="4">
        <v>0</v>
      </c>
      <c r="GU384" s="4">
        <v>12990</v>
      </c>
      <c r="GV384" s="4">
        <v>0</v>
      </c>
      <c r="GW384" s="4">
        <v>887</v>
      </c>
      <c r="GX384" s="4">
        <v>0</v>
      </c>
      <c r="GY384" s="4">
        <v>13877</v>
      </c>
      <c r="GZ384" s="4">
        <v>0</v>
      </c>
      <c r="HA384" s="160">
        <v>887</v>
      </c>
      <c r="HB384" s="160">
        <v>0</v>
      </c>
      <c r="HC384" s="160">
        <v>0</v>
      </c>
      <c r="HD384" s="4">
        <v>0</v>
      </c>
      <c r="HE384" s="93">
        <v>6</v>
      </c>
      <c r="HF384" s="4">
        <v>0</v>
      </c>
      <c r="HG384" s="4">
        <v>0</v>
      </c>
      <c r="HH384" s="4">
        <v>66824</v>
      </c>
      <c r="HI384" s="4">
        <v>0</v>
      </c>
      <c r="HJ384" s="4">
        <v>4925</v>
      </c>
      <c r="HK384" s="4">
        <v>0</v>
      </c>
      <c r="HL384" s="4">
        <v>0</v>
      </c>
      <c r="HM384" s="4">
        <v>0</v>
      </c>
      <c r="HN384" s="4">
        <v>4925</v>
      </c>
      <c r="HO384" s="4">
        <v>0</v>
      </c>
      <c r="HP384" s="4">
        <v>47254</v>
      </c>
      <c r="HQ384" s="4">
        <v>-820.98668331687077</v>
      </c>
      <c r="HR384" s="93">
        <v>4</v>
      </c>
      <c r="HS384" s="4">
        <v>0</v>
      </c>
      <c r="HT384" s="4">
        <v>0</v>
      </c>
      <c r="HU384" s="4">
        <v>55176</v>
      </c>
      <c r="HV384" s="4">
        <v>0</v>
      </c>
      <c r="HW384" s="4">
        <v>0</v>
      </c>
      <c r="HX384" s="176">
        <v>0</v>
      </c>
      <c r="HY384" s="4">
        <v>3560</v>
      </c>
      <c r="HZ384" s="176">
        <v>0</v>
      </c>
      <c r="IA384" s="4">
        <v>0</v>
      </c>
      <c r="IB384" s="176">
        <v>0</v>
      </c>
      <c r="IC384" s="4">
        <v>3560</v>
      </c>
      <c r="ID384" s="176">
        <v>0</v>
      </c>
      <c r="IE384" s="4">
        <v>-541.0320784981235</v>
      </c>
      <c r="IF384" s="4">
        <v>-2.9183111321914339</v>
      </c>
      <c r="IG384" s="5">
        <v>4</v>
      </c>
      <c r="IH384" s="3">
        <v>0</v>
      </c>
      <c r="II384" s="3">
        <v>0</v>
      </c>
      <c r="IJ384" s="3">
        <v>63608</v>
      </c>
      <c r="IK384" s="3">
        <v>0</v>
      </c>
      <c r="IL384" s="3">
        <v>0</v>
      </c>
      <c r="IM384" s="3">
        <v>0</v>
      </c>
      <c r="IN384" s="3">
        <v>3572</v>
      </c>
      <c r="IO384" s="3">
        <v>0</v>
      </c>
      <c r="IP384" s="3">
        <v>0</v>
      </c>
      <c r="IQ384" s="3"/>
      <c r="IR384" s="3">
        <v>3572</v>
      </c>
      <c r="IS384" s="3"/>
      <c r="IT384" s="3">
        <v>6915.3428916541261</v>
      </c>
      <c r="IU384" s="3"/>
      <c r="IV384" s="93">
        <v>4.9800000000000004</v>
      </c>
      <c r="IW384" s="4">
        <v>0</v>
      </c>
      <c r="IX384" s="4">
        <v>0</v>
      </c>
      <c r="IY384" s="4">
        <v>64180</v>
      </c>
      <c r="IZ384" s="4">
        <v>0</v>
      </c>
      <c r="JA384" s="4">
        <v>0</v>
      </c>
      <c r="JB384" s="4">
        <v>0</v>
      </c>
      <c r="JC384" s="4">
        <v>3732</v>
      </c>
      <c r="JD384" s="4">
        <v>0</v>
      </c>
      <c r="JE384" s="4">
        <v>19280</v>
      </c>
      <c r="JG384" s="4">
        <v>3732</v>
      </c>
      <c r="JI384" s="4">
        <v>1304.7811152850074</v>
      </c>
      <c r="JK384" s="93">
        <v>7.7</v>
      </c>
      <c r="JL384" s="4">
        <v>0</v>
      </c>
      <c r="JM384" s="4">
        <v>0</v>
      </c>
      <c r="JN384" s="4">
        <v>118372</v>
      </c>
      <c r="JO384" s="4">
        <v>0</v>
      </c>
      <c r="JP384" s="4">
        <v>0</v>
      </c>
      <c r="JQ384" s="4">
        <v>0</v>
      </c>
      <c r="JR384" s="4">
        <v>6285</v>
      </c>
      <c r="JS384" s="4">
        <v>0</v>
      </c>
      <c r="JT384" s="4">
        <v>19925</v>
      </c>
      <c r="JV384" s="4">
        <v>6285</v>
      </c>
      <c r="JW384" s="4">
        <v>0</v>
      </c>
      <c r="JX384" s="4">
        <v>54280.163896613565</v>
      </c>
      <c r="JY384" s="4">
        <v>-0.11213387214229442</v>
      </c>
      <c r="JZ384" s="93">
        <v>7</v>
      </c>
      <c r="KA384" s="4">
        <v>0</v>
      </c>
      <c r="KB384" s="4">
        <v>0</v>
      </c>
      <c r="KC384" s="4">
        <v>115099</v>
      </c>
      <c r="KD384" s="4">
        <v>0</v>
      </c>
      <c r="KE384" s="4">
        <v>0</v>
      </c>
      <c r="KF384" s="4">
        <v>0</v>
      </c>
      <c r="KG384" s="4">
        <v>6566</v>
      </c>
      <c r="KH384" s="4">
        <v>0</v>
      </c>
      <c r="KI384" s="4">
        <v>0</v>
      </c>
      <c r="KJ384" s="4">
        <v>0</v>
      </c>
      <c r="KK384" s="4">
        <v>6566</v>
      </c>
      <c r="KM384" s="4">
        <v>32591.196520378398</v>
      </c>
      <c r="KN384" s="4">
        <v>-0.61248585589055438</v>
      </c>
      <c r="KO384" s="4">
        <v>11.76</v>
      </c>
      <c r="KP384" s="4">
        <v>0</v>
      </c>
      <c r="KQ384" s="4">
        <v>0</v>
      </c>
      <c r="KR384" s="4">
        <v>205698</v>
      </c>
      <c r="KS384" s="4">
        <v>-15564</v>
      </c>
      <c r="KT384" s="4">
        <v>0</v>
      </c>
      <c r="KU384" s="4">
        <v>0</v>
      </c>
      <c r="KV384" s="4">
        <v>12795</v>
      </c>
      <c r="KW384" s="4">
        <v>-1088</v>
      </c>
      <c r="KX384" s="4">
        <v>0</v>
      </c>
      <c r="KY384" s="4">
        <v>0</v>
      </c>
      <c r="KZ384" s="4">
        <v>12795</v>
      </c>
      <c r="LA384" s="4">
        <v>-1088</v>
      </c>
      <c r="LB384" s="4">
        <v>111408.11551414411</v>
      </c>
      <c r="LC384" s="4">
        <v>-15564</v>
      </c>
      <c r="LD384" s="4">
        <v>9</v>
      </c>
      <c r="LE384" s="4">
        <v>0</v>
      </c>
      <c r="LF384" s="4">
        <v>0</v>
      </c>
      <c r="LG384" s="4">
        <v>170996</v>
      </c>
      <c r="LH384" s="4">
        <v>0</v>
      </c>
      <c r="LI384" s="4">
        <v>0</v>
      </c>
      <c r="LJ384" s="4">
        <v>0</v>
      </c>
      <c r="LK384" s="4">
        <v>9602</v>
      </c>
      <c r="LL384" s="4">
        <v>0</v>
      </c>
      <c r="LM384" s="4">
        <v>0</v>
      </c>
      <c r="LO384" s="4">
        <v>9602</v>
      </c>
      <c r="LQ384" s="4">
        <v>38795.4</v>
      </c>
      <c r="MI384" s="115">
        <f t="shared" si="5"/>
        <v>-672</v>
      </c>
      <c r="MJ384" s="3"/>
      <c r="MK384" s="3"/>
      <c r="ML384" s="176"/>
      <c r="MM384" s="176"/>
      <c r="MN384" s="176"/>
      <c r="MO384" s="176"/>
      <c r="MP384" s="176"/>
      <c r="MQ384" s="176"/>
      <c r="MR384" s="176"/>
      <c r="MS384" s="176"/>
      <c r="MT384" s="176"/>
    </row>
    <row r="385" spans="1:358" s="4" customFormat="1">
      <c r="A385" s="1">
        <v>673</v>
      </c>
      <c r="B385" t="s">
        <v>415</v>
      </c>
      <c r="C385" s="93">
        <v>26.3</v>
      </c>
      <c r="D385" s="4">
        <v>148253</v>
      </c>
      <c r="E385" s="4">
        <v>0</v>
      </c>
      <c r="F385" s="4">
        <v>117216</v>
      </c>
      <c r="G385" s="4">
        <v>0</v>
      </c>
      <c r="I385" s="93">
        <v>36</v>
      </c>
      <c r="J385" s="4">
        <v>200052</v>
      </c>
      <c r="K385" s="4">
        <v>0</v>
      </c>
      <c r="L385" s="4">
        <v>152235</v>
      </c>
      <c r="O385" s="93">
        <v>51.56</v>
      </c>
      <c r="P385" s="4">
        <v>0</v>
      </c>
      <c r="Q385" s="4">
        <v>318485</v>
      </c>
      <c r="R385" s="4">
        <v>0</v>
      </c>
      <c r="S385" s="4">
        <v>0</v>
      </c>
      <c r="U385" s="4">
        <v>72241</v>
      </c>
      <c r="V385" s="4">
        <v>0</v>
      </c>
      <c r="W385" s="93">
        <v>66.12</v>
      </c>
      <c r="X385" s="4">
        <v>0</v>
      </c>
      <c r="Y385" s="4">
        <v>397296</v>
      </c>
      <c r="Z385" s="4">
        <v>0</v>
      </c>
      <c r="AA385" s="4">
        <v>6101</v>
      </c>
      <c r="AB385" s="4">
        <v>0</v>
      </c>
      <c r="AC385" s="4">
        <v>78811</v>
      </c>
      <c r="AD385" s="4">
        <v>0</v>
      </c>
      <c r="AE385" s="4">
        <v>0</v>
      </c>
      <c r="AF385" s="4">
        <v>69.680000000000007</v>
      </c>
      <c r="AG385" s="4">
        <v>0</v>
      </c>
      <c r="AH385" s="4">
        <v>432341</v>
      </c>
      <c r="AJ385" s="4">
        <v>6295</v>
      </c>
      <c r="AL385" s="4">
        <v>82332</v>
      </c>
      <c r="AN385" s="4">
        <v>0</v>
      </c>
      <c r="AO385" s="93">
        <v>63.92</v>
      </c>
      <c r="AP385" s="4">
        <v>0</v>
      </c>
      <c r="AQ385" s="4">
        <v>416375</v>
      </c>
      <c r="AR385" s="4">
        <v>0</v>
      </c>
      <c r="AS385" s="4">
        <v>0</v>
      </c>
      <c r="AT385" s="4">
        <v>0</v>
      </c>
      <c r="AU385" s="4">
        <v>52552</v>
      </c>
      <c r="AW385" s="93">
        <v>50.43</v>
      </c>
      <c r="AY385" s="4">
        <v>366108</v>
      </c>
      <c r="AZ385" s="4">
        <v>0</v>
      </c>
      <c r="BA385" s="4">
        <v>15138</v>
      </c>
      <c r="BB385" s="4">
        <v>0</v>
      </c>
      <c r="BC385" s="4">
        <v>12479</v>
      </c>
      <c r="BD385" s="4">
        <v>18</v>
      </c>
      <c r="BE385" s="4">
        <v>49.92</v>
      </c>
      <c r="BF385" s="4">
        <v>0</v>
      </c>
      <c r="BG385" s="4">
        <v>433177</v>
      </c>
      <c r="BH385" s="4">
        <v>0</v>
      </c>
      <c r="BI385" s="4">
        <v>46.96</v>
      </c>
      <c r="BJ385" s="4">
        <v>0</v>
      </c>
      <c r="BK385" s="4">
        <v>388930</v>
      </c>
      <c r="BL385" s="4">
        <v>0</v>
      </c>
      <c r="BM385" s="4">
        <v>0</v>
      </c>
      <c r="BN385" s="4">
        <v>0</v>
      </c>
      <c r="BO385" s="4">
        <v>12308.657105716777</v>
      </c>
      <c r="BP385" s="4">
        <v>8.0167640751460567</v>
      </c>
      <c r="BQ385" s="93">
        <v>44</v>
      </c>
      <c r="BR385" s="4">
        <v>0</v>
      </c>
      <c r="BS385" s="4">
        <v>359845.67593865539</v>
      </c>
      <c r="BT385" s="4">
        <v>0</v>
      </c>
      <c r="BU385" s="4">
        <v>32164</v>
      </c>
      <c r="BW385" s="4">
        <v>9130.6383149864268</v>
      </c>
      <c r="BY385" s="4">
        <v>32164</v>
      </c>
      <c r="CA385" s="4">
        <v>26827.599999999999</v>
      </c>
      <c r="CC385" s="93">
        <v>38</v>
      </c>
      <c r="CD385" s="4">
        <v>0</v>
      </c>
      <c r="CE385" s="4">
        <v>327177</v>
      </c>
      <c r="CF385" s="4">
        <v>0</v>
      </c>
      <c r="CG385" s="4">
        <v>27936</v>
      </c>
      <c r="CH385" s="4">
        <v>0</v>
      </c>
      <c r="CI385" s="4">
        <v>18346</v>
      </c>
      <c r="CJ385" s="4">
        <v>0</v>
      </c>
      <c r="CK385" s="4">
        <v>27936</v>
      </c>
      <c r="CL385" s="4">
        <v>0</v>
      </c>
      <c r="CM385" s="4">
        <v>0</v>
      </c>
      <c r="CN385" s="4">
        <v>0</v>
      </c>
      <c r="CO385" s="93">
        <v>36.976351351351354</v>
      </c>
      <c r="CP385" s="4">
        <v>0</v>
      </c>
      <c r="CQ385" s="4">
        <v>308089.98310810811</v>
      </c>
      <c r="CS385" s="4">
        <v>28365.820945945947</v>
      </c>
      <c r="CU385" s="4">
        <v>19468</v>
      </c>
      <c r="CW385" s="4">
        <v>28365.820945945947</v>
      </c>
      <c r="CY385" s="4">
        <v>0</v>
      </c>
      <c r="DA385" s="93">
        <v>37.875886524822697</v>
      </c>
      <c r="DB385" s="4">
        <v>0</v>
      </c>
      <c r="DC385" s="4">
        <v>330819</v>
      </c>
      <c r="DD385" s="4">
        <v>0</v>
      </c>
      <c r="DE385" s="4">
        <v>31116</v>
      </c>
      <c r="DF385" s="4">
        <v>0</v>
      </c>
      <c r="DG385" s="4">
        <v>9884</v>
      </c>
      <c r="DH385" s="4">
        <v>0</v>
      </c>
      <c r="DI385" s="4">
        <v>31116</v>
      </c>
      <c r="DJ385" s="4">
        <v>0</v>
      </c>
      <c r="DK385" s="4">
        <v>22729</v>
      </c>
      <c r="DL385" s="4">
        <v>0</v>
      </c>
      <c r="DM385" s="93">
        <v>45.249134948096888</v>
      </c>
      <c r="DN385" s="4">
        <v>0</v>
      </c>
      <c r="DO385" s="4">
        <v>448548</v>
      </c>
      <c r="DQ385" s="4">
        <v>40407</v>
      </c>
      <c r="DS385" s="4">
        <v>0</v>
      </c>
      <c r="DU385" s="4">
        <v>40407</v>
      </c>
      <c r="DW385" s="4">
        <v>131366.41013513514</v>
      </c>
      <c r="DY385" s="93">
        <v>51.632736021237761</v>
      </c>
      <c r="DZ385" s="4">
        <v>0</v>
      </c>
      <c r="EA385" s="4">
        <v>549474</v>
      </c>
      <c r="EC385" s="4">
        <v>46108</v>
      </c>
      <c r="EE385" s="4">
        <v>0</v>
      </c>
      <c r="EG385" s="4">
        <v>46108</v>
      </c>
      <c r="EI385" s="4">
        <v>180655.00675675675</v>
      </c>
      <c r="EK385" s="93">
        <v>55.7972027972028</v>
      </c>
      <c r="EL385" s="4">
        <v>0</v>
      </c>
      <c r="EM385" s="4">
        <v>602329</v>
      </c>
      <c r="EN385" s="4">
        <v>0</v>
      </c>
      <c r="EO385" s="4">
        <v>49827</v>
      </c>
      <c r="EP385" s="4">
        <v>0</v>
      </c>
      <c r="EQ385" s="4">
        <v>0</v>
      </c>
      <c r="ER385" s="4">
        <v>0</v>
      </c>
      <c r="ES385" s="4">
        <v>49827</v>
      </c>
      <c r="ET385" s="4">
        <v>0</v>
      </c>
      <c r="EU385" s="4">
        <v>160502.20000000001</v>
      </c>
      <c r="EV385" s="4">
        <v>0</v>
      </c>
      <c r="EW385" s="93">
        <v>55.433098591549296</v>
      </c>
      <c r="EX385" s="4">
        <v>0</v>
      </c>
      <c r="EY385" s="4">
        <v>581940</v>
      </c>
      <c r="EZ385" s="4">
        <v>0</v>
      </c>
      <c r="FA385" s="4">
        <v>49370</v>
      </c>
      <c r="FB385" s="4">
        <v>0</v>
      </c>
      <c r="FC385" s="4">
        <v>0</v>
      </c>
      <c r="FD385" s="4">
        <v>0</v>
      </c>
      <c r="FE385" s="4">
        <v>49370</v>
      </c>
      <c r="FF385" s="4">
        <v>0</v>
      </c>
      <c r="FG385" s="4">
        <v>53584.15</v>
      </c>
      <c r="FH385" s="4">
        <v>0</v>
      </c>
      <c r="FI385" s="93">
        <v>47</v>
      </c>
      <c r="FJ385" s="4">
        <v>0</v>
      </c>
      <c r="FK385" s="4">
        <v>513019</v>
      </c>
      <c r="FL385" s="4">
        <v>0</v>
      </c>
      <c r="FM385" s="4">
        <v>41971</v>
      </c>
      <c r="FN385" s="4">
        <v>0</v>
      </c>
      <c r="FO385" s="4">
        <v>0</v>
      </c>
      <c r="FQ385" s="4">
        <v>41971</v>
      </c>
      <c r="FS385" s="4">
        <v>12646.299282892256</v>
      </c>
      <c r="FU385" s="93">
        <v>44.670138888888893</v>
      </c>
      <c r="FV385" s="4">
        <v>0</v>
      </c>
      <c r="FW385" s="4">
        <v>488754</v>
      </c>
      <c r="FX385" s="4">
        <v>0</v>
      </c>
      <c r="FY385" s="4">
        <v>38997</v>
      </c>
      <c r="FZ385" s="4">
        <v>0</v>
      </c>
      <c r="GA385" s="4">
        <v>12152</v>
      </c>
      <c r="GB385" s="4">
        <v>0</v>
      </c>
      <c r="GC385" s="4">
        <v>38997</v>
      </c>
      <c r="GE385" s="4">
        <v>12864.76599316678</v>
      </c>
      <c r="GG385" s="93">
        <v>43</v>
      </c>
      <c r="GH385" s="4">
        <v>0</v>
      </c>
      <c r="GI385" s="4">
        <v>482610</v>
      </c>
      <c r="GJ385" s="4">
        <v>0</v>
      </c>
      <c r="GK385" s="4">
        <v>37506</v>
      </c>
      <c r="GL385" s="4">
        <v>0</v>
      </c>
      <c r="GM385" s="4">
        <v>12562</v>
      </c>
      <c r="GN385" s="4">
        <v>0</v>
      </c>
      <c r="GO385" s="4">
        <v>37506</v>
      </c>
      <c r="GP385" s="4">
        <v>0</v>
      </c>
      <c r="GQ385" s="4">
        <v>0</v>
      </c>
      <c r="GR385" s="4">
        <v>0</v>
      </c>
      <c r="GS385" s="93">
        <v>48.486111111111114</v>
      </c>
      <c r="GT385" s="4">
        <v>0</v>
      </c>
      <c r="GU385" s="4">
        <v>546953</v>
      </c>
      <c r="GV385" s="4">
        <v>0</v>
      </c>
      <c r="GW385" s="4">
        <v>41512</v>
      </c>
      <c r="GX385" s="4">
        <v>0</v>
      </c>
      <c r="GY385" s="4">
        <v>24500</v>
      </c>
      <c r="GZ385" s="4">
        <v>0</v>
      </c>
      <c r="HA385" s="160">
        <v>41512</v>
      </c>
      <c r="HB385" s="160">
        <v>0</v>
      </c>
      <c r="HC385" s="160">
        <v>57083.013624947787</v>
      </c>
      <c r="HD385" s="4">
        <v>-42</v>
      </c>
      <c r="HE385" s="93">
        <v>43</v>
      </c>
      <c r="HF385" s="4">
        <v>0</v>
      </c>
      <c r="HG385" s="4">
        <v>0</v>
      </c>
      <c r="HH385" s="4">
        <v>584156</v>
      </c>
      <c r="HI385" s="4">
        <v>0</v>
      </c>
      <c r="HJ385" s="4">
        <v>38143</v>
      </c>
      <c r="HK385" s="4">
        <v>0</v>
      </c>
      <c r="HL385" s="4">
        <v>0</v>
      </c>
      <c r="HM385" s="4">
        <v>0</v>
      </c>
      <c r="HN385" s="4">
        <v>38143</v>
      </c>
      <c r="HO385" s="4">
        <v>0</v>
      </c>
      <c r="HP385" s="4">
        <v>32656</v>
      </c>
      <c r="HQ385" s="4">
        <v>-567.35831592371687</v>
      </c>
      <c r="HR385" s="93">
        <v>45.089999999999996</v>
      </c>
      <c r="HS385" s="4">
        <v>0</v>
      </c>
      <c r="HT385" s="4">
        <v>0</v>
      </c>
      <c r="HU385" s="4">
        <v>606936</v>
      </c>
      <c r="HV385" s="4">
        <v>0</v>
      </c>
      <c r="HW385" s="4">
        <v>0</v>
      </c>
      <c r="HX385" s="176">
        <v>0</v>
      </c>
      <c r="HY385" s="4">
        <v>39351</v>
      </c>
      <c r="HZ385" s="176">
        <v>0</v>
      </c>
      <c r="IA385" s="4">
        <v>15037</v>
      </c>
      <c r="IB385" s="176">
        <v>0</v>
      </c>
      <c r="IC385" s="4">
        <v>39351</v>
      </c>
      <c r="ID385" s="176">
        <v>0</v>
      </c>
      <c r="IE385" s="4">
        <v>14638.181036891969</v>
      </c>
      <c r="IF385" s="4">
        <v>78.957918342994162</v>
      </c>
      <c r="IG385" s="5">
        <v>52.8</v>
      </c>
      <c r="IH385" s="3">
        <v>0</v>
      </c>
      <c r="II385" s="3">
        <v>0</v>
      </c>
      <c r="IJ385" s="3">
        <v>705109</v>
      </c>
      <c r="IK385" s="3">
        <v>0</v>
      </c>
      <c r="IL385" s="3">
        <v>0</v>
      </c>
      <c r="IM385" s="3">
        <v>0</v>
      </c>
      <c r="IN385" s="3">
        <v>43719</v>
      </c>
      <c r="IO385" s="3">
        <v>0</v>
      </c>
      <c r="IP385" s="3">
        <v>58298</v>
      </c>
      <c r="IQ385" s="3"/>
      <c r="IR385" s="3">
        <v>47139</v>
      </c>
      <c r="IS385" s="3"/>
      <c r="IT385" s="3">
        <v>80607.354853263547</v>
      </c>
      <c r="IU385" s="3"/>
      <c r="IV385" s="93">
        <v>44.839999999999996</v>
      </c>
      <c r="IW385" s="4">
        <v>0</v>
      </c>
      <c r="IX385" s="4">
        <v>0</v>
      </c>
      <c r="IY385" s="4">
        <v>680863</v>
      </c>
      <c r="IZ385" s="4">
        <v>0</v>
      </c>
      <c r="JA385" s="4">
        <v>0</v>
      </c>
      <c r="JB385" s="4">
        <v>0</v>
      </c>
      <c r="JC385" s="4">
        <v>41088</v>
      </c>
      <c r="JD385" s="4">
        <v>0</v>
      </c>
      <c r="JE385" s="4">
        <v>15866</v>
      </c>
      <c r="JG385" s="4">
        <v>41088</v>
      </c>
      <c r="JI385" s="4">
        <v>9673.9748902444408</v>
      </c>
      <c r="JK385" s="93">
        <v>41.53</v>
      </c>
      <c r="JL385" s="4">
        <v>0</v>
      </c>
      <c r="JM385" s="4">
        <v>0</v>
      </c>
      <c r="JN385" s="4">
        <v>664984</v>
      </c>
      <c r="JO385" s="4">
        <v>0</v>
      </c>
      <c r="JP385" s="4">
        <v>0</v>
      </c>
      <c r="JQ385" s="4">
        <v>0</v>
      </c>
      <c r="JR385" s="4">
        <v>38001</v>
      </c>
      <c r="JS385" s="4">
        <v>0</v>
      </c>
      <c r="JT385" s="4">
        <v>17103</v>
      </c>
      <c r="JV385" s="4">
        <v>38001</v>
      </c>
      <c r="JW385" s="4">
        <v>0</v>
      </c>
      <c r="JX385" s="4">
        <v>0</v>
      </c>
      <c r="JY385" s="4">
        <v>0</v>
      </c>
      <c r="JZ385" s="93">
        <v>42.59</v>
      </c>
      <c r="KA385" s="4">
        <v>0</v>
      </c>
      <c r="KB385" s="4">
        <v>0</v>
      </c>
      <c r="KC385" s="4">
        <v>725560</v>
      </c>
      <c r="KD385" s="4">
        <v>0</v>
      </c>
      <c r="KE385" s="4">
        <v>0</v>
      </c>
      <c r="KF385" s="4">
        <v>0</v>
      </c>
      <c r="KG385" s="4">
        <v>39011</v>
      </c>
      <c r="KH385" s="4">
        <v>0</v>
      </c>
      <c r="KI385" s="4">
        <v>18359</v>
      </c>
      <c r="KJ385" s="4">
        <v>0</v>
      </c>
      <c r="KK385" s="4">
        <v>39011</v>
      </c>
      <c r="KM385" s="4">
        <v>60576</v>
      </c>
      <c r="KN385" s="4">
        <v>0</v>
      </c>
      <c r="KO385" s="4">
        <v>42.61</v>
      </c>
      <c r="KP385" s="4">
        <v>0</v>
      </c>
      <c r="KQ385" s="4">
        <v>0</v>
      </c>
      <c r="KR385" s="4">
        <v>718359</v>
      </c>
      <c r="KS385" s="4">
        <v>0</v>
      </c>
      <c r="KT385" s="4">
        <v>0</v>
      </c>
      <c r="KU385" s="4">
        <v>0</v>
      </c>
      <c r="KV385" s="4">
        <v>43944</v>
      </c>
      <c r="KW385" s="4">
        <v>0</v>
      </c>
      <c r="KX385" s="4">
        <v>42119</v>
      </c>
      <c r="KY385" s="4">
        <v>0</v>
      </c>
      <c r="KZ385" s="4">
        <v>43944</v>
      </c>
      <c r="LA385" s="4">
        <v>0</v>
      </c>
      <c r="LB385" s="4">
        <v>36345.599999999999</v>
      </c>
      <c r="LC385" s="4">
        <v>0</v>
      </c>
      <c r="LD385" s="4">
        <v>38</v>
      </c>
      <c r="LE385" s="4">
        <v>0</v>
      </c>
      <c r="LF385" s="4">
        <v>0</v>
      </c>
      <c r="LG385" s="4">
        <v>717273</v>
      </c>
      <c r="LH385" s="4">
        <v>0</v>
      </c>
      <c r="LI385" s="4">
        <v>0</v>
      </c>
      <c r="LJ385" s="4">
        <v>0</v>
      </c>
      <c r="LK385" s="4">
        <v>45144</v>
      </c>
      <c r="LL385" s="4">
        <v>0</v>
      </c>
      <c r="LM385" s="4">
        <v>0</v>
      </c>
      <c r="LO385" s="4">
        <v>45144</v>
      </c>
      <c r="LQ385" s="4">
        <v>24230.400000000001</v>
      </c>
      <c r="MI385" s="115">
        <f t="shared" si="5"/>
        <v>-673</v>
      </c>
      <c r="MJ385" s="3"/>
      <c r="MK385" s="3"/>
      <c r="ML385" s="176"/>
      <c r="MM385" s="176"/>
      <c r="MN385" s="176"/>
      <c r="MO385" s="176"/>
      <c r="MP385" s="176"/>
      <c r="MQ385" s="176"/>
      <c r="MR385" s="176"/>
      <c r="MS385" s="176"/>
      <c r="MT385" s="176"/>
    </row>
    <row r="386" spans="1:358" s="4" customFormat="1">
      <c r="A386" s="1">
        <v>674</v>
      </c>
      <c r="B386" t="s">
        <v>416</v>
      </c>
      <c r="C386" s="93"/>
      <c r="E386" s="4">
        <v>0</v>
      </c>
      <c r="F386" s="4">
        <v>0</v>
      </c>
      <c r="I386" s="93"/>
      <c r="J386" s="4">
        <v>0</v>
      </c>
      <c r="K386" s="4">
        <v>0</v>
      </c>
      <c r="L386" s="4">
        <v>0</v>
      </c>
      <c r="O386" s="93">
        <v>2</v>
      </c>
      <c r="P386" s="4">
        <v>0</v>
      </c>
      <c r="Q386" s="4">
        <v>11544</v>
      </c>
      <c r="R386" s="4">
        <v>0</v>
      </c>
      <c r="S386" s="4">
        <v>0</v>
      </c>
      <c r="U386" s="4">
        <v>5625</v>
      </c>
      <c r="V386" s="4">
        <v>0</v>
      </c>
      <c r="W386" s="93">
        <v>4.45</v>
      </c>
      <c r="X386" s="4">
        <v>0</v>
      </c>
      <c r="Y386" s="4">
        <v>16800</v>
      </c>
      <c r="Z386" s="4">
        <v>0</v>
      </c>
      <c r="AA386" s="4">
        <v>13714</v>
      </c>
      <c r="AB386" s="4">
        <v>0</v>
      </c>
      <c r="AC386" s="4">
        <v>5256</v>
      </c>
      <c r="AD386" s="4">
        <v>0</v>
      </c>
      <c r="AE386" s="4">
        <v>0</v>
      </c>
      <c r="AF386" s="4">
        <v>4</v>
      </c>
      <c r="AG386" s="4">
        <v>0</v>
      </c>
      <c r="AH386" s="4">
        <v>25800</v>
      </c>
      <c r="AJ386" s="4">
        <v>0</v>
      </c>
      <c r="AL386" s="4">
        <v>12154</v>
      </c>
      <c r="AN386" s="4">
        <v>0</v>
      </c>
      <c r="AO386" s="93">
        <v>4.46</v>
      </c>
      <c r="AP386" s="4">
        <v>0</v>
      </c>
      <c r="AQ386" s="4">
        <v>34534</v>
      </c>
      <c r="AR386" s="4">
        <v>0</v>
      </c>
      <c r="AS386" s="4">
        <v>0</v>
      </c>
      <c r="AT386" s="4">
        <v>0</v>
      </c>
      <c r="AU386" s="4">
        <v>16237</v>
      </c>
      <c r="AW386" s="93">
        <v>5</v>
      </c>
      <c r="AY386" s="4">
        <v>31948</v>
      </c>
      <c r="AZ386" s="4">
        <v>0</v>
      </c>
      <c r="BA386" s="4">
        <v>7987</v>
      </c>
      <c r="BB386" s="4">
        <v>0</v>
      </c>
      <c r="BC386" s="4">
        <v>7870</v>
      </c>
      <c r="BD386" s="4">
        <v>11</v>
      </c>
      <c r="BE386" s="4">
        <v>2.98</v>
      </c>
      <c r="BF386" s="4">
        <v>0</v>
      </c>
      <c r="BG386" s="4">
        <v>24508</v>
      </c>
      <c r="BH386" s="4">
        <v>0</v>
      </c>
      <c r="BI386" s="4">
        <v>13.92</v>
      </c>
      <c r="BJ386" s="4">
        <v>0</v>
      </c>
      <c r="BK386" s="4">
        <v>77087</v>
      </c>
      <c r="BL386" s="4">
        <v>0</v>
      </c>
      <c r="BM386" s="4">
        <v>43966</v>
      </c>
      <c r="BN386" s="4">
        <v>0</v>
      </c>
      <c r="BO386" s="4">
        <v>16082.364976404459</v>
      </c>
      <c r="BP386" s="4">
        <v>10.474621616223885</v>
      </c>
      <c r="BQ386" s="93">
        <v>22.834992533598808</v>
      </c>
      <c r="BR386" s="4">
        <v>0</v>
      </c>
      <c r="BS386" s="4">
        <v>167381.24976758592</v>
      </c>
      <c r="BT386" s="4">
        <v>0</v>
      </c>
      <c r="BU386" s="4">
        <v>13308.738876109537</v>
      </c>
      <c r="BW386" s="4">
        <v>51524.844549311129</v>
      </c>
      <c r="BY386" s="4">
        <v>13308.738876109537</v>
      </c>
      <c r="CA386" s="4">
        <v>121841.64976758591</v>
      </c>
      <c r="CC386" s="93">
        <v>24.596072001253873</v>
      </c>
      <c r="CD386" s="4">
        <v>0</v>
      </c>
      <c r="CE386" s="4">
        <v>223032.14753386859</v>
      </c>
      <c r="CF386" s="4">
        <v>0</v>
      </c>
      <c r="CG386" s="4">
        <v>17516.276494617705</v>
      </c>
      <c r="CH386" s="4">
        <v>0</v>
      </c>
      <c r="CI386" s="4">
        <v>20902</v>
      </c>
      <c r="CJ386" s="4">
        <v>0</v>
      </c>
      <c r="CK386" s="4">
        <v>17516.276494617705</v>
      </c>
      <c r="CL386" s="4">
        <v>0</v>
      </c>
      <c r="CM386" s="4">
        <v>130859.89776628267</v>
      </c>
      <c r="CN386" s="4">
        <v>0</v>
      </c>
      <c r="CO386" s="93">
        <v>26.682926829268293</v>
      </c>
      <c r="CP386" s="4">
        <v>0</v>
      </c>
      <c r="CQ386" s="4">
        <v>242819.3375202266</v>
      </c>
      <c r="CS386" s="4">
        <v>19198.681542197744</v>
      </c>
      <c r="CU386" s="4">
        <v>32607</v>
      </c>
      <c r="CW386" s="4">
        <v>19198.681542197744</v>
      </c>
      <c r="CY386" s="4">
        <v>89296.189986358018</v>
      </c>
      <c r="DA386" s="93">
        <v>29.67683512515767</v>
      </c>
      <c r="DB386" s="4">
        <v>0</v>
      </c>
      <c r="DC386" s="4">
        <v>313659</v>
      </c>
      <c r="DD386" s="4">
        <v>0</v>
      </c>
      <c r="DE386" s="4">
        <v>23372</v>
      </c>
      <c r="DF386" s="4">
        <v>0</v>
      </c>
      <c r="DG386" s="4">
        <v>27280</v>
      </c>
      <c r="DH386" s="4">
        <v>0</v>
      </c>
      <c r="DI386" s="4">
        <v>23372</v>
      </c>
      <c r="DJ386" s="4">
        <v>0</v>
      </c>
      <c r="DK386" s="4">
        <v>104972</v>
      </c>
      <c r="DL386" s="4">
        <v>0</v>
      </c>
      <c r="DM386" s="93">
        <v>27.370242214532869</v>
      </c>
      <c r="DN386" s="4">
        <v>0</v>
      </c>
      <c r="DO386" s="4">
        <v>318512</v>
      </c>
      <c r="DQ386" s="4">
        <v>21737</v>
      </c>
      <c r="DS386" s="4">
        <v>33572</v>
      </c>
      <c r="DU386" s="4">
        <v>21737</v>
      </c>
      <c r="DW386" s="4">
        <v>55271.673482407248</v>
      </c>
      <c r="DY386" s="93">
        <v>30.999849033816428</v>
      </c>
      <c r="DZ386" s="4">
        <v>0</v>
      </c>
      <c r="EA386" s="4">
        <v>350206</v>
      </c>
      <c r="EC386" s="4">
        <v>23210</v>
      </c>
      <c r="EE386" s="4">
        <v>69352</v>
      </c>
      <c r="EG386" s="4">
        <v>23210</v>
      </c>
      <c r="EI386" s="4">
        <v>62941.664991909362</v>
      </c>
      <c r="EK386" s="93">
        <v>33.129225445834443</v>
      </c>
      <c r="EL386" s="4">
        <v>0</v>
      </c>
      <c r="EM386" s="4">
        <v>383106</v>
      </c>
      <c r="EN386" s="4">
        <v>0</v>
      </c>
      <c r="EO386" s="4">
        <v>27785</v>
      </c>
      <c r="EP386" s="4">
        <v>0</v>
      </c>
      <c r="EQ386" s="4">
        <v>26346</v>
      </c>
      <c r="ER386" s="4">
        <v>0</v>
      </c>
      <c r="ES386" s="4">
        <v>27785</v>
      </c>
      <c r="ET386" s="4">
        <v>0</v>
      </c>
      <c r="EU386" s="4">
        <v>53857.599999999999</v>
      </c>
      <c r="EV386" s="4">
        <v>0</v>
      </c>
      <c r="EW386" s="93">
        <v>38.18940786176281</v>
      </c>
      <c r="EX386" s="4">
        <v>0</v>
      </c>
      <c r="EY386" s="4">
        <v>412002</v>
      </c>
      <c r="EZ386" s="4">
        <v>0</v>
      </c>
      <c r="FA386" s="4">
        <v>32320</v>
      </c>
      <c r="FB386" s="4">
        <v>0</v>
      </c>
      <c r="FC386" s="4">
        <v>24686</v>
      </c>
      <c r="FD386" s="4">
        <v>0</v>
      </c>
      <c r="FE386" s="4">
        <v>32320</v>
      </c>
      <c r="FF386" s="4">
        <v>0</v>
      </c>
      <c r="FG386" s="4">
        <v>49798.6</v>
      </c>
      <c r="FH386" s="4">
        <v>0</v>
      </c>
      <c r="FI386" s="93">
        <v>46.765959833375227</v>
      </c>
      <c r="FJ386" s="4">
        <v>0</v>
      </c>
      <c r="FK386" s="4">
        <v>559519</v>
      </c>
      <c r="FL386" s="4">
        <v>0</v>
      </c>
      <c r="FM386" s="4">
        <v>39067</v>
      </c>
      <c r="FN386" s="4">
        <v>0</v>
      </c>
      <c r="FO386" s="4">
        <v>40926</v>
      </c>
      <c r="FQ386" s="4">
        <v>39067</v>
      </c>
      <c r="FS386" s="4">
        <v>155967.59503818516</v>
      </c>
      <c r="FU386" s="93">
        <v>60.263046155650684</v>
      </c>
      <c r="FV386" s="4">
        <v>0</v>
      </c>
      <c r="FW386" s="4">
        <v>723403</v>
      </c>
      <c r="FX386" s="4">
        <v>0</v>
      </c>
      <c r="FY386" s="4">
        <v>52000</v>
      </c>
      <c r="FZ386" s="4">
        <v>0</v>
      </c>
      <c r="GA386" s="4">
        <v>27830</v>
      </c>
      <c r="GB386" s="4">
        <v>0</v>
      </c>
      <c r="GC386" s="4">
        <v>52000</v>
      </c>
      <c r="GE386" s="4">
        <v>210501.93935151445</v>
      </c>
      <c r="GG386" s="93">
        <v>69.509752152609281</v>
      </c>
      <c r="GH386" s="4">
        <v>0</v>
      </c>
      <c r="GI386" s="4">
        <v>854713</v>
      </c>
      <c r="GJ386" s="4">
        <v>0</v>
      </c>
      <c r="GK386" s="4">
        <v>59361</v>
      </c>
      <c r="GL386" s="4">
        <v>0</v>
      </c>
      <c r="GM386" s="4">
        <v>39861</v>
      </c>
      <c r="GN386" s="4">
        <v>0</v>
      </c>
      <c r="GO386" s="4">
        <v>59361</v>
      </c>
      <c r="GP386" s="4">
        <v>0</v>
      </c>
      <c r="GQ386" s="4">
        <v>126331.31400278308</v>
      </c>
      <c r="GR386" s="4">
        <v>-110.42946702902555</v>
      </c>
      <c r="GS386" s="93">
        <v>68.818649839980168</v>
      </c>
      <c r="GT386" s="4">
        <v>0</v>
      </c>
      <c r="GU386" s="4">
        <v>888279</v>
      </c>
      <c r="GV386" s="4">
        <v>0</v>
      </c>
      <c r="GW386" s="4">
        <v>59648</v>
      </c>
      <c r="GX386" s="4">
        <v>0</v>
      </c>
      <c r="GY386" s="4">
        <v>31818</v>
      </c>
      <c r="GZ386" s="4">
        <v>0</v>
      </c>
      <c r="HA386" s="160">
        <v>59648</v>
      </c>
      <c r="HB386" s="160">
        <v>0</v>
      </c>
      <c r="HC386" s="160">
        <v>29668.232319567764</v>
      </c>
      <c r="HD386" s="4">
        <v>-22</v>
      </c>
      <c r="HE386" s="93">
        <v>69</v>
      </c>
      <c r="HF386" s="4">
        <v>0</v>
      </c>
      <c r="HG386" s="4">
        <v>0</v>
      </c>
      <c r="HH386" s="4">
        <v>949575</v>
      </c>
      <c r="HI386" s="4">
        <v>-2456</v>
      </c>
      <c r="HJ386" s="4">
        <v>61156</v>
      </c>
      <c r="HK386" s="4">
        <v>-188</v>
      </c>
      <c r="HL386" s="4">
        <v>15659</v>
      </c>
      <c r="HM386" s="4">
        <v>0</v>
      </c>
      <c r="HN386" s="4">
        <v>61156</v>
      </c>
      <c r="HO386" s="4">
        <v>-188</v>
      </c>
      <c r="HP386" s="4">
        <v>53804</v>
      </c>
      <c r="HQ386" s="4">
        <v>-3053.127952083385</v>
      </c>
      <c r="HR386" s="93">
        <v>56.44</v>
      </c>
      <c r="HS386" s="4">
        <v>0</v>
      </c>
      <c r="HT386" s="4">
        <v>0</v>
      </c>
      <c r="HU386" s="4">
        <v>831199</v>
      </c>
      <c r="HV386" s="4">
        <v>0</v>
      </c>
      <c r="HW386" s="4">
        <v>0</v>
      </c>
      <c r="HX386" s="176">
        <v>0</v>
      </c>
      <c r="HY386" s="4">
        <v>48900</v>
      </c>
      <c r="HZ386" s="176">
        <v>0</v>
      </c>
      <c r="IA386" s="4">
        <v>24946</v>
      </c>
      <c r="IB386" s="176">
        <v>0</v>
      </c>
      <c r="IC386" s="4">
        <v>48712</v>
      </c>
      <c r="ID386" s="176">
        <v>0</v>
      </c>
      <c r="IE386" s="4">
        <v>-2012.0182158896762</v>
      </c>
      <c r="IF386" s="4">
        <v>-10.852767129635367</v>
      </c>
      <c r="IG386" s="5">
        <v>58.960000000000008</v>
      </c>
      <c r="IH386" s="3">
        <v>0</v>
      </c>
      <c r="II386" s="3">
        <v>0</v>
      </c>
      <c r="IJ386" s="3">
        <v>812232</v>
      </c>
      <c r="IK386" s="3">
        <v>0</v>
      </c>
      <c r="IL386" s="3">
        <v>0</v>
      </c>
      <c r="IM386" s="3">
        <v>0</v>
      </c>
      <c r="IN386" s="3">
        <v>48045</v>
      </c>
      <c r="IO386" s="3">
        <v>0</v>
      </c>
      <c r="IP386" s="3">
        <v>82483</v>
      </c>
      <c r="IQ386" s="3"/>
      <c r="IR386" s="3">
        <v>52653</v>
      </c>
      <c r="IS386" s="3"/>
      <c r="IT386" s="3">
        <v>-8.9037701608491897</v>
      </c>
      <c r="IU386" s="3"/>
      <c r="IV386" s="93">
        <v>61.309999999999995</v>
      </c>
      <c r="IW386" s="4">
        <v>0</v>
      </c>
      <c r="IX386" s="4">
        <v>0</v>
      </c>
      <c r="IY386" s="4">
        <v>934013</v>
      </c>
      <c r="IZ386" s="4">
        <v>0</v>
      </c>
      <c r="JA386" s="4">
        <v>0</v>
      </c>
      <c r="JB386" s="4">
        <v>0</v>
      </c>
      <c r="JC386" s="4">
        <v>56570</v>
      </c>
      <c r="JD386" s="4">
        <v>0</v>
      </c>
      <c r="JE386" s="4">
        <v>16072</v>
      </c>
      <c r="JG386" s="4">
        <v>56570</v>
      </c>
      <c r="JI386" s="4">
        <v>101095.52623208443</v>
      </c>
      <c r="JK386" s="93">
        <v>65.91</v>
      </c>
      <c r="JL386" s="4">
        <v>0</v>
      </c>
      <c r="JM386" s="4">
        <v>0</v>
      </c>
      <c r="JN386" s="4">
        <v>1050255</v>
      </c>
      <c r="JO386" s="4">
        <v>0</v>
      </c>
      <c r="JP386" s="4">
        <v>0</v>
      </c>
      <c r="JQ386" s="4">
        <v>0</v>
      </c>
      <c r="JR386" s="4">
        <v>60500</v>
      </c>
      <c r="JS386" s="4">
        <v>0</v>
      </c>
      <c r="JT386" s="4">
        <v>24333</v>
      </c>
      <c r="JV386" s="4">
        <v>60500</v>
      </c>
      <c r="JW386" s="4">
        <v>0</v>
      </c>
      <c r="JX386" s="4">
        <v>135012.43268093784</v>
      </c>
      <c r="JY386" s="4">
        <v>-23.873732663341798</v>
      </c>
      <c r="JZ386" s="93">
        <v>71.78</v>
      </c>
      <c r="KA386" s="4">
        <v>0</v>
      </c>
      <c r="KB386" s="4">
        <v>0</v>
      </c>
      <c r="KC386" s="4">
        <v>1282648</v>
      </c>
      <c r="KD386" s="4">
        <v>0</v>
      </c>
      <c r="KE386" s="4">
        <v>0</v>
      </c>
      <c r="KF386" s="4">
        <v>0</v>
      </c>
      <c r="KG386" s="4">
        <v>62865</v>
      </c>
      <c r="KH386" s="4">
        <v>0</v>
      </c>
      <c r="KI386" s="4">
        <v>103553</v>
      </c>
      <c r="KJ386" s="4">
        <v>0</v>
      </c>
      <c r="KK386" s="4">
        <v>62865</v>
      </c>
      <c r="KM386" s="4">
        <v>318318.15148287074</v>
      </c>
      <c r="KN386" s="4">
        <v>-130.40059443371138</v>
      </c>
      <c r="KO386" s="4">
        <v>58.29</v>
      </c>
      <c r="KP386" s="4">
        <v>0</v>
      </c>
      <c r="KQ386" s="4">
        <v>0</v>
      </c>
      <c r="KR386" s="4">
        <v>1036428</v>
      </c>
      <c r="KS386" s="4">
        <v>0</v>
      </c>
      <c r="KT386" s="4">
        <v>0</v>
      </c>
      <c r="KU386" s="4">
        <v>0</v>
      </c>
      <c r="KV386" s="4">
        <v>62332</v>
      </c>
      <c r="KW386" s="4">
        <v>0</v>
      </c>
      <c r="KX386" s="4">
        <v>19101</v>
      </c>
      <c r="KY386" s="4">
        <v>0</v>
      </c>
      <c r="KZ386" s="4">
        <v>62332</v>
      </c>
      <c r="LA386" s="4">
        <v>0</v>
      </c>
      <c r="LB386" s="4">
        <v>183942.32740556629</v>
      </c>
      <c r="LC386" s="4">
        <v>0</v>
      </c>
      <c r="LD386" s="4">
        <v>49</v>
      </c>
      <c r="LE386" s="4">
        <v>0</v>
      </c>
      <c r="LF386" s="4">
        <v>0</v>
      </c>
      <c r="LG386" s="4">
        <v>956673</v>
      </c>
      <c r="LH386" s="4">
        <v>0</v>
      </c>
      <c r="LI386" s="4">
        <v>0</v>
      </c>
      <c r="LJ386" s="4">
        <v>0</v>
      </c>
      <c r="LK386" s="4">
        <v>58212</v>
      </c>
      <c r="LL386" s="4">
        <v>0</v>
      </c>
      <c r="LM386" s="4">
        <v>0</v>
      </c>
      <c r="LO386" s="4">
        <v>58212</v>
      </c>
      <c r="LQ386" s="4">
        <v>92957.200000000012</v>
      </c>
      <c r="MI386" s="115">
        <f t="shared" si="5"/>
        <v>-674</v>
      </c>
      <c r="MJ386" s="3"/>
      <c r="MK386" s="3"/>
      <c r="ML386" s="176"/>
      <c r="MM386" s="176"/>
      <c r="MN386" s="176"/>
      <c r="MO386" s="176"/>
      <c r="MP386" s="176"/>
      <c r="MQ386" s="176"/>
      <c r="MR386" s="176"/>
      <c r="MS386" s="176"/>
      <c r="MT386" s="176"/>
    </row>
    <row r="387" spans="1:358" s="4" customFormat="1">
      <c r="A387" s="1">
        <v>675</v>
      </c>
      <c r="B387" t="s">
        <v>417</v>
      </c>
      <c r="C387" s="93"/>
      <c r="E387" s="4">
        <v>0</v>
      </c>
      <c r="F387" s="4">
        <v>0</v>
      </c>
      <c r="I387" s="93"/>
      <c r="J387" s="4">
        <v>0</v>
      </c>
      <c r="K387" s="4">
        <v>0</v>
      </c>
      <c r="L387" s="4">
        <v>0</v>
      </c>
      <c r="O387" s="93"/>
      <c r="Q387" s="4">
        <v>0</v>
      </c>
      <c r="R387" s="4">
        <v>0</v>
      </c>
      <c r="S387" s="4">
        <v>0</v>
      </c>
      <c r="U387" s="4">
        <v>0</v>
      </c>
      <c r="V387" s="4">
        <v>0</v>
      </c>
      <c r="W387" s="93"/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L387" s="4">
        <v>0</v>
      </c>
      <c r="AO387" s="93"/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W387" s="93"/>
      <c r="AZ387" s="4">
        <v>0</v>
      </c>
      <c r="BB387" s="4">
        <v>0</v>
      </c>
      <c r="BC387" s="4">
        <v>0</v>
      </c>
      <c r="BD387" s="4">
        <v>0</v>
      </c>
      <c r="BH387" s="4">
        <v>0</v>
      </c>
      <c r="BI387" s="4">
        <v>1</v>
      </c>
      <c r="BJ387" s="4">
        <v>0</v>
      </c>
      <c r="BK387" s="4">
        <v>7156</v>
      </c>
      <c r="BL387" s="4">
        <v>0</v>
      </c>
      <c r="BM387" s="4">
        <v>0</v>
      </c>
      <c r="BN387" s="4">
        <v>0</v>
      </c>
      <c r="BO387" s="4">
        <v>2188.8092921346984</v>
      </c>
      <c r="BP387" s="4">
        <v>1.4255956234560472</v>
      </c>
      <c r="BQ387" s="93">
        <v>0</v>
      </c>
      <c r="BR387" s="4">
        <v>0</v>
      </c>
      <c r="BS387" s="4">
        <v>0</v>
      </c>
      <c r="BT387" s="4">
        <v>0</v>
      </c>
      <c r="BU387" s="4">
        <v>0</v>
      </c>
      <c r="BW387" s="4">
        <v>0</v>
      </c>
      <c r="BY387" s="4">
        <v>0</v>
      </c>
      <c r="CA387" s="4">
        <v>4293.6000000000004</v>
      </c>
      <c r="CC387" s="93"/>
      <c r="CE387" s="4">
        <v>0</v>
      </c>
      <c r="CF387" s="4">
        <v>0</v>
      </c>
      <c r="CH387" s="4">
        <v>0</v>
      </c>
      <c r="CJ387" s="4">
        <v>0</v>
      </c>
      <c r="CK387" s="4">
        <v>0</v>
      </c>
      <c r="CL387" s="4">
        <v>0</v>
      </c>
      <c r="CM387" s="4">
        <v>2862</v>
      </c>
      <c r="CN387" s="4">
        <v>0</v>
      </c>
      <c r="CO387" s="93"/>
      <c r="CS387" s="4">
        <v>0</v>
      </c>
      <c r="CW387" s="4">
        <v>0</v>
      </c>
      <c r="CY387" s="4">
        <v>0</v>
      </c>
      <c r="DA387" s="93"/>
      <c r="DD387" s="4">
        <v>0</v>
      </c>
      <c r="DF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93"/>
      <c r="DU387" s="4">
        <v>0</v>
      </c>
      <c r="DW387" s="4">
        <v>0</v>
      </c>
      <c r="DY387" s="93"/>
      <c r="EG387" s="4">
        <v>0</v>
      </c>
      <c r="EI387" s="4">
        <v>0</v>
      </c>
      <c r="EK387" s="93">
        <v>0</v>
      </c>
      <c r="EM387" s="4">
        <v>0</v>
      </c>
      <c r="EN387" s="4">
        <v>0</v>
      </c>
      <c r="EO387" s="4">
        <v>0</v>
      </c>
      <c r="EP387" s="4">
        <v>0</v>
      </c>
      <c r="EQ387" s="4">
        <v>0</v>
      </c>
      <c r="ER387" s="4">
        <v>0</v>
      </c>
      <c r="ES387" s="4">
        <v>0</v>
      </c>
      <c r="ET387" s="4">
        <v>0</v>
      </c>
      <c r="EU387" s="4">
        <v>0</v>
      </c>
      <c r="EV387" s="4">
        <v>0</v>
      </c>
      <c r="EW387" s="93">
        <v>0</v>
      </c>
      <c r="EX387" s="4">
        <v>0</v>
      </c>
      <c r="EY387" s="4">
        <v>0</v>
      </c>
      <c r="EZ387" s="4">
        <v>0</v>
      </c>
      <c r="FA387" s="4">
        <v>0</v>
      </c>
      <c r="FB387" s="4">
        <v>0</v>
      </c>
      <c r="FC387" s="4">
        <v>0</v>
      </c>
      <c r="FD387" s="4">
        <v>0</v>
      </c>
      <c r="FE387" s="4">
        <v>0</v>
      </c>
      <c r="FF387" s="4">
        <v>0</v>
      </c>
      <c r="FG387" s="4">
        <v>0</v>
      </c>
      <c r="FH387" s="4">
        <v>0</v>
      </c>
      <c r="FI387" s="93">
        <v>0</v>
      </c>
      <c r="FJ387" s="4">
        <v>0</v>
      </c>
      <c r="FK387" s="4">
        <v>0</v>
      </c>
      <c r="FL387" s="4">
        <v>0</v>
      </c>
      <c r="FM387" s="4">
        <v>0</v>
      </c>
      <c r="FN387" s="4">
        <v>0</v>
      </c>
      <c r="FO387" s="4">
        <v>0</v>
      </c>
      <c r="FQ387" s="4">
        <v>0</v>
      </c>
      <c r="FS387" s="4">
        <v>0</v>
      </c>
      <c r="FU387" s="93">
        <v>0</v>
      </c>
      <c r="FV387" s="4">
        <v>0</v>
      </c>
      <c r="FW387" s="4">
        <v>0</v>
      </c>
      <c r="FX387" s="4">
        <v>0</v>
      </c>
      <c r="FY387" s="4">
        <v>0</v>
      </c>
      <c r="FZ387" s="4">
        <v>0</v>
      </c>
      <c r="GA387" s="4">
        <v>0</v>
      </c>
      <c r="GB387" s="4">
        <v>0</v>
      </c>
      <c r="GC387" s="4">
        <v>0</v>
      </c>
      <c r="GE387" s="4">
        <v>0</v>
      </c>
      <c r="GG387" s="93">
        <v>0</v>
      </c>
      <c r="GH387" s="4">
        <v>0</v>
      </c>
      <c r="GI387" s="4">
        <v>0</v>
      </c>
      <c r="GJ387" s="4">
        <v>0</v>
      </c>
      <c r="GK387" s="4">
        <v>0</v>
      </c>
      <c r="GL387" s="4">
        <v>0</v>
      </c>
      <c r="GM387" s="4">
        <v>0</v>
      </c>
      <c r="GN387" s="4">
        <v>0</v>
      </c>
      <c r="GO387" s="4">
        <v>0</v>
      </c>
      <c r="GP387" s="4">
        <v>0</v>
      </c>
      <c r="GQ387" s="4">
        <v>0</v>
      </c>
      <c r="GR387" s="4">
        <v>0</v>
      </c>
      <c r="GS387" s="93">
        <v>0</v>
      </c>
      <c r="GT387" s="4">
        <v>0</v>
      </c>
      <c r="GU387" s="4">
        <v>0</v>
      </c>
      <c r="GV387" s="4">
        <v>0</v>
      </c>
      <c r="GW387" s="4">
        <v>0</v>
      </c>
      <c r="GX387" s="4">
        <v>0</v>
      </c>
      <c r="GY387" s="4">
        <v>0</v>
      </c>
      <c r="GZ387" s="4">
        <v>0</v>
      </c>
      <c r="HA387" s="160">
        <v>0</v>
      </c>
      <c r="HB387" s="160">
        <v>0</v>
      </c>
      <c r="HC387" s="160">
        <v>0</v>
      </c>
      <c r="HD387" s="4">
        <v>0</v>
      </c>
      <c r="HE387" s="93">
        <v>1</v>
      </c>
      <c r="HF387" s="4">
        <v>0</v>
      </c>
      <c r="HG387" s="4">
        <v>0</v>
      </c>
      <c r="HH387" s="4">
        <v>15451</v>
      </c>
      <c r="HI387" s="4">
        <v>0</v>
      </c>
      <c r="HJ387" s="4">
        <v>893</v>
      </c>
      <c r="HK387" s="4">
        <v>0</v>
      </c>
      <c r="HL387" s="4">
        <v>0</v>
      </c>
      <c r="HM387" s="4">
        <v>0</v>
      </c>
      <c r="HN387" s="4">
        <v>893</v>
      </c>
      <c r="HO387" s="4">
        <v>0</v>
      </c>
      <c r="HP387" s="4">
        <v>13562</v>
      </c>
      <c r="HQ387" s="4">
        <v>-235.63296882878785</v>
      </c>
      <c r="HR387" s="93">
        <v>0.46</v>
      </c>
      <c r="HS387" s="4">
        <v>0</v>
      </c>
      <c r="HT387" s="4">
        <v>0</v>
      </c>
      <c r="HU387" s="4">
        <v>7532</v>
      </c>
      <c r="HV387" s="4">
        <v>0</v>
      </c>
      <c r="HW387" s="4">
        <v>0</v>
      </c>
      <c r="HX387" s="176">
        <v>0</v>
      </c>
      <c r="HY387" s="4">
        <v>411</v>
      </c>
      <c r="HZ387" s="176">
        <v>0</v>
      </c>
      <c r="IA387" s="4">
        <v>0</v>
      </c>
      <c r="IB387" s="176">
        <v>0</v>
      </c>
      <c r="IC387" s="4">
        <v>411</v>
      </c>
      <c r="ID387" s="176">
        <v>0</v>
      </c>
      <c r="IE387" s="4">
        <v>-155.28265863347517</v>
      </c>
      <c r="IF387" s="4">
        <v>-0.83759009740109036</v>
      </c>
      <c r="IG387" s="5">
        <v>1</v>
      </c>
      <c r="IH387" s="3">
        <v>0</v>
      </c>
      <c r="II387" s="3">
        <v>0</v>
      </c>
      <c r="IJ387" s="3">
        <v>23189</v>
      </c>
      <c r="IK387" s="3">
        <v>0</v>
      </c>
      <c r="IL387" s="3">
        <v>0</v>
      </c>
      <c r="IM387" s="3">
        <v>0</v>
      </c>
      <c r="IN387" s="3">
        <v>881</v>
      </c>
      <c r="IO387" s="3">
        <v>0</v>
      </c>
      <c r="IP387" s="3">
        <v>0</v>
      </c>
      <c r="IQ387" s="3"/>
      <c r="IR387" s="3">
        <v>881</v>
      </c>
      <c r="IS387" s="3"/>
      <c r="IT387" s="3">
        <v>12844.546467605174</v>
      </c>
      <c r="IU387" s="3"/>
      <c r="IV387" s="93">
        <v>0</v>
      </c>
      <c r="IW387" s="4">
        <v>0</v>
      </c>
      <c r="IX387" s="4">
        <v>0</v>
      </c>
      <c r="IY387" s="4">
        <v>0</v>
      </c>
      <c r="IZ387" s="4">
        <v>0</v>
      </c>
      <c r="JA387" s="4">
        <v>0</v>
      </c>
      <c r="JB387" s="4">
        <v>0</v>
      </c>
      <c r="JC387" s="4">
        <v>0</v>
      </c>
      <c r="JD387" s="4">
        <v>0</v>
      </c>
      <c r="JE387" s="4">
        <v>0</v>
      </c>
      <c r="JG387" s="4">
        <v>0</v>
      </c>
      <c r="JI387" s="4">
        <v>1541.5196321773292</v>
      </c>
      <c r="JK387" s="93">
        <v>0</v>
      </c>
      <c r="JL387" s="4">
        <v>0</v>
      </c>
      <c r="JM387" s="4">
        <v>0</v>
      </c>
      <c r="JN387" s="4">
        <v>0</v>
      </c>
      <c r="JO387" s="4">
        <v>0</v>
      </c>
      <c r="JP387" s="4">
        <v>0</v>
      </c>
      <c r="JQ387" s="4">
        <v>0</v>
      </c>
      <c r="JR387" s="4">
        <v>0</v>
      </c>
      <c r="JS387" s="4">
        <v>0</v>
      </c>
      <c r="JT387" s="4">
        <v>0</v>
      </c>
      <c r="JV387" s="4">
        <v>0</v>
      </c>
      <c r="JW387" s="4">
        <v>0</v>
      </c>
      <c r="JX387" s="4">
        <v>0</v>
      </c>
      <c r="JY387" s="4">
        <v>0</v>
      </c>
      <c r="JZ387" s="93">
        <v>0</v>
      </c>
      <c r="KA387" s="4">
        <v>0</v>
      </c>
      <c r="KB387" s="4">
        <v>0</v>
      </c>
      <c r="KC387" s="4">
        <v>0</v>
      </c>
      <c r="KD387" s="4">
        <v>0</v>
      </c>
      <c r="KE387" s="4">
        <v>0</v>
      </c>
      <c r="KF387" s="4">
        <v>0</v>
      </c>
      <c r="KG387" s="4">
        <v>0</v>
      </c>
      <c r="KH387" s="4">
        <v>0</v>
      </c>
      <c r="KI387" s="4">
        <v>0</v>
      </c>
      <c r="KJ387" s="4">
        <v>0</v>
      </c>
      <c r="KK387" s="4">
        <v>0</v>
      </c>
      <c r="KM387" s="4">
        <v>0</v>
      </c>
      <c r="KN387" s="4">
        <v>0</v>
      </c>
      <c r="KO387" s="4">
        <v>0</v>
      </c>
      <c r="KP387" s="4">
        <v>0</v>
      </c>
      <c r="KQ387" s="4">
        <v>0</v>
      </c>
      <c r="KR387" s="4">
        <v>0</v>
      </c>
      <c r="KS387" s="4">
        <v>0</v>
      </c>
      <c r="KT387" s="4">
        <v>0</v>
      </c>
      <c r="KU387" s="4">
        <v>0</v>
      </c>
      <c r="KV387" s="4">
        <v>0</v>
      </c>
      <c r="KW387" s="4">
        <v>0</v>
      </c>
      <c r="KX387" s="4">
        <v>0</v>
      </c>
      <c r="KY387" s="4">
        <v>0</v>
      </c>
      <c r="KZ387" s="4">
        <v>0</v>
      </c>
      <c r="LA387" s="4">
        <v>0</v>
      </c>
      <c r="LB387" s="4">
        <v>0</v>
      </c>
      <c r="LC387" s="4">
        <v>0</v>
      </c>
      <c r="LD387" s="4">
        <v>0</v>
      </c>
      <c r="LE387" s="4">
        <v>0</v>
      </c>
      <c r="LF387" s="4">
        <v>0</v>
      </c>
      <c r="LG387" s="4">
        <v>0</v>
      </c>
      <c r="LH387" s="4">
        <v>0</v>
      </c>
      <c r="LI387" s="4">
        <v>0</v>
      </c>
      <c r="LJ387" s="4">
        <v>0</v>
      </c>
      <c r="LK387" s="4">
        <v>0</v>
      </c>
      <c r="LL387" s="4">
        <v>0</v>
      </c>
      <c r="LM387" s="4">
        <v>0</v>
      </c>
      <c r="LO387" s="4">
        <v>0</v>
      </c>
      <c r="LQ387" s="4">
        <v>0</v>
      </c>
      <c r="MI387" s="115">
        <f t="shared" si="5"/>
        <v>-675</v>
      </c>
      <c r="MJ387" s="3"/>
      <c r="MK387" s="3"/>
      <c r="ML387" s="176"/>
      <c r="MM387" s="176"/>
      <c r="MN387" s="176"/>
      <c r="MO387" s="176"/>
      <c r="MP387" s="176"/>
      <c r="MQ387" s="176"/>
      <c r="MR387" s="176"/>
      <c r="MS387" s="176"/>
      <c r="MT387" s="176"/>
    </row>
    <row r="388" spans="1:358" s="4" customFormat="1">
      <c r="A388" s="1">
        <v>680</v>
      </c>
      <c r="B388" t="s">
        <v>418</v>
      </c>
      <c r="C388" s="93"/>
      <c r="E388" s="4">
        <v>0</v>
      </c>
      <c r="F388" s="4">
        <v>0</v>
      </c>
      <c r="I388" s="93"/>
      <c r="J388" s="4">
        <v>0</v>
      </c>
      <c r="K388" s="4">
        <v>0</v>
      </c>
      <c r="L388" s="4">
        <v>0</v>
      </c>
      <c r="M388" s="4">
        <v>0</v>
      </c>
      <c r="O388" s="93"/>
      <c r="Q388" s="4">
        <v>0</v>
      </c>
      <c r="R388" s="4">
        <v>0</v>
      </c>
      <c r="S388" s="4">
        <v>0</v>
      </c>
      <c r="U388" s="4">
        <v>0</v>
      </c>
      <c r="V388" s="4">
        <v>0</v>
      </c>
      <c r="W388" s="93"/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F388" s="4">
        <v>1</v>
      </c>
      <c r="AG388" s="4">
        <v>0</v>
      </c>
      <c r="AH388" s="4">
        <v>5640</v>
      </c>
      <c r="AJ388" s="4">
        <v>0</v>
      </c>
      <c r="AL388" s="4">
        <v>5640</v>
      </c>
      <c r="AN388" s="4">
        <v>0</v>
      </c>
      <c r="AO388" s="93">
        <v>3.91</v>
      </c>
      <c r="AP388" s="4">
        <v>0</v>
      </c>
      <c r="AQ388" s="4">
        <v>24293</v>
      </c>
      <c r="AR388" s="4">
        <v>0</v>
      </c>
      <c r="AS388" s="4">
        <v>0</v>
      </c>
      <c r="AT388" s="4">
        <v>0</v>
      </c>
      <c r="AU388" s="4">
        <v>22037</v>
      </c>
      <c r="AW388" s="93">
        <v>3</v>
      </c>
      <c r="AY388" s="4">
        <v>20034</v>
      </c>
      <c r="AZ388" s="4">
        <v>0</v>
      </c>
      <c r="BA388" s="4">
        <v>0</v>
      </c>
      <c r="BB388" s="4">
        <v>0</v>
      </c>
      <c r="BC388" s="4">
        <v>11972</v>
      </c>
      <c r="BD388" s="4">
        <v>17</v>
      </c>
      <c r="BE388" s="4">
        <v>3</v>
      </c>
      <c r="BF388" s="4">
        <v>0</v>
      </c>
      <c r="BG388" s="4">
        <v>20175</v>
      </c>
      <c r="BH388" s="4">
        <v>0</v>
      </c>
      <c r="BI388" s="4">
        <v>1.21</v>
      </c>
      <c r="BJ388" s="4">
        <v>0</v>
      </c>
      <c r="BK388" s="4">
        <v>8446</v>
      </c>
      <c r="BL388" s="4">
        <v>0</v>
      </c>
      <c r="BM388" s="4">
        <v>0</v>
      </c>
      <c r="BN388" s="4">
        <v>0</v>
      </c>
      <c r="BO388" s="4">
        <v>25.876644230658954</v>
      </c>
      <c r="BP388" s="4">
        <v>1.6853743675849131E-2</v>
      </c>
      <c r="BQ388" s="93">
        <v>5</v>
      </c>
      <c r="BR388" s="4">
        <v>0</v>
      </c>
      <c r="BS388" s="4">
        <v>37424.247753561067</v>
      </c>
      <c r="BT388" s="4">
        <v>0</v>
      </c>
      <c r="BU388" s="4">
        <v>3723.0133421550327</v>
      </c>
      <c r="BW388" s="4">
        <v>0</v>
      </c>
      <c r="BY388" s="4">
        <v>3723.0133421550327</v>
      </c>
      <c r="CA388" s="4">
        <v>29034.647753561068</v>
      </c>
      <c r="CC388" s="93">
        <v>4.6968641114982574</v>
      </c>
      <c r="CD388" s="4">
        <v>0</v>
      </c>
      <c r="CE388" s="4">
        <v>36495.152292312821</v>
      </c>
      <c r="CF388" s="4">
        <v>0</v>
      </c>
      <c r="CG388" s="4">
        <v>3633.5948394707148</v>
      </c>
      <c r="CH388" s="4">
        <v>0</v>
      </c>
      <c r="CI388" s="4">
        <v>0</v>
      </c>
      <c r="CJ388" s="4">
        <v>0</v>
      </c>
      <c r="CK388" s="4">
        <v>3633.5948394707148</v>
      </c>
      <c r="CL388" s="4">
        <v>0</v>
      </c>
      <c r="CM388" s="4">
        <v>17387</v>
      </c>
      <c r="CN388" s="4">
        <v>0</v>
      </c>
      <c r="CO388" s="93">
        <v>5.4591836734693882</v>
      </c>
      <c r="CP388" s="4">
        <v>0</v>
      </c>
      <c r="CQ388" s="4">
        <v>44901.051734944202</v>
      </c>
      <c r="CS388" s="4">
        <v>4420.3307463294241</v>
      </c>
      <c r="CU388" s="4">
        <v>0</v>
      </c>
      <c r="CW388" s="4">
        <v>4420.3307463294241</v>
      </c>
      <c r="CY388" s="4">
        <v>19996.89944263138</v>
      </c>
      <c r="DA388" s="93">
        <v>8.8611111111111107</v>
      </c>
      <c r="DB388" s="4">
        <v>0</v>
      </c>
      <c r="DC388" s="4">
        <v>77575</v>
      </c>
      <c r="DD388" s="4">
        <v>0</v>
      </c>
      <c r="DE388" s="4">
        <v>7491</v>
      </c>
      <c r="DF388" s="4">
        <v>0</v>
      </c>
      <c r="DG388" s="4">
        <v>0</v>
      </c>
      <c r="DH388" s="4">
        <v>0</v>
      </c>
      <c r="DI388" s="4">
        <v>7491</v>
      </c>
      <c r="DJ388" s="4">
        <v>0</v>
      </c>
      <c r="DK388" s="4">
        <v>37717</v>
      </c>
      <c r="DL388" s="4">
        <v>0</v>
      </c>
      <c r="DM388" s="93">
        <v>5</v>
      </c>
      <c r="DN388" s="4">
        <v>0</v>
      </c>
      <c r="DO388" s="4">
        <v>46034</v>
      </c>
      <c r="DQ388" s="4">
        <v>4400</v>
      </c>
      <c r="DS388" s="4">
        <v>0</v>
      </c>
      <c r="DU388" s="4">
        <v>4400</v>
      </c>
      <c r="DW388" s="4">
        <v>22966.728736086032</v>
      </c>
      <c r="DY388" s="93">
        <v>2.9932203389830505</v>
      </c>
      <c r="DZ388" s="4">
        <v>0</v>
      </c>
      <c r="EA388" s="4">
        <v>30862</v>
      </c>
      <c r="EC388" s="4">
        <v>2613</v>
      </c>
      <c r="EE388" s="4">
        <v>0</v>
      </c>
      <c r="EG388" s="4">
        <v>2613</v>
      </c>
      <c r="EI388" s="4">
        <v>13069.57930602232</v>
      </c>
      <c r="EK388" s="93">
        <v>3</v>
      </c>
      <c r="EL388" s="4">
        <v>0</v>
      </c>
      <c r="EM388" s="4">
        <v>28313</v>
      </c>
      <c r="EN388" s="4">
        <v>0</v>
      </c>
      <c r="EO388" s="4">
        <v>2561</v>
      </c>
      <c r="EP388" s="4">
        <v>0</v>
      </c>
      <c r="EQ388" s="4">
        <v>0</v>
      </c>
      <c r="ER388" s="4">
        <v>0</v>
      </c>
      <c r="ES388" s="4">
        <v>2561</v>
      </c>
      <c r="ET388" s="4">
        <v>0</v>
      </c>
      <c r="EU388" s="4">
        <v>0</v>
      </c>
      <c r="EV388" s="4">
        <v>0</v>
      </c>
      <c r="EW388" s="93">
        <v>4.2984570534698516</v>
      </c>
      <c r="EX388" s="4">
        <v>0</v>
      </c>
      <c r="EY388" s="4">
        <v>49053</v>
      </c>
      <c r="EZ388" s="4">
        <v>0</v>
      </c>
      <c r="FA388" s="4">
        <v>3824</v>
      </c>
      <c r="FB388" s="4">
        <v>0</v>
      </c>
      <c r="FC388" s="4">
        <v>0</v>
      </c>
      <c r="FD388" s="4">
        <v>0</v>
      </c>
      <c r="FE388" s="4">
        <v>3824</v>
      </c>
      <c r="FF388" s="4">
        <v>0</v>
      </c>
      <c r="FG388" s="4">
        <v>20740</v>
      </c>
      <c r="FH388" s="4">
        <v>0</v>
      </c>
      <c r="FI388" s="93">
        <v>5.9965986394557822</v>
      </c>
      <c r="FJ388" s="4">
        <v>0</v>
      </c>
      <c r="FK388" s="4">
        <v>79531</v>
      </c>
      <c r="FL388" s="4">
        <v>0</v>
      </c>
      <c r="FM388" s="4">
        <v>5290</v>
      </c>
      <c r="FN388" s="4">
        <v>0</v>
      </c>
      <c r="FO388" s="4">
        <v>0</v>
      </c>
      <c r="FQ388" s="4">
        <v>5290</v>
      </c>
      <c r="FS388" s="4">
        <v>34131.489647207374</v>
      </c>
      <c r="FU388" s="93">
        <v>9.3694915254237277</v>
      </c>
      <c r="FV388" s="4">
        <v>0</v>
      </c>
      <c r="FW388" s="4">
        <v>115432</v>
      </c>
      <c r="FX388" s="4">
        <v>0</v>
      </c>
      <c r="FY388" s="4">
        <v>8343</v>
      </c>
      <c r="FZ388" s="4">
        <v>0</v>
      </c>
      <c r="GA388" s="4">
        <v>0</v>
      </c>
      <c r="GB388" s="4">
        <v>0</v>
      </c>
      <c r="GC388" s="4">
        <v>8343</v>
      </c>
      <c r="GE388" s="4">
        <v>47419.155052894486</v>
      </c>
      <c r="GG388" s="93">
        <v>5.0969899665551841</v>
      </c>
      <c r="GH388" s="4">
        <v>0</v>
      </c>
      <c r="GI388" s="4">
        <v>62406</v>
      </c>
      <c r="GJ388" s="4">
        <v>0</v>
      </c>
      <c r="GK388" s="4">
        <v>4530</v>
      </c>
      <c r="GL388" s="4">
        <v>0</v>
      </c>
      <c r="GM388" s="4">
        <v>0</v>
      </c>
      <c r="GN388" s="4">
        <v>0</v>
      </c>
      <c r="GO388" s="4">
        <v>4530</v>
      </c>
      <c r="GP388" s="4">
        <v>0</v>
      </c>
      <c r="GQ388" s="4">
        <v>0</v>
      </c>
      <c r="GR388" s="4">
        <v>0</v>
      </c>
      <c r="GS388" s="93">
        <v>6.3183391003460203</v>
      </c>
      <c r="GT388" s="4">
        <v>0</v>
      </c>
      <c r="GU388" s="4">
        <v>70029</v>
      </c>
      <c r="GV388" s="4">
        <v>0</v>
      </c>
      <c r="GW388" s="4">
        <v>4763</v>
      </c>
      <c r="GX388" s="4">
        <v>0</v>
      </c>
      <c r="GY388" s="4">
        <v>12099</v>
      </c>
      <c r="GZ388" s="4">
        <v>0</v>
      </c>
      <c r="HA388" s="160">
        <v>4763</v>
      </c>
      <c r="HB388" s="160">
        <v>0</v>
      </c>
      <c r="HC388" s="160">
        <v>6762.8772805585213</v>
      </c>
      <c r="HD388" s="4">
        <v>-5</v>
      </c>
      <c r="HE388" s="93">
        <v>3</v>
      </c>
      <c r="HF388" s="4">
        <v>0</v>
      </c>
      <c r="HG388" s="4">
        <v>0</v>
      </c>
      <c r="HH388" s="4">
        <v>44702</v>
      </c>
      <c r="HI388" s="4">
        <v>0</v>
      </c>
      <c r="HJ388" s="4">
        <v>2949</v>
      </c>
      <c r="HK388" s="4">
        <v>0</v>
      </c>
      <c r="HL388" s="4">
        <v>0</v>
      </c>
      <c r="HM388" s="4">
        <v>0</v>
      </c>
      <c r="HN388" s="4">
        <v>2949</v>
      </c>
      <c r="HO388" s="4">
        <v>0</v>
      </c>
      <c r="HP388" s="4">
        <v>0</v>
      </c>
      <c r="HQ388" s="4">
        <v>0</v>
      </c>
      <c r="HR388" s="93">
        <v>5</v>
      </c>
      <c r="HS388" s="4">
        <v>0</v>
      </c>
      <c r="HT388" s="4">
        <v>0</v>
      </c>
      <c r="HU388" s="4">
        <v>69789</v>
      </c>
      <c r="HV388" s="4">
        <v>0</v>
      </c>
      <c r="HW388" s="4">
        <v>0</v>
      </c>
      <c r="HX388" s="176">
        <v>0</v>
      </c>
      <c r="HY388" s="4">
        <v>4457</v>
      </c>
      <c r="HZ388" s="176">
        <v>0</v>
      </c>
      <c r="IA388" s="4">
        <v>0</v>
      </c>
      <c r="IB388" s="176">
        <v>0</v>
      </c>
      <c r="IC388" s="4">
        <v>4457</v>
      </c>
      <c r="ID388" s="176">
        <v>0</v>
      </c>
      <c r="IE388" s="4">
        <v>16532.389658802531</v>
      </c>
      <c r="IF388" s="4">
        <v>89.175223984759214</v>
      </c>
      <c r="IG388" s="5">
        <v>9.5</v>
      </c>
      <c r="IH388" s="3">
        <v>0</v>
      </c>
      <c r="II388" s="3">
        <v>0</v>
      </c>
      <c r="IJ388" s="3">
        <v>128973</v>
      </c>
      <c r="IK388" s="3">
        <v>0</v>
      </c>
      <c r="IL388" s="3">
        <v>0</v>
      </c>
      <c r="IM388" s="3">
        <v>0</v>
      </c>
      <c r="IN388" s="3">
        <v>7591</v>
      </c>
      <c r="IO388" s="3">
        <v>0</v>
      </c>
      <c r="IP388" s="3">
        <v>15850</v>
      </c>
      <c r="IQ388" s="3"/>
      <c r="IR388" s="3">
        <v>8484</v>
      </c>
      <c r="IS388" s="3"/>
      <c r="IT388" s="3">
        <v>48628.586847401799</v>
      </c>
      <c r="IU388" s="3"/>
      <c r="IV388" s="93">
        <v>8.34</v>
      </c>
      <c r="IW388" s="4">
        <v>0</v>
      </c>
      <c r="IX388" s="4">
        <v>0</v>
      </c>
      <c r="IY388" s="4">
        <v>123877</v>
      </c>
      <c r="IZ388" s="4">
        <v>0</v>
      </c>
      <c r="JA388" s="4">
        <v>0</v>
      </c>
      <c r="JB388" s="4">
        <v>0</v>
      </c>
      <c r="JC388" s="4">
        <v>7822</v>
      </c>
      <c r="JD388" s="4">
        <v>0</v>
      </c>
      <c r="JE388" s="4">
        <v>0</v>
      </c>
      <c r="JG388" s="4">
        <v>7822</v>
      </c>
      <c r="JI388" s="4">
        <v>5836.0893862129888</v>
      </c>
      <c r="JK388" s="93">
        <v>13.540000000000001</v>
      </c>
      <c r="JL388" s="4">
        <v>0</v>
      </c>
      <c r="JM388" s="4">
        <v>0</v>
      </c>
      <c r="JN388" s="4">
        <v>202304</v>
      </c>
      <c r="JO388" s="4">
        <v>0</v>
      </c>
      <c r="JP388" s="4">
        <v>0</v>
      </c>
      <c r="JQ388" s="4">
        <v>0</v>
      </c>
      <c r="JR388" s="4">
        <v>12693</v>
      </c>
      <c r="JS388" s="4">
        <v>0</v>
      </c>
      <c r="JT388" s="4">
        <v>0</v>
      </c>
      <c r="JV388" s="4">
        <v>12693</v>
      </c>
      <c r="JW388" s="4">
        <v>0</v>
      </c>
      <c r="JX388" s="4">
        <v>78427</v>
      </c>
      <c r="JY388" s="4">
        <v>0</v>
      </c>
      <c r="JZ388" s="93">
        <v>19.43</v>
      </c>
      <c r="KA388" s="4">
        <v>0</v>
      </c>
      <c r="KB388" s="4">
        <v>0</v>
      </c>
      <c r="KC388" s="4">
        <v>294076</v>
      </c>
      <c r="KD388" s="4">
        <v>0</v>
      </c>
      <c r="KE388" s="4">
        <v>0</v>
      </c>
      <c r="KF388" s="4">
        <v>0</v>
      </c>
      <c r="KG388" s="4">
        <v>17283</v>
      </c>
      <c r="KH388" s="4">
        <v>0</v>
      </c>
      <c r="KI388" s="4">
        <v>18917</v>
      </c>
      <c r="KJ388" s="4">
        <v>0</v>
      </c>
      <c r="KK388" s="4">
        <v>17283</v>
      </c>
      <c r="KM388" s="4">
        <v>138828.20000000001</v>
      </c>
      <c r="KN388" s="4">
        <v>0</v>
      </c>
      <c r="KO388" s="4">
        <v>20.8</v>
      </c>
      <c r="KP388" s="4">
        <v>0</v>
      </c>
      <c r="KQ388" s="4">
        <v>0</v>
      </c>
      <c r="KR388" s="4">
        <v>316963</v>
      </c>
      <c r="KS388" s="4">
        <v>0</v>
      </c>
      <c r="KT388" s="4">
        <v>0</v>
      </c>
      <c r="KU388" s="4">
        <v>0</v>
      </c>
      <c r="KV388" s="4">
        <v>21542</v>
      </c>
      <c r="KW388" s="4">
        <v>0</v>
      </c>
      <c r="KX388" s="4">
        <v>16940</v>
      </c>
      <c r="KY388" s="4">
        <v>0</v>
      </c>
      <c r="KZ388" s="4">
        <v>21542</v>
      </c>
      <c r="LA388" s="4">
        <v>0</v>
      </c>
      <c r="LB388" s="4">
        <v>108066.16800000001</v>
      </c>
      <c r="LC388" s="4">
        <v>0</v>
      </c>
      <c r="LD388" s="4">
        <v>22</v>
      </c>
      <c r="LE388" s="4">
        <v>0</v>
      </c>
      <c r="LF388" s="4">
        <v>0</v>
      </c>
      <c r="LG388" s="4">
        <v>367811</v>
      </c>
      <c r="LH388" s="4">
        <v>0</v>
      </c>
      <c r="LI388" s="4">
        <v>0</v>
      </c>
      <c r="LJ388" s="4">
        <v>0</v>
      </c>
      <c r="LK388" s="4">
        <v>26132</v>
      </c>
      <c r="LL388" s="4">
        <v>0</v>
      </c>
      <c r="LM388" s="4">
        <v>0</v>
      </c>
      <c r="LO388" s="4">
        <v>26132</v>
      </c>
      <c r="LQ388" s="4">
        <v>101289</v>
      </c>
      <c r="MI388" s="115">
        <f t="shared" si="5"/>
        <v>-680</v>
      </c>
      <c r="MJ388" s="3"/>
      <c r="MK388" s="3"/>
      <c r="ML388" s="176"/>
      <c r="MM388" s="176"/>
      <c r="MN388" s="176"/>
      <c r="MO388" s="176"/>
      <c r="MP388" s="176"/>
      <c r="MQ388" s="176"/>
      <c r="MR388" s="176"/>
      <c r="MS388" s="176"/>
      <c r="MT388" s="176"/>
    </row>
    <row r="389" spans="1:358" s="4" customFormat="1">
      <c r="A389" s="1">
        <v>683</v>
      </c>
      <c r="B389" t="s">
        <v>419</v>
      </c>
      <c r="C389" s="93"/>
      <c r="E389" s="4">
        <v>0</v>
      </c>
      <c r="F389" s="4">
        <v>0</v>
      </c>
      <c r="I389" s="93">
        <v>6.12</v>
      </c>
      <c r="J389" s="4">
        <v>34316</v>
      </c>
      <c r="K389" s="4">
        <v>0</v>
      </c>
      <c r="L389" s="4">
        <v>30720</v>
      </c>
      <c r="O389" s="93">
        <v>10</v>
      </c>
      <c r="P389" s="4">
        <v>0</v>
      </c>
      <c r="Q389" s="4">
        <v>52070</v>
      </c>
      <c r="R389" s="4">
        <v>0</v>
      </c>
      <c r="S389" s="4">
        <v>0</v>
      </c>
      <c r="U389" s="4">
        <v>21755</v>
      </c>
      <c r="V389" s="4">
        <v>0</v>
      </c>
      <c r="W389" s="93">
        <v>15.77</v>
      </c>
      <c r="X389" s="4">
        <v>0</v>
      </c>
      <c r="Y389" s="4">
        <v>89147</v>
      </c>
      <c r="Z389" s="4">
        <v>0</v>
      </c>
      <c r="AA389" s="4">
        <v>0</v>
      </c>
      <c r="AB389" s="4">
        <v>0</v>
      </c>
      <c r="AC389" s="4">
        <v>37077</v>
      </c>
      <c r="AD389" s="4">
        <v>0</v>
      </c>
      <c r="AF389" s="4">
        <v>15.26</v>
      </c>
      <c r="AG389" s="4">
        <v>0</v>
      </c>
      <c r="AH389" s="4">
        <v>95283</v>
      </c>
      <c r="AJ389" s="4">
        <v>0</v>
      </c>
      <c r="AL389" s="4">
        <v>28382</v>
      </c>
      <c r="AN389" s="4">
        <v>0</v>
      </c>
      <c r="AO389" s="93">
        <v>13.46</v>
      </c>
      <c r="AP389" s="4">
        <v>0</v>
      </c>
      <c r="AQ389" s="4">
        <v>94139</v>
      </c>
      <c r="AR389" s="4">
        <v>0</v>
      </c>
      <c r="AS389" s="4">
        <v>0</v>
      </c>
      <c r="AT389" s="4">
        <v>0</v>
      </c>
      <c r="AU389" s="4">
        <v>18513</v>
      </c>
      <c r="AW389" s="93">
        <v>17.09</v>
      </c>
      <c r="AY389" s="4">
        <v>123121</v>
      </c>
      <c r="AZ389" s="4">
        <v>0</v>
      </c>
      <c r="BA389" s="4">
        <v>7652</v>
      </c>
      <c r="BB389" s="4">
        <v>0</v>
      </c>
      <c r="BC389" s="4">
        <v>27985</v>
      </c>
      <c r="BD389" s="4">
        <v>41</v>
      </c>
      <c r="BE389" s="4">
        <v>20.87</v>
      </c>
      <c r="BF389" s="4">
        <v>0</v>
      </c>
      <c r="BG389" s="4">
        <v>142626</v>
      </c>
      <c r="BH389" s="4">
        <v>0</v>
      </c>
      <c r="BI389" s="4">
        <v>19.440000000000001</v>
      </c>
      <c r="BJ389" s="4">
        <v>0</v>
      </c>
      <c r="BK389" s="4">
        <v>149576</v>
      </c>
      <c r="BL389" s="4">
        <v>0</v>
      </c>
      <c r="BM389" s="4">
        <v>11890</v>
      </c>
      <c r="BN389" s="4">
        <v>0</v>
      </c>
      <c r="BO389" s="4">
        <v>9251.2979441095104</v>
      </c>
      <c r="BP389" s="4">
        <v>6.0254723459929664</v>
      </c>
      <c r="BQ389" s="93">
        <v>31.043859922017589</v>
      </c>
      <c r="BR389" s="4">
        <v>0</v>
      </c>
      <c r="BS389" s="4">
        <v>284281.51905787236</v>
      </c>
      <c r="BT389" s="4">
        <v>0</v>
      </c>
      <c r="BU389" s="4">
        <v>21921.982880778971</v>
      </c>
      <c r="BW389" s="4">
        <v>15566.452606320076</v>
      </c>
      <c r="BY389" s="4">
        <v>21921.982880778971</v>
      </c>
      <c r="CA389" s="4">
        <v>146677.51905787236</v>
      </c>
      <c r="CC389" s="93">
        <v>29.968858131487888</v>
      </c>
      <c r="CD389" s="4">
        <v>0</v>
      </c>
      <c r="CE389" s="4">
        <v>278192.99026132189</v>
      </c>
      <c r="CF389" s="4">
        <v>0</v>
      </c>
      <c r="CG389" s="4">
        <v>23136.427580460204</v>
      </c>
      <c r="CH389" s="4">
        <v>0</v>
      </c>
      <c r="CI389" s="4">
        <v>0</v>
      </c>
      <c r="CJ389" s="4">
        <v>0</v>
      </c>
      <c r="CK389" s="4">
        <v>23136.427580460204</v>
      </c>
      <c r="CL389" s="4">
        <v>0</v>
      </c>
      <c r="CM389" s="4">
        <v>83603</v>
      </c>
      <c r="CN389" s="4">
        <v>0</v>
      </c>
      <c r="CO389" s="93">
        <v>30.228471876555496</v>
      </c>
      <c r="CP389" s="4">
        <v>0</v>
      </c>
      <c r="CQ389" s="4">
        <v>304515.01879001921</v>
      </c>
      <c r="CS389" s="4">
        <v>24464.381742653237</v>
      </c>
      <c r="CU389" s="4">
        <v>0</v>
      </c>
      <c r="CW389" s="4">
        <v>24464.381742653237</v>
      </c>
      <c r="CY389" s="4">
        <v>80204.028528697323</v>
      </c>
      <c r="DA389" s="93">
        <v>32.457962527918902</v>
      </c>
      <c r="DB389" s="4">
        <v>0</v>
      </c>
      <c r="DC389" s="4">
        <v>334300</v>
      </c>
      <c r="DD389" s="4">
        <v>0</v>
      </c>
      <c r="DE389" s="4">
        <v>27165</v>
      </c>
      <c r="DF389" s="4">
        <v>0</v>
      </c>
      <c r="DG389" s="4">
        <v>0</v>
      </c>
      <c r="DH389" s="4">
        <v>0</v>
      </c>
      <c r="DI389" s="4">
        <v>27165</v>
      </c>
      <c r="DJ389" s="4">
        <v>0</v>
      </c>
      <c r="DK389" s="4">
        <v>45578</v>
      </c>
      <c r="DL389" s="4">
        <v>0</v>
      </c>
      <c r="DM389" s="93">
        <v>31.526157232815915</v>
      </c>
      <c r="DN389" s="4">
        <v>0</v>
      </c>
      <c r="DO389" s="4">
        <v>334429</v>
      </c>
      <c r="DQ389" s="4">
        <v>26435</v>
      </c>
      <c r="DS389" s="4">
        <v>18176</v>
      </c>
      <c r="DU389" s="4">
        <v>26435</v>
      </c>
      <c r="DW389" s="4">
        <v>28528.800137467406</v>
      </c>
      <c r="DY389" s="93">
        <v>28.313993174061434</v>
      </c>
      <c r="DZ389" s="4">
        <v>0</v>
      </c>
      <c r="EA389" s="4">
        <v>319409</v>
      </c>
      <c r="EC389" s="4">
        <v>24131</v>
      </c>
      <c r="EE389" s="4">
        <v>12614</v>
      </c>
      <c r="EG389" s="4">
        <v>24131</v>
      </c>
      <c r="EI389" s="4">
        <v>11991.392483992317</v>
      </c>
      <c r="EK389" s="93">
        <v>29.629877441172546</v>
      </c>
      <c r="EL389" s="4">
        <v>0</v>
      </c>
      <c r="EM389" s="4">
        <v>355853</v>
      </c>
      <c r="EN389" s="4">
        <v>0</v>
      </c>
      <c r="EO389" s="4">
        <v>25266</v>
      </c>
      <c r="EP389" s="4">
        <v>0</v>
      </c>
      <c r="EQ389" s="4">
        <v>13008</v>
      </c>
      <c r="ER389" s="4">
        <v>0</v>
      </c>
      <c r="ES389" s="4">
        <v>25266</v>
      </c>
      <c r="ET389" s="4">
        <v>0</v>
      </c>
      <c r="EU389" s="4">
        <v>36495.599999999999</v>
      </c>
      <c r="EV389" s="4">
        <v>0</v>
      </c>
      <c r="EW389" s="93">
        <v>28.510238907849828</v>
      </c>
      <c r="EX389" s="4">
        <v>0</v>
      </c>
      <c r="EY389" s="4">
        <v>303561</v>
      </c>
      <c r="EZ389" s="4">
        <v>0</v>
      </c>
      <c r="FA389" s="4">
        <v>24568</v>
      </c>
      <c r="FB389" s="4">
        <v>0</v>
      </c>
      <c r="FC389" s="4">
        <v>11908</v>
      </c>
      <c r="FD389" s="4">
        <v>0</v>
      </c>
      <c r="FE389" s="4">
        <v>24568</v>
      </c>
      <c r="FF389" s="4">
        <v>0</v>
      </c>
      <c r="FG389" s="4">
        <v>9111</v>
      </c>
      <c r="FH389" s="4">
        <v>0</v>
      </c>
      <c r="FI389" s="93">
        <v>28.055980351828104</v>
      </c>
      <c r="FJ389" s="4">
        <v>0</v>
      </c>
      <c r="FK389" s="4">
        <v>339989</v>
      </c>
      <c r="FL389" s="4">
        <v>0</v>
      </c>
      <c r="FM389" s="4">
        <v>24282</v>
      </c>
      <c r="FN389" s="4">
        <v>0</v>
      </c>
      <c r="FO389" s="4">
        <v>7218</v>
      </c>
      <c r="FQ389" s="4">
        <v>24282</v>
      </c>
      <c r="FS389" s="4">
        <v>43583.375123914891</v>
      </c>
      <c r="FU389" s="93">
        <v>31.941739487420094</v>
      </c>
      <c r="FV389" s="4">
        <v>0</v>
      </c>
      <c r="FW389" s="4">
        <v>399418</v>
      </c>
      <c r="FX389" s="4">
        <v>0</v>
      </c>
      <c r="FY389" s="4">
        <v>27498</v>
      </c>
      <c r="FZ389" s="4">
        <v>0</v>
      </c>
      <c r="GA389" s="4">
        <v>12343</v>
      </c>
      <c r="GB389" s="4">
        <v>0</v>
      </c>
      <c r="GC389" s="4">
        <v>27498</v>
      </c>
      <c r="GE389" s="4">
        <v>75596.290611780976</v>
      </c>
      <c r="GG389" s="93">
        <v>25.339616904834294</v>
      </c>
      <c r="GH389" s="4">
        <v>0</v>
      </c>
      <c r="GI389" s="4">
        <v>327933</v>
      </c>
      <c r="GJ389" s="4">
        <v>0</v>
      </c>
      <c r="GK389" s="4">
        <v>21365</v>
      </c>
      <c r="GL389" s="4">
        <v>0</v>
      </c>
      <c r="GM389" s="4">
        <v>19344</v>
      </c>
      <c r="GN389" s="4">
        <v>0</v>
      </c>
      <c r="GO389" s="4">
        <v>21365</v>
      </c>
      <c r="GP389" s="4">
        <v>0</v>
      </c>
      <c r="GQ389" s="4">
        <v>0</v>
      </c>
      <c r="GR389" s="4">
        <v>0</v>
      </c>
      <c r="GS389" s="93">
        <v>19.996587030716725</v>
      </c>
      <c r="GT389" s="4">
        <v>0</v>
      </c>
      <c r="GU389" s="4">
        <v>253993</v>
      </c>
      <c r="GV389" s="4">
        <v>0</v>
      </c>
      <c r="GW389" s="4">
        <v>16459</v>
      </c>
      <c r="GX389" s="4">
        <v>0</v>
      </c>
      <c r="GY389" s="4">
        <v>22184</v>
      </c>
      <c r="GZ389" s="4">
        <v>0</v>
      </c>
      <c r="HA389" s="160">
        <v>16459</v>
      </c>
      <c r="HB389" s="160">
        <v>0</v>
      </c>
      <c r="HC389" s="160">
        <v>0</v>
      </c>
      <c r="HD389" s="4">
        <v>0</v>
      </c>
      <c r="HE389" s="93">
        <v>20</v>
      </c>
      <c r="HF389" s="4">
        <v>0</v>
      </c>
      <c r="HG389" s="4">
        <v>0</v>
      </c>
      <c r="HH389" s="4">
        <v>280105</v>
      </c>
      <c r="HI389" s="4">
        <v>0</v>
      </c>
      <c r="HJ389" s="4">
        <v>16727</v>
      </c>
      <c r="HK389" s="4">
        <v>0</v>
      </c>
      <c r="HL389" s="4">
        <v>25652</v>
      </c>
      <c r="HM389" s="4">
        <v>0</v>
      </c>
      <c r="HN389" s="4">
        <v>16727</v>
      </c>
      <c r="HO389" s="4">
        <v>0</v>
      </c>
      <c r="HP389" s="4">
        <v>22920</v>
      </c>
      <c r="HQ389" s="4">
        <v>-398.2168197564788</v>
      </c>
      <c r="HR389" s="93">
        <v>25.27</v>
      </c>
      <c r="HS389" s="4">
        <v>0</v>
      </c>
      <c r="HT389" s="4">
        <v>0</v>
      </c>
      <c r="HU389" s="4">
        <v>371607</v>
      </c>
      <c r="HV389" s="4">
        <v>0</v>
      </c>
      <c r="HW389" s="4">
        <v>0</v>
      </c>
      <c r="HX389" s="176">
        <v>0</v>
      </c>
      <c r="HY389" s="4">
        <v>21637</v>
      </c>
      <c r="HZ389" s="176">
        <v>0</v>
      </c>
      <c r="IA389" s="4">
        <v>14637</v>
      </c>
      <c r="IB389" s="176">
        <v>0</v>
      </c>
      <c r="IC389" s="4">
        <v>21637</v>
      </c>
      <c r="ID389" s="176">
        <v>0</v>
      </c>
      <c r="IE389" s="4">
        <v>60037.598872995819</v>
      </c>
      <c r="IF389" s="4">
        <v>323.84104400514479</v>
      </c>
      <c r="IG389" s="5">
        <v>22.669999999999998</v>
      </c>
      <c r="IH389" s="3">
        <v>0</v>
      </c>
      <c r="II389" s="3">
        <v>0</v>
      </c>
      <c r="IJ389" s="3">
        <v>346790</v>
      </c>
      <c r="IK389" s="3">
        <v>0</v>
      </c>
      <c r="IL389" s="3">
        <v>0</v>
      </c>
      <c r="IM389" s="3">
        <v>0</v>
      </c>
      <c r="IN389" s="3">
        <v>19389</v>
      </c>
      <c r="IO389" s="3">
        <v>0</v>
      </c>
      <c r="IP389" s="3">
        <v>16377</v>
      </c>
      <c r="IQ389" s="3"/>
      <c r="IR389" s="3">
        <v>20237</v>
      </c>
      <c r="IS389" s="3"/>
      <c r="IT389" s="3">
        <v>265.68396704999003</v>
      </c>
      <c r="IU389" s="3"/>
      <c r="IV389" s="93">
        <v>17.940000000000001</v>
      </c>
      <c r="IW389" s="4">
        <v>0</v>
      </c>
      <c r="IX389" s="4">
        <v>0</v>
      </c>
      <c r="IY389" s="4">
        <v>308466</v>
      </c>
      <c r="IZ389" s="4">
        <v>0</v>
      </c>
      <c r="JA389" s="4">
        <v>0</v>
      </c>
      <c r="JB389" s="4">
        <v>0</v>
      </c>
      <c r="JC389" s="4">
        <v>16827</v>
      </c>
      <c r="JD389" s="4">
        <v>0</v>
      </c>
      <c r="JE389" s="4">
        <v>0</v>
      </c>
      <c r="JG389" s="4">
        <v>16827</v>
      </c>
      <c r="JI389" s="4">
        <v>31.885676321483572</v>
      </c>
      <c r="JK389" s="93">
        <v>20.53</v>
      </c>
      <c r="JL389" s="4">
        <v>0</v>
      </c>
      <c r="JM389" s="4">
        <v>0</v>
      </c>
      <c r="JN389" s="4">
        <v>339807</v>
      </c>
      <c r="JO389" s="4">
        <v>0</v>
      </c>
      <c r="JP389" s="4">
        <v>0</v>
      </c>
      <c r="JQ389" s="4">
        <v>0</v>
      </c>
      <c r="JR389" s="4">
        <v>17380</v>
      </c>
      <c r="JS389" s="4">
        <v>0</v>
      </c>
      <c r="JT389" s="4">
        <v>41240</v>
      </c>
      <c r="JV389" s="4">
        <v>17380</v>
      </c>
      <c r="JW389" s="4">
        <v>0</v>
      </c>
      <c r="JX389" s="4">
        <v>31341</v>
      </c>
      <c r="JY389" s="4">
        <v>0</v>
      </c>
      <c r="JZ389" s="93">
        <v>22.5</v>
      </c>
      <c r="KA389" s="4">
        <v>0</v>
      </c>
      <c r="KB389" s="4">
        <v>0</v>
      </c>
      <c r="KC389" s="4">
        <v>437143</v>
      </c>
      <c r="KD389" s="4">
        <v>0</v>
      </c>
      <c r="KE389" s="4">
        <v>0</v>
      </c>
      <c r="KF389" s="4">
        <v>0</v>
      </c>
      <c r="KG389" s="4">
        <v>21105</v>
      </c>
      <c r="KH389" s="4">
        <v>0</v>
      </c>
      <c r="KI389" s="4">
        <v>0</v>
      </c>
      <c r="KJ389" s="4">
        <v>0</v>
      </c>
      <c r="KK389" s="4">
        <v>21105</v>
      </c>
      <c r="KM389" s="4">
        <v>116140.6</v>
      </c>
      <c r="KN389" s="4">
        <v>0</v>
      </c>
      <c r="KO389" s="4">
        <v>18.66</v>
      </c>
      <c r="KP389" s="4">
        <v>0</v>
      </c>
      <c r="KQ389" s="4">
        <v>0</v>
      </c>
      <c r="KR389" s="4">
        <v>399596</v>
      </c>
      <c r="KS389" s="4">
        <v>0</v>
      </c>
      <c r="KT389" s="4">
        <v>0</v>
      </c>
      <c r="KU389" s="4">
        <v>0</v>
      </c>
      <c r="KV389" s="4">
        <v>20302</v>
      </c>
      <c r="KW389" s="4">
        <v>0</v>
      </c>
      <c r="KX389" s="4">
        <v>0</v>
      </c>
      <c r="KY389" s="4">
        <v>0</v>
      </c>
      <c r="KZ389" s="4">
        <v>20302</v>
      </c>
      <c r="LA389" s="4">
        <v>0</v>
      </c>
      <c r="LB389" s="4">
        <v>70436.543999999994</v>
      </c>
      <c r="LC389" s="4">
        <v>0</v>
      </c>
      <c r="LD389" s="4">
        <v>13</v>
      </c>
      <c r="LE389" s="4">
        <v>0</v>
      </c>
      <c r="LF389" s="4">
        <v>0</v>
      </c>
      <c r="LG389" s="4">
        <v>283079</v>
      </c>
      <c r="LH389" s="4">
        <v>0</v>
      </c>
      <c r="LI389" s="4">
        <v>0</v>
      </c>
      <c r="LJ389" s="4">
        <v>0</v>
      </c>
      <c r="LK389" s="4">
        <v>15444</v>
      </c>
      <c r="LL389" s="4">
        <v>0</v>
      </c>
      <c r="LM389" s="4">
        <v>0</v>
      </c>
      <c r="LO389" s="4">
        <v>15444</v>
      </c>
      <c r="LQ389" s="4">
        <v>38934.400000000001</v>
      </c>
      <c r="MI389" s="115">
        <f t="shared" si="5"/>
        <v>-683</v>
      </c>
      <c r="MJ389" s="3"/>
      <c r="MK389" s="3"/>
      <c r="ML389" s="176"/>
      <c r="MM389" s="176"/>
      <c r="MN389" s="176"/>
      <c r="MO389" s="176"/>
      <c r="MP389" s="176"/>
      <c r="MQ389" s="176"/>
      <c r="MR389" s="176"/>
      <c r="MS389" s="176"/>
      <c r="MT389" s="176"/>
    </row>
    <row r="390" spans="1:358" s="4" customFormat="1">
      <c r="A390" s="1">
        <v>685</v>
      </c>
      <c r="B390" t="s">
        <v>420</v>
      </c>
      <c r="C390" s="93"/>
      <c r="E390" s="4">
        <v>0</v>
      </c>
      <c r="F390" s="4">
        <v>0</v>
      </c>
      <c r="I390" s="93"/>
      <c r="J390" s="4">
        <v>0</v>
      </c>
      <c r="K390" s="4">
        <v>0</v>
      </c>
      <c r="L390" s="4">
        <v>0</v>
      </c>
      <c r="O390" s="93"/>
      <c r="Q390" s="4">
        <v>0</v>
      </c>
      <c r="R390" s="4">
        <v>0</v>
      </c>
      <c r="S390" s="4">
        <v>0</v>
      </c>
      <c r="U390" s="4">
        <v>0</v>
      </c>
      <c r="V390" s="4">
        <v>0</v>
      </c>
      <c r="W390" s="93"/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L390" s="4">
        <v>0</v>
      </c>
      <c r="AO390" s="93"/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W390" s="93"/>
      <c r="AZ390" s="4">
        <v>0</v>
      </c>
      <c r="BB390" s="4">
        <v>0</v>
      </c>
      <c r="BC390" s="4">
        <v>0</v>
      </c>
      <c r="BD390" s="4">
        <v>0</v>
      </c>
      <c r="BH390" s="4">
        <v>0</v>
      </c>
      <c r="BL390" s="4">
        <v>0</v>
      </c>
      <c r="BN390" s="4">
        <v>0</v>
      </c>
      <c r="BO390" s="4">
        <v>0</v>
      </c>
      <c r="BP390" s="4">
        <v>0</v>
      </c>
      <c r="BQ390" s="93">
        <v>0</v>
      </c>
      <c r="BR390" s="4">
        <v>0</v>
      </c>
      <c r="BS390" s="4">
        <v>0</v>
      </c>
      <c r="BT390" s="4">
        <v>0</v>
      </c>
      <c r="BU390" s="4">
        <v>0</v>
      </c>
      <c r="BW390" s="4">
        <v>0</v>
      </c>
      <c r="BY390" s="4">
        <v>0</v>
      </c>
      <c r="CA390" s="4">
        <v>0</v>
      </c>
      <c r="CC390" s="93"/>
      <c r="CE390" s="4">
        <v>0</v>
      </c>
      <c r="CF390" s="4">
        <v>0</v>
      </c>
      <c r="CH390" s="4">
        <v>0</v>
      </c>
      <c r="CJ390" s="4">
        <v>0</v>
      </c>
      <c r="CK390" s="4">
        <v>0</v>
      </c>
      <c r="CL390" s="4">
        <v>0</v>
      </c>
      <c r="CM390" s="4">
        <v>0</v>
      </c>
      <c r="CN390" s="4">
        <v>0</v>
      </c>
      <c r="CO390" s="93"/>
      <c r="CS390" s="4">
        <v>0</v>
      </c>
      <c r="CW390" s="4">
        <v>0</v>
      </c>
      <c r="CY390" s="4">
        <v>0</v>
      </c>
      <c r="DA390" s="93">
        <v>1</v>
      </c>
      <c r="DB390" s="4">
        <v>0</v>
      </c>
      <c r="DC390" s="4">
        <v>12419</v>
      </c>
      <c r="DD390" s="4">
        <v>0</v>
      </c>
      <c r="DE390" s="4">
        <v>849</v>
      </c>
      <c r="DF390" s="4">
        <v>0</v>
      </c>
      <c r="DG390" s="4">
        <v>0</v>
      </c>
      <c r="DH390" s="4">
        <v>0</v>
      </c>
      <c r="DI390" s="4">
        <v>849</v>
      </c>
      <c r="DJ390" s="4">
        <v>0</v>
      </c>
      <c r="DK390" s="4">
        <v>12419</v>
      </c>
      <c r="DL390" s="4">
        <v>0</v>
      </c>
      <c r="DM390" s="93">
        <v>1</v>
      </c>
      <c r="DN390" s="4">
        <v>0</v>
      </c>
      <c r="DO390" s="4">
        <v>11362</v>
      </c>
      <c r="DQ390" s="4">
        <v>893</v>
      </c>
      <c r="DS390" s="4">
        <v>0</v>
      </c>
      <c r="DU390" s="4">
        <v>893</v>
      </c>
      <c r="DW390" s="4">
        <v>7451.4</v>
      </c>
      <c r="DY390" s="93">
        <v>1</v>
      </c>
      <c r="DZ390" s="4">
        <v>0</v>
      </c>
      <c r="EA390" s="4">
        <v>11108</v>
      </c>
      <c r="EC390" s="4">
        <v>893</v>
      </c>
      <c r="EE390" s="4">
        <v>0</v>
      </c>
      <c r="EG390" s="4">
        <v>893</v>
      </c>
      <c r="EI390" s="4">
        <v>4967.6000000000004</v>
      </c>
      <c r="EK390" s="93">
        <v>1</v>
      </c>
      <c r="EL390" s="4">
        <v>0</v>
      </c>
      <c r="EM390" s="4">
        <v>11619</v>
      </c>
      <c r="EN390" s="4">
        <v>0</v>
      </c>
      <c r="EO390" s="4">
        <v>893</v>
      </c>
      <c r="EP390" s="4">
        <v>0</v>
      </c>
      <c r="EQ390" s="4">
        <v>0</v>
      </c>
      <c r="ER390" s="4">
        <v>0</v>
      </c>
      <c r="ES390" s="4">
        <v>893</v>
      </c>
      <c r="ET390" s="4">
        <v>0</v>
      </c>
      <c r="EU390" s="4">
        <v>511</v>
      </c>
      <c r="EV390" s="4">
        <v>0</v>
      </c>
      <c r="EW390" s="93">
        <v>1</v>
      </c>
      <c r="EX390" s="4">
        <v>0</v>
      </c>
      <c r="EY390" s="4">
        <v>12388</v>
      </c>
      <c r="EZ390" s="4">
        <v>0</v>
      </c>
      <c r="FA390" s="4">
        <v>893</v>
      </c>
      <c r="FB390" s="4">
        <v>0</v>
      </c>
      <c r="FC390" s="4">
        <v>0</v>
      </c>
      <c r="FD390" s="4">
        <v>0</v>
      </c>
      <c r="FE390" s="4">
        <v>893</v>
      </c>
      <c r="FF390" s="4">
        <v>0</v>
      </c>
      <c r="FG390" s="4">
        <v>896.75</v>
      </c>
      <c r="FH390" s="4">
        <v>0</v>
      </c>
      <c r="FI390" s="93">
        <v>1</v>
      </c>
      <c r="FJ390" s="4">
        <v>0</v>
      </c>
      <c r="FK390" s="4">
        <v>12552</v>
      </c>
      <c r="FL390" s="4">
        <v>0</v>
      </c>
      <c r="FM390" s="4">
        <v>893</v>
      </c>
      <c r="FN390" s="4">
        <v>0</v>
      </c>
      <c r="FO390" s="4">
        <v>0</v>
      </c>
      <c r="FQ390" s="4">
        <v>893</v>
      </c>
      <c r="FS390" s="4">
        <v>463.2151246179057</v>
      </c>
      <c r="FU390" s="93">
        <v>1</v>
      </c>
      <c r="FV390" s="4">
        <v>0</v>
      </c>
      <c r="FW390" s="4">
        <v>11730</v>
      </c>
      <c r="FX390" s="4">
        <v>0</v>
      </c>
      <c r="FY390" s="4">
        <v>893</v>
      </c>
      <c r="FZ390" s="4">
        <v>0</v>
      </c>
      <c r="GA390" s="4">
        <v>0</v>
      </c>
      <c r="GB390" s="4">
        <v>0</v>
      </c>
      <c r="GC390" s="4">
        <v>893</v>
      </c>
      <c r="GE390" s="4">
        <v>351.46574768958146</v>
      </c>
      <c r="GG390" s="93">
        <v>0</v>
      </c>
      <c r="GH390" s="4">
        <v>0</v>
      </c>
      <c r="GI390" s="4">
        <v>0</v>
      </c>
      <c r="GJ390" s="4">
        <v>0</v>
      </c>
      <c r="GK390" s="4">
        <v>0</v>
      </c>
      <c r="GL390" s="4">
        <v>0</v>
      </c>
      <c r="GM390" s="4">
        <v>0</v>
      </c>
      <c r="GN390" s="4">
        <v>0</v>
      </c>
      <c r="GO390" s="4">
        <v>0</v>
      </c>
      <c r="GP390" s="4">
        <v>0</v>
      </c>
      <c r="GQ390" s="4">
        <v>0</v>
      </c>
      <c r="GR390" s="4">
        <v>0</v>
      </c>
      <c r="GS390" s="93">
        <v>0</v>
      </c>
      <c r="GT390" s="4">
        <v>0</v>
      </c>
      <c r="GU390" s="4">
        <v>0</v>
      </c>
      <c r="GV390" s="4">
        <v>0</v>
      </c>
      <c r="GW390" s="4">
        <v>0</v>
      </c>
      <c r="GX390" s="4">
        <v>0</v>
      </c>
      <c r="GY390" s="4">
        <v>0</v>
      </c>
      <c r="GZ390" s="4">
        <v>0</v>
      </c>
      <c r="HA390" s="160">
        <v>0</v>
      </c>
      <c r="HB390" s="160">
        <v>0</v>
      </c>
      <c r="HC390" s="160">
        <v>0</v>
      </c>
      <c r="HD390" s="4">
        <v>0</v>
      </c>
      <c r="HE390" s="93">
        <v>0</v>
      </c>
      <c r="HF390" s="4">
        <v>0</v>
      </c>
      <c r="HG390" s="4">
        <v>0</v>
      </c>
      <c r="HH390" s="4">
        <v>0</v>
      </c>
      <c r="HI390" s="4">
        <v>0</v>
      </c>
      <c r="HJ390" s="4">
        <v>0</v>
      </c>
      <c r="HK390" s="4">
        <v>0</v>
      </c>
      <c r="HL390" s="4">
        <v>0</v>
      </c>
      <c r="HM390" s="4">
        <v>0</v>
      </c>
      <c r="HN390" s="4">
        <v>0</v>
      </c>
      <c r="HO390" s="4">
        <v>0</v>
      </c>
      <c r="HP390" s="4">
        <v>0</v>
      </c>
      <c r="HQ390" s="4">
        <v>0</v>
      </c>
      <c r="HR390" s="93">
        <v>0</v>
      </c>
      <c r="HS390" s="4">
        <v>0</v>
      </c>
      <c r="HT390" s="4">
        <v>0</v>
      </c>
      <c r="HU390" s="4">
        <v>0</v>
      </c>
      <c r="HV390" s="4">
        <v>0</v>
      </c>
      <c r="HW390" s="4">
        <v>0</v>
      </c>
      <c r="HX390" s="176">
        <v>0</v>
      </c>
      <c r="HY390" s="4">
        <v>0</v>
      </c>
      <c r="HZ390" s="176">
        <v>0</v>
      </c>
      <c r="IA390" s="4">
        <v>0</v>
      </c>
      <c r="IB390" s="176">
        <v>0</v>
      </c>
      <c r="IC390" s="4">
        <v>0</v>
      </c>
      <c r="ID390" s="176">
        <v>0</v>
      </c>
      <c r="IE390" s="4">
        <v>0</v>
      </c>
      <c r="IF390" s="4">
        <v>0</v>
      </c>
      <c r="IG390" s="5">
        <v>0</v>
      </c>
      <c r="IH390" s="3">
        <v>0</v>
      </c>
      <c r="II390" s="3">
        <v>0</v>
      </c>
      <c r="IJ390" s="3">
        <v>0</v>
      </c>
      <c r="IK390" s="3">
        <v>0</v>
      </c>
      <c r="IL390" s="3">
        <v>0</v>
      </c>
      <c r="IM390" s="3">
        <v>0</v>
      </c>
      <c r="IN390" s="3">
        <v>0</v>
      </c>
      <c r="IO390" s="3">
        <v>0</v>
      </c>
      <c r="IP390" s="3">
        <v>0</v>
      </c>
      <c r="IQ390" s="3"/>
      <c r="IR390" s="3">
        <v>0</v>
      </c>
      <c r="IS390" s="3"/>
      <c r="IT390" s="3">
        <v>0</v>
      </c>
      <c r="IU390" s="3"/>
      <c r="IV390" s="93">
        <v>0</v>
      </c>
      <c r="IW390" s="4">
        <v>0</v>
      </c>
      <c r="IX390" s="4">
        <v>0</v>
      </c>
      <c r="IY390" s="4">
        <v>0</v>
      </c>
      <c r="IZ390" s="4">
        <v>0</v>
      </c>
      <c r="JA390" s="4">
        <v>0</v>
      </c>
      <c r="JB390" s="4">
        <v>0</v>
      </c>
      <c r="JC390" s="4">
        <v>0</v>
      </c>
      <c r="JD390" s="4">
        <v>0</v>
      </c>
      <c r="JE390" s="4">
        <v>0</v>
      </c>
      <c r="JG390" s="4">
        <v>0</v>
      </c>
      <c r="JI390" s="4">
        <v>0</v>
      </c>
      <c r="JK390" s="93">
        <v>0</v>
      </c>
      <c r="JL390" s="4">
        <v>0</v>
      </c>
      <c r="JM390" s="4">
        <v>0</v>
      </c>
      <c r="JN390" s="4">
        <v>0</v>
      </c>
      <c r="JO390" s="4">
        <v>0</v>
      </c>
      <c r="JP390" s="4">
        <v>0</v>
      </c>
      <c r="JQ390" s="4">
        <v>0</v>
      </c>
      <c r="JR390" s="4">
        <v>0</v>
      </c>
      <c r="JS390" s="4">
        <v>0</v>
      </c>
      <c r="JT390" s="4">
        <v>0</v>
      </c>
      <c r="JV390" s="4">
        <v>0</v>
      </c>
      <c r="JW390" s="4">
        <v>0</v>
      </c>
      <c r="JX390" s="4">
        <v>0</v>
      </c>
      <c r="JY390" s="4">
        <v>0</v>
      </c>
      <c r="JZ390" s="93">
        <v>0</v>
      </c>
      <c r="KA390" s="4">
        <v>0</v>
      </c>
      <c r="KB390" s="4">
        <v>0</v>
      </c>
      <c r="KC390" s="4">
        <v>0</v>
      </c>
      <c r="KD390" s="4">
        <v>0</v>
      </c>
      <c r="KE390" s="4">
        <v>0</v>
      </c>
      <c r="KF390" s="4">
        <v>0</v>
      </c>
      <c r="KG390" s="4">
        <v>0</v>
      </c>
      <c r="KH390" s="4">
        <v>0</v>
      </c>
      <c r="KI390" s="4">
        <v>0</v>
      </c>
      <c r="KJ390" s="4">
        <v>0</v>
      </c>
      <c r="KK390" s="4">
        <v>0</v>
      </c>
      <c r="KM390" s="4">
        <v>0</v>
      </c>
      <c r="KN390" s="4">
        <v>0</v>
      </c>
      <c r="KO390" s="4">
        <v>2</v>
      </c>
      <c r="KP390" s="4">
        <v>0</v>
      </c>
      <c r="KQ390" s="4">
        <v>0</v>
      </c>
      <c r="KR390" s="4">
        <v>59188</v>
      </c>
      <c r="KS390" s="4">
        <v>0</v>
      </c>
      <c r="KT390" s="4">
        <v>0</v>
      </c>
      <c r="KU390" s="4">
        <v>0</v>
      </c>
      <c r="KV390" s="4">
        <v>2176</v>
      </c>
      <c r="KW390" s="4">
        <v>0</v>
      </c>
      <c r="KX390" s="4">
        <v>0</v>
      </c>
      <c r="KY390" s="4">
        <v>0</v>
      </c>
      <c r="KZ390" s="4">
        <v>2176</v>
      </c>
      <c r="LA390" s="4">
        <v>0</v>
      </c>
      <c r="LB390" s="4">
        <v>59188</v>
      </c>
      <c r="LC390" s="4">
        <v>0</v>
      </c>
      <c r="LD390" s="4">
        <v>1</v>
      </c>
      <c r="LE390" s="4">
        <v>0</v>
      </c>
      <c r="LF390" s="4">
        <v>0</v>
      </c>
      <c r="LG390" s="4">
        <v>20638</v>
      </c>
      <c r="LH390" s="4">
        <v>0</v>
      </c>
      <c r="LI390" s="4">
        <v>0</v>
      </c>
      <c r="LJ390" s="4">
        <v>0</v>
      </c>
      <c r="LK390" s="4">
        <v>1188</v>
      </c>
      <c r="LL390" s="4">
        <v>0</v>
      </c>
      <c r="LM390" s="4">
        <v>0</v>
      </c>
      <c r="LO390" s="4">
        <v>1188</v>
      </c>
      <c r="LQ390" s="4">
        <v>35512.799999999996</v>
      </c>
      <c r="MI390" s="115">
        <f t="shared" si="5"/>
        <v>-685</v>
      </c>
      <c r="MJ390" s="3"/>
      <c r="MK390" s="3"/>
      <c r="ML390" s="176"/>
      <c r="MM390" s="176"/>
      <c r="MN390" s="176"/>
      <c r="MO390" s="176"/>
      <c r="MP390" s="176"/>
      <c r="MQ390" s="176"/>
      <c r="MR390" s="176"/>
      <c r="MS390" s="176"/>
      <c r="MT390" s="176"/>
    </row>
    <row r="391" spans="1:358" s="4" customFormat="1">
      <c r="A391" s="1">
        <v>690</v>
      </c>
      <c r="B391" t="s">
        <v>421</v>
      </c>
      <c r="C391" s="93"/>
      <c r="E391" s="4">
        <v>0</v>
      </c>
      <c r="F391" s="4">
        <v>0</v>
      </c>
      <c r="I391" s="93"/>
      <c r="J391" s="4">
        <v>0</v>
      </c>
      <c r="K391" s="4">
        <v>0</v>
      </c>
      <c r="L391" s="4">
        <v>0</v>
      </c>
      <c r="O391" s="93"/>
      <c r="Q391" s="4">
        <v>0</v>
      </c>
      <c r="R391" s="4">
        <v>0</v>
      </c>
      <c r="S391" s="4">
        <v>0</v>
      </c>
      <c r="U391" s="4">
        <v>0</v>
      </c>
      <c r="V391" s="4">
        <v>0</v>
      </c>
      <c r="W391" s="93">
        <v>9.6300000000000008</v>
      </c>
      <c r="X391" s="4">
        <v>0</v>
      </c>
      <c r="Y391" s="4">
        <v>56268</v>
      </c>
      <c r="Z391" s="4">
        <v>0</v>
      </c>
      <c r="AA391" s="4">
        <v>6520</v>
      </c>
      <c r="AB391" s="4">
        <v>0</v>
      </c>
      <c r="AC391" s="4">
        <v>56268</v>
      </c>
      <c r="AD391" s="4">
        <v>0</v>
      </c>
      <c r="AF391" s="4">
        <v>20</v>
      </c>
      <c r="AG391" s="4">
        <v>0</v>
      </c>
      <c r="AH391" s="4">
        <v>132020</v>
      </c>
      <c r="AJ391" s="4">
        <v>0</v>
      </c>
      <c r="AL391" s="4">
        <v>109513</v>
      </c>
      <c r="AN391" s="4">
        <v>0</v>
      </c>
      <c r="AO391" s="93">
        <v>24</v>
      </c>
      <c r="AP391" s="4">
        <v>0</v>
      </c>
      <c r="AQ391" s="4">
        <v>174552</v>
      </c>
      <c r="AR391" s="4">
        <v>0</v>
      </c>
      <c r="AS391" s="4">
        <v>0</v>
      </c>
      <c r="AT391" s="4">
        <v>0</v>
      </c>
      <c r="AU391" s="4">
        <v>110490</v>
      </c>
      <c r="AW391" s="93">
        <v>26.17</v>
      </c>
      <c r="AY391" s="4">
        <v>188480</v>
      </c>
      <c r="AZ391" s="4">
        <v>0</v>
      </c>
      <c r="BA391" s="4">
        <v>0</v>
      </c>
      <c r="BB391" s="4">
        <v>0</v>
      </c>
      <c r="BC391" s="4">
        <v>62091</v>
      </c>
      <c r="BD391" s="4">
        <v>91</v>
      </c>
      <c r="BE391" s="4">
        <v>20.39</v>
      </c>
      <c r="BF391" s="4">
        <v>0</v>
      </c>
      <c r="BG391" s="4">
        <v>143864</v>
      </c>
      <c r="BH391" s="4">
        <v>0</v>
      </c>
      <c r="BI391" s="4">
        <v>32.659999999999997</v>
      </c>
      <c r="BJ391" s="4">
        <v>0</v>
      </c>
      <c r="BK391" s="4">
        <v>213488</v>
      </c>
      <c r="BL391" s="4">
        <v>0</v>
      </c>
      <c r="BM391" s="4">
        <v>13666</v>
      </c>
      <c r="BN391" s="4">
        <v>0</v>
      </c>
      <c r="BO391" s="4">
        <v>22999.993359967444</v>
      </c>
      <c r="BP391" s="4">
        <v>14.980149248869566</v>
      </c>
      <c r="BQ391" s="93">
        <v>40</v>
      </c>
      <c r="BR391" s="4">
        <v>0</v>
      </c>
      <c r="BS391" s="4">
        <v>294778.07583896699</v>
      </c>
      <c r="BT391" s="4">
        <v>0</v>
      </c>
      <c r="BU391" s="4">
        <v>29172</v>
      </c>
      <c r="BW391" s="4">
        <v>8357.4086340250542</v>
      </c>
      <c r="BY391" s="4">
        <v>29172</v>
      </c>
      <c r="CA391" s="4">
        <v>123064.47583896699</v>
      </c>
      <c r="CC391" s="93">
        <v>40.477815699658706</v>
      </c>
      <c r="CD391" s="4">
        <v>0</v>
      </c>
      <c r="CE391" s="4">
        <v>321758</v>
      </c>
      <c r="CF391" s="4">
        <v>0</v>
      </c>
      <c r="CG391" s="4">
        <v>31040</v>
      </c>
      <c r="CH391" s="4">
        <v>0</v>
      </c>
      <c r="CI391" s="4">
        <v>4215.7679180887371</v>
      </c>
      <c r="CJ391" s="4">
        <v>0</v>
      </c>
      <c r="CK391" s="4">
        <v>31040</v>
      </c>
      <c r="CL391" s="4">
        <v>0</v>
      </c>
      <c r="CM391" s="4">
        <v>103603.92416103301</v>
      </c>
      <c r="CN391" s="4">
        <v>0</v>
      </c>
      <c r="CO391" s="93">
        <v>41.99651567944251</v>
      </c>
      <c r="CP391" s="4">
        <v>0</v>
      </c>
      <c r="CQ391" s="4">
        <v>340026.65741624951</v>
      </c>
      <c r="CS391" s="4">
        <v>33248.174216027874</v>
      </c>
      <c r="CU391" s="4">
        <v>9558</v>
      </c>
      <c r="CW391" s="4">
        <v>33248.174216027874</v>
      </c>
      <c r="CY391" s="4">
        <v>66972.657416249509</v>
      </c>
      <c r="DA391" s="93">
        <v>44.207200527269734</v>
      </c>
      <c r="DB391" s="4">
        <v>0</v>
      </c>
      <c r="DC391" s="4">
        <v>393416</v>
      </c>
      <c r="DD391" s="4">
        <v>0</v>
      </c>
      <c r="DE391" s="4">
        <v>37532</v>
      </c>
      <c r="DF391" s="4">
        <v>0</v>
      </c>
      <c r="DG391" s="4">
        <v>0</v>
      </c>
      <c r="DH391" s="4">
        <v>0</v>
      </c>
      <c r="DI391" s="4">
        <v>37532</v>
      </c>
      <c r="DJ391" s="4">
        <v>0</v>
      </c>
      <c r="DK391" s="4">
        <v>75143</v>
      </c>
      <c r="DL391" s="4">
        <v>0</v>
      </c>
      <c r="DM391" s="93">
        <v>38</v>
      </c>
      <c r="DN391" s="4">
        <v>0</v>
      </c>
      <c r="DO391" s="4">
        <v>362639</v>
      </c>
      <c r="DQ391" s="4">
        <v>33718</v>
      </c>
      <c r="DS391" s="4">
        <v>0</v>
      </c>
      <c r="DU391" s="4">
        <v>33718</v>
      </c>
      <c r="DW391" s="4">
        <v>39341.0685167501</v>
      </c>
      <c r="DY391" s="93">
        <v>38</v>
      </c>
      <c r="DZ391" s="4">
        <v>0</v>
      </c>
      <c r="EA391" s="4">
        <v>351993</v>
      </c>
      <c r="EC391" s="4">
        <v>33041</v>
      </c>
      <c r="EE391" s="4">
        <v>10979</v>
      </c>
      <c r="EG391" s="4">
        <v>33041</v>
      </c>
      <c r="EI391" s="4">
        <v>21355.737033500198</v>
      </c>
      <c r="EK391" s="93">
        <v>33</v>
      </c>
      <c r="EL391" s="4">
        <v>0</v>
      </c>
      <c r="EM391" s="4">
        <v>334013</v>
      </c>
      <c r="EN391" s="4">
        <v>0</v>
      </c>
      <c r="EO391" s="4">
        <v>29469</v>
      </c>
      <c r="EP391" s="4">
        <v>0</v>
      </c>
      <c r="EQ391" s="4">
        <v>0</v>
      </c>
      <c r="ER391" s="4">
        <v>0</v>
      </c>
      <c r="ES391" s="4">
        <v>29469</v>
      </c>
      <c r="ET391" s="4">
        <v>0</v>
      </c>
      <c r="EU391" s="4">
        <v>0</v>
      </c>
      <c r="EV391" s="4">
        <v>0</v>
      </c>
      <c r="EW391" s="93">
        <v>24</v>
      </c>
      <c r="EX391" s="4">
        <v>0</v>
      </c>
      <c r="EY391" s="4">
        <v>230423</v>
      </c>
      <c r="EZ391" s="4">
        <v>0</v>
      </c>
      <c r="FA391" s="4">
        <v>21375</v>
      </c>
      <c r="FB391" s="4">
        <v>0</v>
      </c>
      <c r="FC391" s="4">
        <v>0</v>
      </c>
      <c r="FD391" s="4">
        <v>0</v>
      </c>
      <c r="FE391" s="4">
        <v>21375</v>
      </c>
      <c r="FF391" s="4">
        <v>0</v>
      </c>
      <c r="FG391" s="4">
        <v>0</v>
      </c>
      <c r="FH391" s="4">
        <v>0</v>
      </c>
      <c r="FI391" s="93">
        <v>20.511639950097688</v>
      </c>
      <c r="FJ391" s="4">
        <v>0</v>
      </c>
      <c r="FK391" s="4">
        <v>209443</v>
      </c>
      <c r="FL391" s="4">
        <v>0</v>
      </c>
      <c r="FM391" s="4">
        <v>18145</v>
      </c>
      <c r="FN391" s="4">
        <v>0</v>
      </c>
      <c r="FO391" s="4">
        <v>0</v>
      </c>
      <c r="FQ391" s="4">
        <v>18145</v>
      </c>
      <c r="FS391" s="4">
        <v>0</v>
      </c>
      <c r="FU391" s="93">
        <v>14.058018018018018</v>
      </c>
      <c r="FV391" s="4">
        <v>0</v>
      </c>
      <c r="FW391" s="4">
        <v>148729</v>
      </c>
      <c r="FX391" s="4">
        <v>0</v>
      </c>
      <c r="FY391" s="4">
        <v>12545</v>
      </c>
      <c r="FZ391" s="4">
        <v>0</v>
      </c>
      <c r="GA391" s="4">
        <v>0</v>
      </c>
      <c r="GB391" s="4">
        <v>0</v>
      </c>
      <c r="GC391" s="4">
        <v>12545</v>
      </c>
      <c r="GE391" s="4">
        <v>0</v>
      </c>
      <c r="GG391" s="93">
        <v>11.498338870431894</v>
      </c>
      <c r="GH391" s="4">
        <v>0</v>
      </c>
      <c r="GI391" s="4">
        <v>128170</v>
      </c>
      <c r="GJ391" s="4">
        <v>0</v>
      </c>
      <c r="GK391" s="4">
        <v>10267</v>
      </c>
      <c r="GL391" s="4">
        <v>0</v>
      </c>
      <c r="GM391" s="4">
        <v>0</v>
      </c>
      <c r="GN391" s="4">
        <v>0</v>
      </c>
      <c r="GO391" s="4">
        <v>10267</v>
      </c>
      <c r="GP391" s="4">
        <v>0</v>
      </c>
      <c r="GQ391" s="4">
        <v>0</v>
      </c>
      <c r="GR391" s="4">
        <v>0</v>
      </c>
      <c r="GS391" s="93">
        <v>11.49655172413793</v>
      </c>
      <c r="GT391" s="4">
        <v>0</v>
      </c>
      <c r="GU391" s="4">
        <v>141603</v>
      </c>
      <c r="GV391" s="4">
        <v>0</v>
      </c>
      <c r="GW391" s="4">
        <v>10266</v>
      </c>
      <c r="GX391" s="4">
        <v>0</v>
      </c>
      <c r="GY391" s="4">
        <v>0</v>
      </c>
      <c r="GZ391" s="4">
        <v>0</v>
      </c>
      <c r="HA391" s="160">
        <v>10266</v>
      </c>
      <c r="HB391" s="160">
        <v>0</v>
      </c>
      <c r="HC391" s="160">
        <v>11917.320019643528</v>
      </c>
      <c r="HD391" s="4">
        <v>-9</v>
      </c>
      <c r="HE391" s="93">
        <v>12</v>
      </c>
      <c r="HF391" s="4">
        <v>0</v>
      </c>
      <c r="HG391" s="4">
        <v>0</v>
      </c>
      <c r="HH391" s="4">
        <v>158794</v>
      </c>
      <c r="HI391" s="4">
        <v>0</v>
      </c>
      <c r="HJ391" s="4">
        <v>10716</v>
      </c>
      <c r="HK391" s="4">
        <v>0</v>
      </c>
      <c r="HL391" s="4">
        <v>0</v>
      </c>
      <c r="HM391" s="4">
        <v>0</v>
      </c>
      <c r="HN391" s="4">
        <v>10716</v>
      </c>
      <c r="HO391" s="4">
        <v>0</v>
      </c>
      <c r="HP391" s="4">
        <v>15090</v>
      </c>
      <c r="HQ391" s="4">
        <v>-262.1685565423395</v>
      </c>
      <c r="HR391" s="93">
        <v>16.329999999999998</v>
      </c>
      <c r="HS391" s="4">
        <v>0</v>
      </c>
      <c r="HT391" s="4">
        <v>0</v>
      </c>
      <c r="HU391" s="4">
        <v>212936</v>
      </c>
      <c r="HV391" s="4">
        <v>0</v>
      </c>
      <c r="HW391" s="4">
        <v>0</v>
      </c>
      <c r="HX391" s="176">
        <v>0</v>
      </c>
      <c r="HY391" s="4">
        <v>14583</v>
      </c>
      <c r="HZ391" s="176">
        <v>0</v>
      </c>
      <c r="IA391" s="4">
        <v>0</v>
      </c>
      <c r="IB391" s="176">
        <v>0</v>
      </c>
      <c r="IC391" s="4">
        <v>14583</v>
      </c>
      <c r="ID391" s="176">
        <v>0</v>
      </c>
      <c r="IE391" s="4">
        <v>35506.930608436356</v>
      </c>
      <c r="IF391" s="4">
        <v>191.52334026513563</v>
      </c>
      <c r="IG391" s="5">
        <v>12.46</v>
      </c>
      <c r="IH391" s="3">
        <v>0</v>
      </c>
      <c r="II391" s="3">
        <v>0</v>
      </c>
      <c r="IJ391" s="3">
        <v>169453</v>
      </c>
      <c r="IK391" s="3">
        <v>0</v>
      </c>
      <c r="IL391" s="3">
        <v>0</v>
      </c>
      <c r="IM391" s="3">
        <v>0</v>
      </c>
      <c r="IN391" s="3">
        <v>11105</v>
      </c>
      <c r="IO391" s="3">
        <v>0</v>
      </c>
      <c r="IP391" s="3">
        <v>0</v>
      </c>
      <c r="IQ391" s="3"/>
      <c r="IR391" s="3">
        <v>11105</v>
      </c>
      <c r="IS391" s="3"/>
      <c r="IT391" s="3">
        <v>157.12857207654608</v>
      </c>
      <c r="IU391" s="3"/>
      <c r="IV391" s="93">
        <v>14</v>
      </c>
      <c r="IW391" s="4">
        <v>0</v>
      </c>
      <c r="IX391" s="4">
        <v>0</v>
      </c>
      <c r="IY391" s="4">
        <v>194614</v>
      </c>
      <c r="IZ391" s="4">
        <v>0</v>
      </c>
      <c r="JA391" s="4">
        <v>0</v>
      </c>
      <c r="JB391" s="4">
        <v>0</v>
      </c>
      <c r="JC391" s="4">
        <v>13127</v>
      </c>
      <c r="JD391" s="4">
        <v>0</v>
      </c>
      <c r="JE391" s="4">
        <v>0</v>
      </c>
      <c r="JG391" s="4">
        <v>13127</v>
      </c>
      <c r="JI391" s="4">
        <v>20906.2818842878</v>
      </c>
      <c r="JK391" s="93">
        <v>21.27</v>
      </c>
      <c r="JL391" s="4">
        <v>0</v>
      </c>
      <c r="JM391" s="4">
        <v>0</v>
      </c>
      <c r="JN391" s="4">
        <v>309410</v>
      </c>
      <c r="JO391" s="4">
        <v>0</v>
      </c>
      <c r="JP391" s="4">
        <v>0</v>
      </c>
      <c r="JQ391" s="4">
        <v>0</v>
      </c>
      <c r="JR391" s="4">
        <v>19909</v>
      </c>
      <c r="JS391" s="4">
        <v>0</v>
      </c>
      <c r="JT391" s="4">
        <v>0</v>
      </c>
      <c r="JV391" s="4">
        <v>19909</v>
      </c>
      <c r="JW391" s="4">
        <v>0</v>
      </c>
      <c r="JX391" s="4">
        <v>118674.13252219211</v>
      </c>
      <c r="JY391" s="4">
        <v>-4.9325181066233199</v>
      </c>
      <c r="JZ391" s="93">
        <v>27.55</v>
      </c>
      <c r="KA391" s="4">
        <v>0</v>
      </c>
      <c r="KB391" s="4">
        <v>0</v>
      </c>
      <c r="KC391" s="4">
        <v>422927</v>
      </c>
      <c r="KD391" s="4">
        <v>0</v>
      </c>
      <c r="KE391" s="4">
        <v>0</v>
      </c>
      <c r="KF391" s="4">
        <v>0</v>
      </c>
      <c r="KG391" s="4">
        <v>25842</v>
      </c>
      <c r="KH391" s="4">
        <v>0</v>
      </c>
      <c r="KI391" s="4">
        <v>0</v>
      </c>
      <c r="KJ391" s="4">
        <v>0</v>
      </c>
      <c r="KK391" s="4">
        <v>25842</v>
      </c>
      <c r="KM391" s="4">
        <v>185737.51686930232</v>
      </c>
      <c r="KN391" s="4">
        <v>-26.941882202838315</v>
      </c>
      <c r="KO391" s="4">
        <v>28.58</v>
      </c>
      <c r="KP391" s="4">
        <v>0</v>
      </c>
      <c r="KQ391" s="4">
        <v>0</v>
      </c>
      <c r="KR391" s="4">
        <v>485151</v>
      </c>
      <c r="KS391" s="4">
        <v>0</v>
      </c>
      <c r="KT391" s="4">
        <v>0</v>
      </c>
      <c r="KU391" s="4">
        <v>0</v>
      </c>
      <c r="KV391" s="4">
        <v>31095</v>
      </c>
      <c r="KW391" s="4">
        <v>0</v>
      </c>
      <c r="KX391" s="4">
        <v>0</v>
      </c>
      <c r="KY391" s="4">
        <v>0</v>
      </c>
      <c r="KZ391" s="4">
        <v>31095</v>
      </c>
      <c r="LA391" s="4">
        <v>0</v>
      </c>
      <c r="LB391" s="4">
        <v>174388.92211779716</v>
      </c>
      <c r="LC391" s="4">
        <v>0</v>
      </c>
      <c r="LD391" s="4">
        <v>42</v>
      </c>
      <c r="LE391" s="4">
        <v>0</v>
      </c>
      <c r="LF391" s="4">
        <v>0</v>
      </c>
      <c r="LG391" s="4">
        <v>770088</v>
      </c>
      <c r="LH391" s="4">
        <v>0</v>
      </c>
      <c r="LI391" s="4">
        <v>0</v>
      </c>
      <c r="LJ391" s="4">
        <v>0</v>
      </c>
      <c r="LK391" s="4">
        <v>49896</v>
      </c>
      <c r="LL391" s="4">
        <v>0</v>
      </c>
      <c r="LM391" s="4">
        <v>0</v>
      </c>
      <c r="LO391" s="4">
        <v>49896</v>
      </c>
      <c r="LQ391" s="4">
        <v>367678.2</v>
      </c>
      <c r="MI391" s="115">
        <f t="shared" si="5"/>
        <v>-690</v>
      </c>
      <c r="MJ391" s="3"/>
      <c r="MK391" s="3"/>
      <c r="ML391" s="176"/>
      <c r="MM391" s="176"/>
      <c r="MN391" s="176"/>
      <c r="MO391" s="176"/>
      <c r="MP391" s="176"/>
      <c r="MQ391" s="176"/>
      <c r="MR391" s="176"/>
      <c r="MS391" s="176"/>
      <c r="MT391" s="176"/>
    </row>
    <row r="392" spans="1:358" s="4" customFormat="1">
      <c r="A392" s="1">
        <v>695</v>
      </c>
      <c r="B392" t="s">
        <v>422</v>
      </c>
      <c r="C392" s="93"/>
      <c r="E392" s="4">
        <v>0</v>
      </c>
      <c r="F392" s="4">
        <v>0</v>
      </c>
      <c r="I392" s="93"/>
      <c r="J392" s="4">
        <v>0</v>
      </c>
      <c r="K392" s="4">
        <v>0</v>
      </c>
      <c r="L392" s="4">
        <v>0</v>
      </c>
      <c r="M392" s="4">
        <v>24052</v>
      </c>
      <c r="O392" s="93">
        <v>1</v>
      </c>
      <c r="P392" s="4">
        <v>0</v>
      </c>
      <c r="Q392" s="4">
        <v>0</v>
      </c>
      <c r="R392" s="4">
        <v>0</v>
      </c>
      <c r="S392" s="4">
        <v>10443</v>
      </c>
      <c r="U392" s="4">
        <v>0</v>
      </c>
      <c r="V392" s="4">
        <v>0</v>
      </c>
      <c r="W392" s="93">
        <v>1</v>
      </c>
      <c r="X392" s="4">
        <v>0</v>
      </c>
      <c r="Y392" s="4">
        <v>10419</v>
      </c>
      <c r="Z392" s="4">
        <v>0</v>
      </c>
      <c r="AA392" s="4">
        <v>0</v>
      </c>
      <c r="AB392" s="4">
        <v>0</v>
      </c>
      <c r="AC392" s="4">
        <v>10419</v>
      </c>
      <c r="AD392" s="4">
        <v>0</v>
      </c>
      <c r="AE392" s="4">
        <v>0</v>
      </c>
      <c r="AF392" s="4">
        <v>1</v>
      </c>
      <c r="AG392" s="4">
        <v>0</v>
      </c>
      <c r="AH392" s="4">
        <v>10645</v>
      </c>
      <c r="AJ392" s="4">
        <v>0</v>
      </c>
      <c r="AL392" s="4">
        <v>6477</v>
      </c>
      <c r="AN392" s="4">
        <v>0</v>
      </c>
      <c r="AO392" s="93">
        <v>1</v>
      </c>
      <c r="AP392" s="4">
        <v>0</v>
      </c>
      <c r="AQ392" s="4">
        <v>10839</v>
      </c>
      <c r="AR392" s="4">
        <v>0</v>
      </c>
      <c r="AS392" s="4">
        <v>0</v>
      </c>
      <c r="AT392" s="4">
        <v>0</v>
      </c>
      <c r="AU392" s="4">
        <v>4497</v>
      </c>
      <c r="AW392" s="93"/>
      <c r="AZ392" s="4">
        <v>0</v>
      </c>
      <c r="BB392" s="4">
        <v>0</v>
      </c>
      <c r="BC392" s="4">
        <v>184</v>
      </c>
      <c r="BD392" s="4">
        <v>0</v>
      </c>
      <c r="BH392" s="4">
        <v>0</v>
      </c>
      <c r="BL392" s="4">
        <v>0</v>
      </c>
      <c r="BN392" s="4">
        <v>0</v>
      </c>
      <c r="BO392" s="4">
        <v>0</v>
      </c>
      <c r="BP392" s="4">
        <v>0</v>
      </c>
      <c r="BQ392" s="93">
        <v>0</v>
      </c>
      <c r="BR392" s="4">
        <v>0</v>
      </c>
      <c r="BS392" s="4">
        <v>0</v>
      </c>
      <c r="BT392" s="4">
        <v>0</v>
      </c>
      <c r="BU392" s="4">
        <v>0</v>
      </c>
      <c r="BW392" s="4">
        <v>0</v>
      </c>
      <c r="BY392" s="4">
        <v>0</v>
      </c>
      <c r="CA392" s="4">
        <v>0</v>
      </c>
      <c r="CC392" s="93"/>
      <c r="CE392" s="4">
        <v>0</v>
      </c>
      <c r="CF392" s="4">
        <v>0</v>
      </c>
      <c r="CH392" s="4">
        <v>0</v>
      </c>
      <c r="CJ392" s="4">
        <v>0</v>
      </c>
      <c r="CK392" s="4">
        <v>0</v>
      </c>
      <c r="CL392" s="4">
        <v>0</v>
      </c>
      <c r="CM392" s="4">
        <v>0</v>
      </c>
      <c r="CN392" s="4">
        <v>0</v>
      </c>
      <c r="CO392" s="93"/>
      <c r="CS392" s="4">
        <v>0</v>
      </c>
      <c r="CW392" s="4">
        <v>0</v>
      </c>
      <c r="CY392" s="4">
        <v>0</v>
      </c>
      <c r="DA392" s="93">
        <v>1.07</v>
      </c>
      <c r="DB392" s="4">
        <v>0</v>
      </c>
      <c r="DC392" s="4">
        <v>13865</v>
      </c>
      <c r="DD392" s="4">
        <v>0</v>
      </c>
      <c r="DE392" s="4">
        <v>908</v>
      </c>
      <c r="DF392" s="4">
        <v>0</v>
      </c>
      <c r="DG392" s="4">
        <v>0</v>
      </c>
      <c r="DH392" s="4">
        <v>0</v>
      </c>
      <c r="DI392" s="4">
        <v>908</v>
      </c>
      <c r="DJ392" s="4">
        <v>0</v>
      </c>
      <c r="DK392" s="4">
        <v>13865</v>
      </c>
      <c r="DL392" s="4">
        <v>0</v>
      </c>
      <c r="DM392" s="93">
        <v>2</v>
      </c>
      <c r="DN392" s="4">
        <v>0</v>
      </c>
      <c r="DO392" s="4">
        <v>25607</v>
      </c>
      <c r="DQ392" s="4">
        <v>1786</v>
      </c>
      <c r="DS392" s="4">
        <v>0</v>
      </c>
      <c r="DU392" s="4">
        <v>1786</v>
      </c>
      <c r="DW392" s="4">
        <v>20061</v>
      </c>
      <c r="DY392" s="93">
        <v>1</v>
      </c>
      <c r="DZ392" s="4">
        <v>0</v>
      </c>
      <c r="EA392" s="4">
        <v>12855</v>
      </c>
      <c r="EC392" s="4">
        <v>893</v>
      </c>
      <c r="EE392" s="4">
        <v>0</v>
      </c>
      <c r="EG392" s="4">
        <v>893</v>
      </c>
      <c r="EI392" s="4">
        <v>12591.2</v>
      </c>
      <c r="EK392" s="93">
        <v>1.4949152542372881</v>
      </c>
      <c r="EL392" s="4">
        <v>0</v>
      </c>
      <c r="EM392" s="4">
        <v>19837</v>
      </c>
      <c r="EN392" s="4">
        <v>0</v>
      </c>
      <c r="EO392" s="4">
        <v>1335</v>
      </c>
      <c r="EP392" s="4">
        <v>0</v>
      </c>
      <c r="EQ392" s="4">
        <v>0</v>
      </c>
      <c r="ER392" s="4">
        <v>0</v>
      </c>
      <c r="ES392" s="4">
        <v>1335</v>
      </c>
      <c r="ET392" s="4">
        <v>0</v>
      </c>
      <c r="EU392" s="4">
        <v>11678.8</v>
      </c>
      <c r="EV392" s="4">
        <v>0</v>
      </c>
      <c r="EW392" s="93">
        <v>1</v>
      </c>
      <c r="EX392" s="4">
        <v>0</v>
      </c>
      <c r="EY392" s="4">
        <v>13548</v>
      </c>
      <c r="EZ392" s="4">
        <v>0</v>
      </c>
      <c r="FA392" s="4">
        <v>893</v>
      </c>
      <c r="FB392" s="4">
        <v>0</v>
      </c>
      <c r="FC392" s="4">
        <v>0</v>
      </c>
      <c r="FD392" s="4">
        <v>0</v>
      </c>
      <c r="FE392" s="4">
        <v>893</v>
      </c>
      <c r="FF392" s="4">
        <v>0</v>
      </c>
      <c r="FG392" s="4">
        <v>1745.5</v>
      </c>
      <c r="FH392" s="4">
        <v>0</v>
      </c>
      <c r="FI392" s="93">
        <v>0</v>
      </c>
      <c r="FJ392" s="4">
        <v>0</v>
      </c>
      <c r="FK392" s="4">
        <v>0</v>
      </c>
      <c r="FL392" s="4">
        <v>0</v>
      </c>
      <c r="FM392" s="4">
        <v>0</v>
      </c>
      <c r="FN392" s="4">
        <v>0</v>
      </c>
      <c r="FO392" s="4">
        <v>0</v>
      </c>
      <c r="FQ392" s="4">
        <v>0</v>
      </c>
      <c r="FS392" s="4">
        <v>1670.5413223565172</v>
      </c>
      <c r="FU392" s="93">
        <v>1</v>
      </c>
      <c r="FV392" s="4">
        <v>0</v>
      </c>
      <c r="FW392" s="4">
        <v>14456</v>
      </c>
      <c r="FX392" s="4">
        <v>0</v>
      </c>
      <c r="FY392" s="4">
        <v>869</v>
      </c>
      <c r="FZ392" s="4">
        <v>0</v>
      </c>
      <c r="GA392" s="4">
        <v>0</v>
      </c>
      <c r="GB392" s="4">
        <v>0</v>
      </c>
      <c r="GC392" s="4">
        <v>869</v>
      </c>
      <c r="GE392" s="4">
        <v>15773.607510229236</v>
      </c>
      <c r="GG392" s="93">
        <v>1</v>
      </c>
      <c r="GH392" s="4">
        <v>0</v>
      </c>
      <c r="GI392" s="4">
        <v>13647</v>
      </c>
      <c r="GJ392" s="4">
        <v>0</v>
      </c>
      <c r="GK392" s="4">
        <v>865</v>
      </c>
      <c r="GL392" s="4">
        <v>0</v>
      </c>
      <c r="GM392" s="4">
        <v>0</v>
      </c>
      <c r="GN392" s="4">
        <v>0</v>
      </c>
      <c r="GO392" s="4">
        <v>865</v>
      </c>
      <c r="GP392" s="4">
        <v>0</v>
      </c>
      <c r="GQ392" s="4">
        <v>0</v>
      </c>
      <c r="GR392" s="4">
        <v>0</v>
      </c>
      <c r="GS392" s="93">
        <v>1</v>
      </c>
      <c r="GT392" s="4">
        <v>0</v>
      </c>
      <c r="GU392" s="4">
        <v>14550</v>
      </c>
      <c r="GV392" s="4">
        <v>0</v>
      </c>
      <c r="GW392" s="4">
        <v>875</v>
      </c>
      <c r="GX392" s="4">
        <v>0</v>
      </c>
      <c r="GY392" s="4">
        <v>0</v>
      </c>
      <c r="GZ392" s="4">
        <v>0</v>
      </c>
      <c r="HA392" s="160">
        <v>875</v>
      </c>
      <c r="HB392" s="160">
        <v>0</v>
      </c>
      <c r="HC392" s="160">
        <v>801.11218474935652</v>
      </c>
      <c r="HD392" s="4">
        <v>-1</v>
      </c>
      <c r="HE392" s="93">
        <v>1</v>
      </c>
      <c r="HF392" s="4">
        <v>0</v>
      </c>
      <c r="HG392" s="4">
        <v>0</v>
      </c>
      <c r="HH392" s="4">
        <v>15056</v>
      </c>
      <c r="HI392" s="4">
        <v>0</v>
      </c>
      <c r="HJ392" s="4">
        <v>890</v>
      </c>
      <c r="HK392" s="4">
        <v>0</v>
      </c>
      <c r="HL392" s="4">
        <v>0</v>
      </c>
      <c r="HM392" s="4">
        <v>0</v>
      </c>
      <c r="HN392" s="4">
        <v>890</v>
      </c>
      <c r="HO392" s="4">
        <v>0</v>
      </c>
      <c r="HP392" s="4">
        <v>444</v>
      </c>
      <c r="HQ392" s="4">
        <v>-7.7166709098030424</v>
      </c>
      <c r="HR392" s="93">
        <v>1</v>
      </c>
      <c r="HS392" s="4">
        <v>0</v>
      </c>
      <c r="HT392" s="4">
        <v>0</v>
      </c>
      <c r="HU392" s="4">
        <v>15607</v>
      </c>
      <c r="HV392" s="4">
        <v>0</v>
      </c>
      <c r="HW392" s="4">
        <v>0</v>
      </c>
      <c r="HX392" s="176">
        <v>0</v>
      </c>
      <c r="HY392" s="4">
        <v>871</v>
      </c>
      <c r="HZ392" s="176">
        <v>0</v>
      </c>
      <c r="IA392" s="4">
        <v>0</v>
      </c>
      <c r="IB392" s="176">
        <v>0</v>
      </c>
      <c r="IC392" s="4">
        <v>871</v>
      </c>
      <c r="ID392" s="176">
        <v>0</v>
      </c>
      <c r="IE392" s="4">
        <v>358.02494087178957</v>
      </c>
      <c r="IF392" s="4">
        <v>1.9311760098379409</v>
      </c>
      <c r="IG392" s="5">
        <v>2</v>
      </c>
      <c r="IH392" s="3">
        <v>0</v>
      </c>
      <c r="II392" s="3">
        <v>0</v>
      </c>
      <c r="IJ392" s="3">
        <v>34737</v>
      </c>
      <c r="IK392" s="3">
        <v>0</v>
      </c>
      <c r="IL392" s="3">
        <v>0</v>
      </c>
      <c r="IM392" s="3">
        <v>0</v>
      </c>
      <c r="IN392" s="3">
        <v>1780</v>
      </c>
      <c r="IO392" s="3">
        <v>0</v>
      </c>
      <c r="IP392" s="3">
        <v>0</v>
      </c>
      <c r="IQ392" s="3"/>
      <c r="IR392" s="3">
        <v>1780</v>
      </c>
      <c r="IS392" s="3"/>
      <c r="IT392" s="3">
        <v>15696.118408292068</v>
      </c>
      <c r="IU392" s="3"/>
      <c r="IV392" s="93">
        <v>4</v>
      </c>
      <c r="IW392" s="4">
        <v>0</v>
      </c>
      <c r="IX392" s="4">
        <v>0</v>
      </c>
      <c r="IY392" s="4">
        <v>69486</v>
      </c>
      <c r="IZ392" s="4">
        <v>0</v>
      </c>
      <c r="JA392" s="4">
        <v>0</v>
      </c>
      <c r="JB392" s="4">
        <v>0</v>
      </c>
      <c r="JC392" s="4">
        <v>3752</v>
      </c>
      <c r="JD392" s="4">
        <v>0</v>
      </c>
      <c r="JE392" s="4">
        <v>0</v>
      </c>
      <c r="JG392" s="4">
        <v>3752</v>
      </c>
      <c r="JI392" s="4">
        <v>30730.657121556265</v>
      </c>
      <c r="JK392" s="93">
        <v>4.16</v>
      </c>
      <c r="JL392" s="4">
        <v>0</v>
      </c>
      <c r="JM392" s="4">
        <v>0</v>
      </c>
      <c r="JN392" s="4">
        <v>75523</v>
      </c>
      <c r="JO392" s="4">
        <v>0</v>
      </c>
      <c r="JP392" s="4">
        <v>0</v>
      </c>
      <c r="JQ392" s="4">
        <v>0</v>
      </c>
      <c r="JR392" s="4">
        <v>3902</v>
      </c>
      <c r="JS392" s="4">
        <v>0</v>
      </c>
      <c r="JT392" s="4">
        <v>0</v>
      </c>
      <c r="JV392" s="4">
        <v>3902</v>
      </c>
      <c r="JW392" s="4">
        <v>0</v>
      </c>
      <c r="JX392" s="4">
        <v>11392.956719274018</v>
      </c>
      <c r="JY392" s="4">
        <v>-6.8121327326807659</v>
      </c>
      <c r="JZ392" s="93">
        <v>2</v>
      </c>
      <c r="KA392" s="4">
        <v>0</v>
      </c>
      <c r="KB392" s="4">
        <v>0</v>
      </c>
      <c r="KC392" s="4">
        <v>36696</v>
      </c>
      <c r="KD392" s="4">
        <v>0</v>
      </c>
      <c r="KE392" s="4">
        <v>0</v>
      </c>
      <c r="KF392" s="4">
        <v>0</v>
      </c>
      <c r="KG392" s="4">
        <v>1876</v>
      </c>
      <c r="KH392" s="4">
        <v>0</v>
      </c>
      <c r="KI392" s="4">
        <v>0</v>
      </c>
      <c r="KJ392" s="4">
        <v>0</v>
      </c>
      <c r="KK392" s="4">
        <v>1876</v>
      </c>
      <c r="KM392" s="4">
        <v>8238.9886129878578</v>
      </c>
      <c r="KN392" s="4">
        <v>-37.208515745282057</v>
      </c>
      <c r="KO392" s="4">
        <v>2</v>
      </c>
      <c r="KP392" s="4">
        <v>0</v>
      </c>
      <c r="KQ392" s="4">
        <v>0</v>
      </c>
      <c r="KR392" s="4">
        <v>38224</v>
      </c>
      <c r="KS392" s="4">
        <v>0</v>
      </c>
      <c r="KT392" s="4">
        <v>0</v>
      </c>
      <c r="KU392" s="4">
        <v>0</v>
      </c>
      <c r="KV392" s="4">
        <v>2176</v>
      </c>
      <c r="KW392" s="4">
        <v>0</v>
      </c>
      <c r="KX392" s="4">
        <v>0</v>
      </c>
      <c r="KY392" s="4">
        <v>0</v>
      </c>
      <c r="KZ392" s="4">
        <v>2176</v>
      </c>
      <c r="LA392" s="4">
        <v>0</v>
      </c>
      <c r="LB392" s="4">
        <v>3808.999484254718</v>
      </c>
      <c r="LC392" s="4">
        <v>0</v>
      </c>
      <c r="LD392" s="4">
        <v>1</v>
      </c>
      <c r="LE392" s="4">
        <v>0</v>
      </c>
      <c r="LF392" s="4">
        <v>0</v>
      </c>
      <c r="LG392" s="4">
        <v>19891</v>
      </c>
      <c r="LH392" s="4">
        <v>0</v>
      </c>
      <c r="LI392" s="4">
        <v>0</v>
      </c>
      <c r="LJ392" s="4">
        <v>0</v>
      </c>
      <c r="LK392" s="4">
        <v>1188</v>
      </c>
      <c r="LL392" s="4">
        <v>0</v>
      </c>
      <c r="LM392" s="4">
        <v>0</v>
      </c>
      <c r="LO392" s="4">
        <v>1188</v>
      </c>
      <c r="LQ392" s="4">
        <v>916.8</v>
      </c>
      <c r="MI392" s="115">
        <f t="shared" si="5"/>
        <v>-695</v>
      </c>
      <c r="MJ392" s="3"/>
      <c r="MK392" s="3"/>
      <c r="ML392" s="176"/>
      <c r="MM392" s="176"/>
      <c r="MN392" s="176"/>
      <c r="MO392" s="176"/>
      <c r="MP392" s="176"/>
      <c r="MQ392" s="176"/>
      <c r="MR392" s="176"/>
      <c r="MS392" s="176"/>
      <c r="MT392" s="176"/>
    </row>
    <row r="393" spans="1:358" s="4" customFormat="1">
      <c r="A393" s="1">
        <v>698</v>
      </c>
      <c r="B393" t="s">
        <v>423</v>
      </c>
      <c r="C393" s="93"/>
      <c r="E393" s="4">
        <v>0</v>
      </c>
      <c r="F393" s="4">
        <v>0</v>
      </c>
      <c r="I393" s="93"/>
      <c r="J393" s="4">
        <v>0</v>
      </c>
      <c r="K393" s="4">
        <v>0</v>
      </c>
      <c r="L393" s="4">
        <v>0</v>
      </c>
      <c r="O393" s="93"/>
      <c r="Q393" s="4">
        <v>0</v>
      </c>
      <c r="R393" s="4">
        <v>0</v>
      </c>
      <c r="S393" s="4">
        <v>0</v>
      </c>
      <c r="U393" s="4">
        <v>0</v>
      </c>
      <c r="V393" s="4">
        <v>0</v>
      </c>
      <c r="W393" s="93"/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L393" s="4">
        <v>0</v>
      </c>
      <c r="AO393" s="93"/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W393" s="93"/>
      <c r="AZ393" s="4">
        <v>0</v>
      </c>
      <c r="BB393" s="4">
        <v>0</v>
      </c>
      <c r="BC393" s="4">
        <v>0</v>
      </c>
      <c r="BD393" s="4">
        <v>0</v>
      </c>
      <c r="BH393" s="4">
        <v>0</v>
      </c>
      <c r="BL393" s="4">
        <v>0</v>
      </c>
      <c r="BN393" s="4">
        <v>0</v>
      </c>
      <c r="BO393" s="4">
        <v>0</v>
      </c>
      <c r="BP393" s="4">
        <v>0</v>
      </c>
      <c r="BQ393" s="93">
        <v>0</v>
      </c>
      <c r="BR393" s="4">
        <v>0</v>
      </c>
      <c r="BS393" s="4">
        <v>0</v>
      </c>
      <c r="BT393" s="4">
        <v>0</v>
      </c>
      <c r="BU393" s="4">
        <v>0</v>
      </c>
      <c r="BW393" s="4">
        <v>0</v>
      </c>
      <c r="BY393" s="4">
        <v>0</v>
      </c>
      <c r="CA393" s="4">
        <v>0</v>
      </c>
      <c r="CC393" s="93"/>
      <c r="CE393" s="4">
        <v>0</v>
      </c>
      <c r="CF393" s="4">
        <v>0</v>
      </c>
      <c r="CH393" s="4">
        <v>0</v>
      </c>
      <c r="CJ393" s="4">
        <v>0</v>
      </c>
      <c r="CK393" s="4">
        <v>0</v>
      </c>
      <c r="CL393" s="4">
        <v>0</v>
      </c>
      <c r="CM393" s="4">
        <v>0</v>
      </c>
      <c r="CN393" s="4">
        <v>0</v>
      </c>
      <c r="CO393" s="93"/>
      <c r="CS393" s="4">
        <v>0</v>
      </c>
      <c r="CW393" s="4">
        <v>0</v>
      </c>
      <c r="CY393" s="4">
        <v>0</v>
      </c>
      <c r="DA393" s="93"/>
      <c r="DD393" s="4">
        <v>0</v>
      </c>
      <c r="DF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v>0</v>
      </c>
      <c r="DM393" s="93"/>
      <c r="DU393" s="4">
        <v>0</v>
      </c>
      <c r="DW393" s="4">
        <v>0</v>
      </c>
      <c r="DY393" s="93"/>
      <c r="EG393" s="4">
        <v>0</v>
      </c>
      <c r="EI393" s="4">
        <v>0</v>
      </c>
      <c r="EK393" s="93">
        <v>1</v>
      </c>
      <c r="EL393" s="4">
        <v>0</v>
      </c>
      <c r="EM393" s="4">
        <v>0</v>
      </c>
      <c r="EN393" s="4">
        <v>0</v>
      </c>
      <c r="EO393" s="4">
        <v>0</v>
      </c>
      <c r="EP393" s="4">
        <v>0</v>
      </c>
      <c r="EQ393" s="4">
        <v>14488</v>
      </c>
      <c r="ER393" s="4">
        <v>0</v>
      </c>
      <c r="ES393" s="4">
        <v>0</v>
      </c>
      <c r="ET393" s="4">
        <v>0</v>
      </c>
      <c r="EU393" s="4">
        <v>0</v>
      </c>
      <c r="EV393" s="4">
        <v>0</v>
      </c>
      <c r="EW393" s="93">
        <v>2</v>
      </c>
      <c r="EX393" s="4">
        <v>0</v>
      </c>
      <c r="EY393" s="4">
        <v>26456</v>
      </c>
      <c r="EZ393" s="4">
        <v>0</v>
      </c>
      <c r="FA393" s="4">
        <v>1786</v>
      </c>
      <c r="FB393" s="4">
        <v>0</v>
      </c>
      <c r="FC393" s="4">
        <v>0</v>
      </c>
      <c r="FD393" s="4">
        <v>0</v>
      </c>
      <c r="FE393" s="4">
        <v>1786</v>
      </c>
      <c r="FF393" s="4">
        <v>0</v>
      </c>
      <c r="FG393" s="4">
        <v>26456</v>
      </c>
      <c r="FH393" s="4">
        <v>0</v>
      </c>
      <c r="FI393" s="93">
        <v>0</v>
      </c>
      <c r="FJ393" s="4">
        <v>0</v>
      </c>
      <c r="FK393" s="4">
        <v>0</v>
      </c>
      <c r="FL393" s="4">
        <v>0</v>
      </c>
      <c r="FM393" s="4">
        <v>0</v>
      </c>
      <c r="FN393" s="4">
        <v>0</v>
      </c>
      <c r="FO393" s="4">
        <v>0</v>
      </c>
      <c r="FQ393" s="4">
        <v>0</v>
      </c>
      <c r="FS393" s="4">
        <v>6329.968665749645</v>
      </c>
      <c r="FU393" s="93">
        <v>0</v>
      </c>
      <c r="FV393" s="4">
        <v>0</v>
      </c>
      <c r="FW393" s="4">
        <v>0</v>
      </c>
      <c r="FX393" s="4">
        <v>0</v>
      </c>
      <c r="FY393" s="4">
        <v>0</v>
      </c>
      <c r="FZ393" s="4">
        <v>0</v>
      </c>
      <c r="GA393" s="4">
        <v>0</v>
      </c>
      <c r="GB393" s="4">
        <v>0</v>
      </c>
      <c r="GC393" s="4">
        <v>0</v>
      </c>
      <c r="GE393" s="4">
        <v>6439.319820550947</v>
      </c>
      <c r="GG393" s="93">
        <v>0</v>
      </c>
      <c r="GH393" s="4">
        <v>0</v>
      </c>
      <c r="GI393" s="4">
        <v>0</v>
      </c>
      <c r="GJ393" s="4">
        <v>0</v>
      </c>
      <c r="GK393" s="4">
        <v>0</v>
      </c>
      <c r="GL393" s="4">
        <v>0</v>
      </c>
      <c r="GM393" s="4">
        <v>0</v>
      </c>
      <c r="GN393" s="4">
        <v>0</v>
      </c>
      <c r="GO393" s="4">
        <v>0</v>
      </c>
      <c r="GP393" s="4">
        <v>0</v>
      </c>
      <c r="GQ393" s="4">
        <v>0</v>
      </c>
      <c r="GR393" s="4">
        <v>0</v>
      </c>
      <c r="GS393" s="93">
        <v>0</v>
      </c>
      <c r="GT393" s="4">
        <v>0</v>
      </c>
      <c r="GU393" s="4">
        <v>0</v>
      </c>
      <c r="GV393" s="4">
        <v>0</v>
      </c>
      <c r="GW393" s="4">
        <v>0</v>
      </c>
      <c r="GX393" s="4">
        <v>0</v>
      </c>
      <c r="GY393" s="4">
        <v>0</v>
      </c>
      <c r="GZ393" s="4">
        <v>0</v>
      </c>
      <c r="HA393" s="160">
        <v>0</v>
      </c>
      <c r="HB393" s="160">
        <v>0</v>
      </c>
      <c r="HC393" s="160">
        <v>0</v>
      </c>
      <c r="HD393" s="4">
        <v>0</v>
      </c>
      <c r="HE393" s="93">
        <v>0</v>
      </c>
      <c r="HF393" s="4">
        <v>0</v>
      </c>
      <c r="HG393" s="4">
        <v>0</v>
      </c>
      <c r="HH393" s="4">
        <v>0</v>
      </c>
      <c r="HI393" s="4">
        <v>0</v>
      </c>
      <c r="HJ393" s="4">
        <v>0</v>
      </c>
      <c r="HK393" s="4">
        <v>0</v>
      </c>
      <c r="HL393" s="4">
        <v>0</v>
      </c>
      <c r="HM393" s="4">
        <v>0</v>
      </c>
      <c r="HN393" s="4">
        <v>0</v>
      </c>
      <c r="HO393" s="4">
        <v>0</v>
      </c>
      <c r="HP393" s="4">
        <v>0</v>
      </c>
      <c r="HQ393" s="4">
        <v>0</v>
      </c>
      <c r="HR393" s="93">
        <v>0</v>
      </c>
      <c r="HS393" s="4">
        <v>0</v>
      </c>
      <c r="HT393" s="4">
        <v>0</v>
      </c>
      <c r="HU393" s="4">
        <v>0</v>
      </c>
      <c r="HV393" s="4">
        <v>0</v>
      </c>
      <c r="HW393" s="4">
        <v>0</v>
      </c>
      <c r="HX393" s="176">
        <v>0</v>
      </c>
      <c r="HY393" s="4">
        <v>0</v>
      </c>
      <c r="HZ393" s="176">
        <v>0</v>
      </c>
      <c r="IA393" s="4">
        <v>0</v>
      </c>
      <c r="IB393" s="176">
        <v>0</v>
      </c>
      <c r="IC393" s="4">
        <v>0</v>
      </c>
      <c r="ID393" s="176">
        <v>0</v>
      </c>
      <c r="IE393" s="4">
        <v>0</v>
      </c>
      <c r="IF393" s="4">
        <v>0</v>
      </c>
      <c r="IG393" s="5">
        <v>1</v>
      </c>
      <c r="IH393" s="3">
        <v>0</v>
      </c>
      <c r="II393" s="3">
        <v>0</v>
      </c>
      <c r="IJ393" s="3">
        <v>16665</v>
      </c>
      <c r="IK393" s="3">
        <v>0</v>
      </c>
      <c r="IL393" s="3">
        <v>0</v>
      </c>
      <c r="IM393" s="3">
        <v>0</v>
      </c>
      <c r="IN393" s="3">
        <v>888</v>
      </c>
      <c r="IO393" s="3">
        <v>0</v>
      </c>
      <c r="IP393" s="3">
        <v>0</v>
      </c>
      <c r="IQ393" s="3"/>
      <c r="IR393" s="3">
        <v>888</v>
      </c>
      <c r="IS393" s="3"/>
      <c r="IT393" s="3">
        <v>13672.211700311042</v>
      </c>
      <c r="IU393" s="3"/>
      <c r="IV393" s="93">
        <v>0</v>
      </c>
      <c r="IW393" s="4">
        <v>0</v>
      </c>
      <c r="IX393" s="4">
        <v>0</v>
      </c>
      <c r="IY393" s="4">
        <v>0</v>
      </c>
      <c r="IZ393" s="4">
        <v>0</v>
      </c>
      <c r="JA393" s="4">
        <v>0</v>
      </c>
      <c r="JB393" s="4">
        <v>0</v>
      </c>
      <c r="JC393" s="4">
        <v>0</v>
      </c>
      <c r="JD393" s="4">
        <v>0</v>
      </c>
      <c r="JE393" s="4">
        <v>0</v>
      </c>
      <c r="JG393" s="4">
        <v>0</v>
      </c>
      <c r="JI393" s="4">
        <v>1640.8506757688283</v>
      </c>
      <c r="JK393" s="93">
        <v>0</v>
      </c>
      <c r="JL393" s="4">
        <v>0</v>
      </c>
      <c r="JM393" s="4">
        <v>0</v>
      </c>
      <c r="JN393" s="4">
        <v>0</v>
      </c>
      <c r="JO393" s="4">
        <v>0</v>
      </c>
      <c r="JP393" s="4">
        <v>0</v>
      </c>
      <c r="JQ393" s="4">
        <v>0</v>
      </c>
      <c r="JR393" s="4">
        <v>0</v>
      </c>
      <c r="JS393" s="4">
        <v>0</v>
      </c>
      <c r="JT393" s="4">
        <v>0</v>
      </c>
      <c r="JV393" s="4">
        <v>0</v>
      </c>
      <c r="JW393" s="4">
        <v>0</v>
      </c>
      <c r="JX393" s="4">
        <v>0</v>
      </c>
      <c r="JY393" s="4">
        <v>0</v>
      </c>
      <c r="JZ393" s="93">
        <v>0</v>
      </c>
      <c r="KA393" s="4">
        <v>0</v>
      </c>
      <c r="KB393" s="4">
        <v>0</v>
      </c>
      <c r="KC393" s="4">
        <v>0</v>
      </c>
      <c r="KD393" s="4">
        <v>0</v>
      </c>
      <c r="KE393" s="4">
        <v>0</v>
      </c>
      <c r="KF393" s="4">
        <v>0</v>
      </c>
      <c r="KG393" s="4">
        <v>0</v>
      </c>
      <c r="KH393" s="4">
        <v>0</v>
      </c>
      <c r="KI393" s="4">
        <v>0</v>
      </c>
      <c r="KJ393" s="4">
        <v>0</v>
      </c>
      <c r="KK393" s="4">
        <v>0</v>
      </c>
      <c r="KM393" s="4">
        <v>0</v>
      </c>
      <c r="KN393" s="4">
        <v>0</v>
      </c>
      <c r="KO393" s="4">
        <v>0</v>
      </c>
      <c r="KP393" s="4">
        <v>0</v>
      </c>
      <c r="KQ393" s="4">
        <v>0</v>
      </c>
      <c r="KR393" s="4">
        <v>0</v>
      </c>
      <c r="KS393" s="4">
        <v>0</v>
      </c>
      <c r="KT393" s="4">
        <v>0</v>
      </c>
      <c r="KU393" s="4">
        <v>0</v>
      </c>
      <c r="KV393" s="4">
        <v>0</v>
      </c>
      <c r="KW393" s="4">
        <v>0</v>
      </c>
      <c r="KX393" s="4">
        <v>0</v>
      </c>
      <c r="KY393" s="4">
        <v>0</v>
      </c>
      <c r="KZ393" s="4">
        <v>0</v>
      </c>
      <c r="LA393" s="4">
        <v>0</v>
      </c>
      <c r="LB393" s="4">
        <v>0</v>
      </c>
      <c r="LC393" s="4">
        <v>0</v>
      </c>
      <c r="LD393" s="4">
        <v>0</v>
      </c>
      <c r="LE393" s="4">
        <v>0</v>
      </c>
      <c r="LF393" s="4">
        <v>0</v>
      </c>
      <c r="LG393" s="4">
        <v>0</v>
      </c>
      <c r="LH393" s="4">
        <v>0</v>
      </c>
      <c r="LI393" s="4">
        <v>0</v>
      </c>
      <c r="LJ393" s="4">
        <v>0</v>
      </c>
      <c r="LK393" s="4">
        <v>0</v>
      </c>
      <c r="LL393" s="4">
        <v>0</v>
      </c>
      <c r="LM393" s="4">
        <v>0</v>
      </c>
      <c r="LO393" s="4">
        <v>0</v>
      </c>
      <c r="LQ393" s="4">
        <v>0</v>
      </c>
      <c r="MI393" s="115">
        <f t="shared" si="5"/>
        <v>-698</v>
      </c>
      <c r="MJ393" s="3"/>
      <c r="MK393" s="3"/>
      <c r="ML393" s="176"/>
      <c r="MM393" s="176"/>
      <c r="MN393" s="176"/>
      <c r="MO393" s="176"/>
      <c r="MP393" s="176"/>
      <c r="MQ393" s="176"/>
      <c r="MR393" s="176"/>
      <c r="MS393" s="176"/>
      <c r="MT393" s="176"/>
    </row>
    <row r="394" spans="1:358" s="4" customFormat="1">
      <c r="A394" s="1">
        <v>700</v>
      </c>
      <c r="B394" t="s">
        <v>424</v>
      </c>
      <c r="C394" s="93"/>
      <c r="E394" s="4">
        <v>0</v>
      </c>
      <c r="F394" s="4">
        <v>0</v>
      </c>
      <c r="I394" s="93">
        <v>4</v>
      </c>
      <c r="J394" s="4">
        <v>48100</v>
      </c>
      <c r="K394" s="4">
        <v>0</v>
      </c>
      <c r="L394" s="4">
        <v>0</v>
      </c>
      <c r="O394" s="93">
        <v>15</v>
      </c>
      <c r="P394" s="4">
        <v>0</v>
      </c>
      <c r="Q394" s="4">
        <v>175575</v>
      </c>
      <c r="R394" s="4">
        <v>0</v>
      </c>
      <c r="S394" s="4">
        <v>0</v>
      </c>
      <c r="U394" s="4">
        <v>0</v>
      </c>
      <c r="V394" s="4">
        <v>70230</v>
      </c>
      <c r="W394" s="93">
        <v>23.48</v>
      </c>
      <c r="X394" s="4">
        <v>0</v>
      </c>
      <c r="Y394" s="4">
        <v>237934</v>
      </c>
      <c r="Z394" s="4">
        <v>0</v>
      </c>
      <c r="AA394" s="4">
        <v>22154</v>
      </c>
      <c r="AB394" s="4">
        <v>0</v>
      </c>
      <c r="AC394" s="4">
        <v>62359</v>
      </c>
      <c r="AD394" s="4">
        <v>0</v>
      </c>
      <c r="AE394" s="4">
        <v>0</v>
      </c>
      <c r="AF394" s="4">
        <v>32.58</v>
      </c>
      <c r="AG394" s="4">
        <v>0</v>
      </c>
      <c r="AH394" s="4">
        <v>352652</v>
      </c>
      <c r="AJ394" s="4">
        <v>29056</v>
      </c>
      <c r="AL394" s="4">
        <v>152133</v>
      </c>
      <c r="AN394" s="4">
        <v>0</v>
      </c>
      <c r="AO394" s="93">
        <v>28.45</v>
      </c>
      <c r="AP394" s="4">
        <v>0</v>
      </c>
      <c r="AQ394" s="4">
        <v>363450</v>
      </c>
      <c r="AR394" s="4">
        <v>0</v>
      </c>
      <c r="AS394" s="4">
        <v>0</v>
      </c>
      <c r="AT394" s="4">
        <v>0</v>
      </c>
      <c r="AU394" s="4">
        <v>104572</v>
      </c>
      <c r="AW394" s="93">
        <v>31.81</v>
      </c>
      <c r="AY394" s="4">
        <v>397448</v>
      </c>
      <c r="AZ394" s="4">
        <v>0</v>
      </c>
      <c r="BA394" s="4">
        <v>49769</v>
      </c>
      <c r="BB394" s="4">
        <v>0</v>
      </c>
      <c r="BC394" s="4">
        <v>76883</v>
      </c>
      <c r="BD394" s="4">
        <v>113</v>
      </c>
      <c r="BE394" s="4">
        <v>30.25</v>
      </c>
      <c r="BF394" s="4">
        <v>0</v>
      </c>
      <c r="BG394" s="4">
        <v>434999</v>
      </c>
      <c r="BH394" s="4">
        <v>0</v>
      </c>
      <c r="BI394" s="4">
        <v>30.87</v>
      </c>
      <c r="BJ394" s="4">
        <v>0</v>
      </c>
      <c r="BK394" s="4">
        <v>466062</v>
      </c>
      <c r="BL394" s="4">
        <v>0</v>
      </c>
      <c r="BM394" s="4">
        <v>0</v>
      </c>
      <c r="BN394" s="4">
        <v>0</v>
      </c>
      <c r="BO394" s="4">
        <v>20552.295277326488</v>
      </c>
      <c r="BP394" s="4">
        <v>13.385936501923425</v>
      </c>
      <c r="BQ394" s="93">
        <v>31.839590443686006</v>
      </c>
      <c r="BR394" s="4">
        <v>0</v>
      </c>
      <c r="BS394" s="4">
        <v>360402.17472807813</v>
      </c>
      <c r="BT394" s="4">
        <v>0</v>
      </c>
      <c r="BU394" s="4">
        <v>23068.013651877136</v>
      </c>
      <c r="BW394" s="4">
        <v>12443.199888814393</v>
      </c>
      <c r="BY394" s="4">
        <v>23068.013651877136</v>
      </c>
      <c r="CA394" s="4">
        <v>33658.199999999997</v>
      </c>
      <c r="CC394" s="93">
        <v>30.291228070175439</v>
      </c>
      <c r="CD394" s="4">
        <v>0</v>
      </c>
      <c r="CE394" s="4">
        <v>394543.24561403506</v>
      </c>
      <c r="CF394" s="4">
        <v>0</v>
      </c>
      <c r="CG394" s="4">
        <v>23505.99298245614</v>
      </c>
      <c r="CH394" s="4">
        <v>0</v>
      </c>
      <c r="CI394" s="4">
        <v>0</v>
      </c>
      <c r="CJ394" s="4">
        <v>0</v>
      </c>
      <c r="CK394" s="4">
        <v>23505.99298245614</v>
      </c>
      <c r="CL394" s="4">
        <v>0</v>
      </c>
      <c r="CM394" s="4">
        <v>46566.070885956928</v>
      </c>
      <c r="CN394" s="4">
        <v>0</v>
      </c>
      <c r="CO394" s="93">
        <v>24.470175438596492</v>
      </c>
      <c r="CP394" s="4">
        <v>0</v>
      </c>
      <c r="CQ394" s="4">
        <v>335813.03157894732</v>
      </c>
      <c r="CS394" s="4">
        <v>19845.312280701757</v>
      </c>
      <c r="CU394" s="4">
        <v>0</v>
      </c>
      <c r="CW394" s="4">
        <v>19845.312280701757</v>
      </c>
      <c r="CY394" s="4">
        <v>20485</v>
      </c>
      <c r="DA394" s="93">
        <v>31.74125874125874</v>
      </c>
      <c r="DB394" s="4">
        <v>0</v>
      </c>
      <c r="DC394" s="4">
        <v>492083</v>
      </c>
      <c r="DD394" s="4">
        <v>0</v>
      </c>
      <c r="DE394" s="4">
        <v>26948</v>
      </c>
      <c r="DF394" s="4">
        <v>0</v>
      </c>
      <c r="DG394" s="4">
        <v>0</v>
      </c>
      <c r="DH394" s="4">
        <v>0</v>
      </c>
      <c r="DI394" s="4">
        <v>26948</v>
      </c>
      <c r="DJ394" s="4">
        <v>0</v>
      </c>
      <c r="DK394" s="4">
        <v>169926</v>
      </c>
      <c r="DL394" s="4">
        <v>0</v>
      </c>
      <c r="DM394" s="93">
        <v>35.784982935153586</v>
      </c>
      <c r="DN394" s="4">
        <v>0</v>
      </c>
      <c r="DO394" s="4">
        <v>592743</v>
      </c>
      <c r="DQ394" s="4">
        <v>31955</v>
      </c>
      <c r="DS394" s="4">
        <v>0</v>
      </c>
      <c r="DU394" s="4">
        <v>31955</v>
      </c>
      <c r="DW394" s="4">
        <v>194421.9810526316</v>
      </c>
      <c r="DY394" s="93">
        <v>42.992982456140354</v>
      </c>
      <c r="DZ394" s="4">
        <v>0</v>
      </c>
      <c r="EA394" s="4">
        <v>751170</v>
      </c>
      <c r="EC394" s="4">
        <v>38084</v>
      </c>
      <c r="EE394" s="4">
        <v>0</v>
      </c>
      <c r="EG394" s="4">
        <v>38084</v>
      </c>
      <c r="EI394" s="4">
        <v>281330.98736842105</v>
      </c>
      <c r="EK394" s="93">
        <v>43.41811846689896</v>
      </c>
      <c r="EL394" s="4">
        <v>0</v>
      </c>
      <c r="EM394" s="4">
        <v>787299</v>
      </c>
      <c r="EN394" s="4">
        <v>-18662</v>
      </c>
      <c r="EO394" s="4">
        <v>37860</v>
      </c>
      <c r="EP394" s="4">
        <v>-873</v>
      </c>
      <c r="EQ394" s="4">
        <v>0</v>
      </c>
      <c r="ER394" s="4">
        <v>0</v>
      </c>
      <c r="ES394" s="4">
        <v>37860</v>
      </c>
      <c r="ET394" s="4">
        <v>-873</v>
      </c>
      <c r="EU394" s="4">
        <v>171449.2</v>
      </c>
      <c r="EV394" s="4">
        <v>-18662</v>
      </c>
      <c r="EW394" s="93">
        <v>39</v>
      </c>
      <c r="EX394" s="4">
        <v>0</v>
      </c>
      <c r="EY394" s="4">
        <v>744686</v>
      </c>
      <c r="EZ394" s="4">
        <v>0</v>
      </c>
      <c r="FA394" s="4">
        <v>33934</v>
      </c>
      <c r="FB394" s="4">
        <v>0</v>
      </c>
      <c r="FC394" s="4">
        <v>20490</v>
      </c>
      <c r="FD394" s="4">
        <v>0</v>
      </c>
      <c r="FE394" s="4">
        <v>33934</v>
      </c>
      <c r="FF394" s="4">
        <v>0</v>
      </c>
      <c r="FG394" s="4">
        <v>72403.05</v>
      </c>
      <c r="FH394" s="4">
        <v>0</v>
      </c>
      <c r="FI394" s="93">
        <v>37</v>
      </c>
      <c r="FJ394" s="4">
        <v>0</v>
      </c>
      <c r="FK394" s="4">
        <v>732288</v>
      </c>
      <c r="FL394" s="4">
        <v>0</v>
      </c>
      <c r="FM394" s="4">
        <v>32745</v>
      </c>
      <c r="FN394" s="4">
        <v>0</v>
      </c>
      <c r="FO394" s="4">
        <v>0</v>
      </c>
      <c r="FQ394" s="4">
        <v>32745</v>
      </c>
      <c r="FS394" s="4">
        <v>14639.36849160463</v>
      </c>
      <c r="FU394" s="93">
        <v>41.083333333333329</v>
      </c>
      <c r="FV394" s="4">
        <v>0</v>
      </c>
      <c r="FW394" s="4">
        <v>843635</v>
      </c>
      <c r="FX394" s="4">
        <v>0</v>
      </c>
      <c r="FY394" s="4">
        <v>35795</v>
      </c>
      <c r="FZ394" s="4">
        <v>0</v>
      </c>
      <c r="GA394" s="4">
        <v>21940</v>
      </c>
      <c r="GB394" s="4">
        <v>0</v>
      </c>
      <c r="GC394" s="4">
        <v>35795</v>
      </c>
      <c r="GE394" s="4">
        <v>118724.59409540979</v>
      </c>
      <c r="GG394" s="93">
        <v>40.577319587628864</v>
      </c>
      <c r="GH394" s="4">
        <v>0</v>
      </c>
      <c r="GI394" s="4">
        <v>913995</v>
      </c>
      <c r="GJ394" s="4">
        <v>0</v>
      </c>
      <c r="GK394" s="4">
        <v>36236</v>
      </c>
      <c r="GL394" s="4">
        <v>0</v>
      </c>
      <c r="GM394" s="4">
        <v>0</v>
      </c>
      <c r="GN394" s="4">
        <v>0</v>
      </c>
      <c r="GO394" s="4">
        <v>36236</v>
      </c>
      <c r="GP394" s="4">
        <v>0</v>
      </c>
      <c r="GQ394" s="4">
        <v>67692.264513257309</v>
      </c>
      <c r="GR394" s="4">
        <v>-59.171558146088501</v>
      </c>
      <c r="GS394" s="93">
        <v>43.277777777777779</v>
      </c>
      <c r="GT394" s="4">
        <v>0</v>
      </c>
      <c r="GU394" s="4">
        <v>995557</v>
      </c>
      <c r="GV394" s="4">
        <v>0</v>
      </c>
      <c r="GW394" s="4">
        <v>37754</v>
      </c>
      <c r="GX394" s="4">
        <v>0</v>
      </c>
      <c r="GY394" s="4">
        <v>24441</v>
      </c>
      <c r="GZ394" s="4">
        <v>0</v>
      </c>
      <c r="HA394" s="160">
        <v>37754</v>
      </c>
      <c r="HB394" s="160">
        <v>0</v>
      </c>
      <c r="HC394" s="160">
        <v>72299.977957387717</v>
      </c>
      <c r="HD394" s="4">
        <v>-53</v>
      </c>
      <c r="HE394" s="93">
        <v>33</v>
      </c>
      <c r="HF394" s="4">
        <v>0</v>
      </c>
      <c r="HG394" s="4">
        <v>0</v>
      </c>
      <c r="HH394" s="4">
        <v>778206</v>
      </c>
      <c r="HI394" s="4">
        <v>-29621</v>
      </c>
      <c r="HJ394" s="4">
        <v>29652</v>
      </c>
      <c r="HK394" s="4">
        <v>0</v>
      </c>
      <c r="HL394" s="4">
        <v>0</v>
      </c>
      <c r="HM394" s="4">
        <v>0</v>
      </c>
      <c r="HN394" s="4">
        <v>29652</v>
      </c>
      <c r="HO394" s="4">
        <v>0</v>
      </c>
      <c r="HP394" s="4">
        <v>0</v>
      </c>
      <c r="HQ394" s="4">
        <v>0</v>
      </c>
      <c r="HR394" s="93">
        <v>29.25</v>
      </c>
      <c r="HS394" s="4">
        <v>0</v>
      </c>
      <c r="HT394" s="4">
        <v>0</v>
      </c>
      <c r="HU394" s="4">
        <v>653112</v>
      </c>
      <c r="HV394" s="4">
        <v>0</v>
      </c>
      <c r="HW394" s="4">
        <v>0</v>
      </c>
      <c r="HX394" s="176">
        <v>0</v>
      </c>
      <c r="HY394" s="4">
        <v>24577</v>
      </c>
      <c r="HZ394" s="176">
        <v>0</v>
      </c>
      <c r="IA394" s="4">
        <v>23989</v>
      </c>
      <c r="IB394" s="176">
        <v>0</v>
      </c>
      <c r="IC394" s="4">
        <v>24577</v>
      </c>
      <c r="ID394" s="176">
        <v>0</v>
      </c>
      <c r="IE394" s="4">
        <v>0</v>
      </c>
      <c r="IF394" s="4">
        <v>0</v>
      </c>
      <c r="IG394" s="5">
        <v>29.26</v>
      </c>
      <c r="IH394" s="3">
        <v>0</v>
      </c>
      <c r="II394" s="3">
        <v>0</v>
      </c>
      <c r="IJ394" s="3">
        <v>746481</v>
      </c>
      <c r="IK394" s="3">
        <v>0</v>
      </c>
      <c r="IL394" s="3">
        <v>0</v>
      </c>
      <c r="IM394" s="3">
        <v>0</v>
      </c>
      <c r="IN394" s="3">
        <v>26130</v>
      </c>
      <c r="IO394" s="3">
        <v>0</v>
      </c>
      <c r="IP394" s="3">
        <v>0</v>
      </c>
      <c r="IQ394" s="3"/>
      <c r="IR394" s="3">
        <v>26130</v>
      </c>
      <c r="IS394" s="3"/>
      <c r="IT394" s="3">
        <v>100902.80930220553</v>
      </c>
      <c r="IU394" s="3"/>
      <c r="IV394" s="93">
        <v>28.400000000000002</v>
      </c>
      <c r="IW394" s="4">
        <v>0</v>
      </c>
      <c r="IX394" s="4">
        <v>0</v>
      </c>
      <c r="IY394" s="4">
        <v>716872</v>
      </c>
      <c r="IZ394" s="4">
        <v>0</v>
      </c>
      <c r="JA394" s="4">
        <v>0</v>
      </c>
      <c r="JB394" s="4">
        <v>0</v>
      </c>
      <c r="JC394" s="4">
        <v>26637</v>
      </c>
      <c r="JD394" s="4">
        <v>0</v>
      </c>
      <c r="JE394" s="4">
        <v>0</v>
      </c>
      <c r="JG394" s="4">
        <v>26637</v>
      </c>
      <c r="JI394" s="4">
        <v>12109.704447213197</v>
      </c>
      <c r="JK394" s="93">
        <v>33.94</v>
      </c>
      <c r="JL394" s="4">
        <v>0</v>
      </c>
      <c r="JM394" s="4">
        <v>0</v>
      </c>
      <c r="JN394" s="4">
        <v>846805</v>
      </c>
      <c r="JO394" s="4">
        <v>0</v>
      </c>
      <c r="JP394" s="4">
        <v>0</v>
      </c>
      <c r="JQ394" s="4">
        <v>0</v>
      </c>
      <c r="JR394" s="4">
        <v>31835</v>
      </c>
      <c r="JS394" s="4">
        <v>0</v>
      </c>
      <c r="JT394" s="4">
        <v>0</v>
      </c>
      <c r="JV394" s="4">
        <v>31835</v>
      </c>
      <c r="JW394" s="4">
        <v>0</v>
      </c>
      <c r="JX394" s="4">
        <v>129933</v>
      </c>
      <c r="JY394" s="4">
        <v>0</v>
      </c>
      <c r="JZ394" s="93">
        <v>34.120000000000005</v>
      </c>
      <c r="KA394" s="4">
        <v>0</v>
      </c>
      <c r="KB394" s="4">
        <v>0</v>
      </c>
      <c r="KC394" s="4">
        <v>853000</v>
      </c>
      <c r="KD394" s="4">
        <v>0</v>
      </c>
      <c r="KE394" s="4">
        <v>0</v>
      </c>
      <c r="KF394" s="4">
        <v>0</v>
      </c>
      <c r="KG394" s="4">
        <v>32004</v>
      </c>
      <c r="KH394" s="4">
        <v>0</v>
      </c>
      <c r="KI394" s="4">
        <v>0</v>
      </c>
      <c r="KJ394" s="4">
        <v>0</v>
      </c>
      <c r="KK394" s="4">
        <v>32004</v>
      </c>
      <c r="KM394" s="4">
        <v>84154.8</v>
      </c>
      <c r="KN394" s="4">
        <v>0</v>
      </c>
      <c r="KO394" s="4">
        <v>36.230000000000004</v>
      </c>
      <c r="KP394" s="4">
        <v>0</v>
      </c>
      <c r="KQ394" s="4">
        <v>0</v>
      </c>
      <c r="KR394" s="4">
        <v>972163</v>
      </c>
      <c r="KS394" s="4">
        <v>0</v>
      </c>
      <c r="KT394" s="4">
        <v>0</v>
      </c>
      <c r="KU394" s="4">
        <v>0</v>
      </c>
      <c r="KV394" s="4">
        <v>38849</v>
      </c>
      <c r="KW394" s="4">
        <v>0</v>
      </c>
      <c r="KX394" s="4">
        <v>13860</v>
      </c>
      <c r="KY394" s="4">
        <v>0</v>
      </c>
      <c r="KZ394" s="4">
        <v>38849</v>
      </c>
      <c r="LA394" s="4">
        <v>0</v>
      </c>
      <c r="LB394" s="4">
        <v>172774.272</v>
      </c>
      <c r="LC394" s="4">
        <v>0</v>
      </c>
      <c r="LD394" s="4">
        <v>30</v>
      </c>
      <c r="LE394" s="4">
        <v>0</v>
      </c>
      <c r="LF394" s="4">
        <v>0</v>
      </c>
      <c r="LG394" s="4">
        <v>693270</v>
      </c>
      <c r="LH394" s="4">
        <v>0</v>
      </c>
      <c r="LI394" s="4">
        <v>0</v>
      </c>
      <c r="LJ394" s="4">
        <v>0</v>
      </c>
      <c r="LK394" s="4">
        <v>35640</v>
      </c>
      <c r="LL394" s="4">
        <v>0</v>
      </c>
      <c r="LM394" s="4">
        <v>0</v>
      </c>
      <c r="LO394" s="4">
        <v>35640</v>
      </c>
      <c r="LQ394" s="4">
        <v>73975.8</v>
      </c>
      <c r="MI394" s="115">
        <f t="shared" ref="MI394:MI450" si="6">MJ394-A394</f>
        <v>-700</v>
      </c>
      <c r="MJ394" s="3"/>
      <c r="MK394" s="3"/>
      <c r="ML394" s="176"/>
      <c r="MM394" s="176"/>
      <c r="MN394" s="176"/>
      <c r="MO394" s="176"/>
      <c r="MP394" s="176"/>
      <c r="MQ394" s="176"/>
      <c r="MR394" s="176"/>
      <c r="MS394" s="176"/>
      <c r="MT394" s="176"/>
    </row>
    <row r="395" spans="1:358" s="4" customFormat="1">
      <c r="A395" s="1">
        <v>705</v>
      </c>
      <c r="B395" t="s">
        <v>425</v>
      </c>
      <c r="C395" s="93"/>
      <c r="E395" s="4">
        <v>0</v>
      </c>
      <c r="F395" s="4">
        <v>0</v>
      </c>
      <c r="I395" s="93"/>
      <c r="J395" s="4">
        <v>0</v>
      </c>
      <c r="K395" s="4">
        <v>0</v>
      </c>
      <c r="L395" s="4">
        <v>0</v>
      </c>
      <c r="O395" s="93"/>
      <c r="Q395" s="4">
        <v>0</v>
      </c>
      <c r="R395" s="4">
        <v>0</v>
      </c>
      <c r="S395" s="4">
        <v>0</v>
      </c>
      <c r="U395" s="4">
        <v>0</v>
      </c>
      <c r="V395" s="4">
        <v>0</v>
      </c>
      <c r="W395" s="93"/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L395" s="4">
        <v>0</v>
      </c>
      <c r="AO395" s="93"/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W395" s="93"/>
      <c r="AZ395" s="4">
        <v>0</v>
      </c>
      <c r="BB395" s="4">
        <v>0</v>
      </c>
      <c r="BC395" s="4">
        <v>0</v>
      </c>
      <c r="BD395" s="4">
        <v>0</v>
      </c>
      <c r="BH395" s="4">
        <v>0</v>
      </c>
      <c r="BL395" s="4">
        <v>0</v>
      </c>
      <c r="BN395" s="4">
        <v>0</v>
      </c>
      <c r="BO395" s="4">
        <v>0</v>
      </c>
      <c r="BP395" s="4">
        <v>0</v>
      </c>
      <c r="BQ395" s="93">
        <v>0</v>
      </c>
      <c r="BR395" s="4">
        <v>0</v>
      </c>
      <c r="BS395" s="4">
        <v>0</v>
      </c>
      <c r="BT395" s="4">
        <v>0</v>
      </c>
      <c r="BU395" s="4">
        <v>0</v>
      </c>
      <c r="BW395" s="4">
        <v>0</v>
      </c>
      <c r="BY395" s="4">
        <v>0</v>
      </c>
      <c r="CA395" s="4">
        <v>0</v>
      </c>
      <c r="CC395" s="93"/>
      <c r="CE395" s="4">
        <v>0</v>
      </c>
      <c r="CF395" s="4">
        <v>0</v>
      </c>
      <c r="CH395" s="4">
        <v>0</v>
      </c>
      <c r="CJ395" s="4">
        <v>0</v>
      </c>
      <c r="CK395" s="4">
        <v>0</v>
      </c>
      <c r="CL395" s="4">
        <v>0</v>
      </c>
      <c r="CM395" s="4">
        <v>0</v>
      </c>
      <c r="CN395" s="4">
        <v>0</v>
      </c>
      <c r="CO395" s="93">
        <v>1</v>
      </c>
      <c r="CP395" s="4">
        <v>0</v>
      </c>
      <c r="CQ395" s="4">
        <v>7694</v>
      </c>
      <c r="CS395" s="4">
        <v>811</v>
      </c>
      <c r="CU395" s="4">
        <v>0</v>
      </c>
      <c r="CW395" s="4">
        <v>811</v>
      </c>
      <c r="CY395" s="4">
        <v>7694</v>
      </c>
      <c r="DA395" s="93"/>
      <c r="DD395" s="4">
        <v>0</v>
      </c>
      <c r="DF395" s="4">
        <v>0</v>
      </c>
      <c r="DH395" s="4">
        <v>0</v>
      </c>
      <c r="DI395" s="4">
        <v>0</v>
      </c>
      <c r="DJ395" s="4">
        <v>0</v>
      </c>
      <c r="DK395" s="4">
        <v>4616</v>
      </c>
      <c r="DL395" s="4">
        <v>0</v>
      </c>
      <c r="DM395" s="93">
        <v>1</v>
      </c>
      <c r="DN395" s="4">
        <v>0</v>
      </c>
      <c r="DO395" s="4">
        <v>10564</v>
      </c>
      <c r="DQ395" s="4">
        <v>893</v>
      </c>
      <c r="DS395" s="4">
        <v>0</v>
      </c>
      <c r="DU395" s="4">
        <v>893</v>
      </c>
      <c r="DW395" s="4">
        <v>13641.6</v>
      </c>
      <c r="DY395" s="93">
        <v>1</v>
      </c>
      <c r="DZ395" s="4">
        <v>0</v>
      </c>
      <c r="EA395" s="4">
        <v>8471</v>
      </c>
      <c r="EC395" s="4">
        <v>893</v>
      </c>
      <c r="EE395" s="4">
        <v>0</v>
      </c>
      <c r="EG395" s="4">
        <v>893</v>
      </c>
      <c r="EI395" s="4">
        <v>6338.4</v>
      </c>
      <c r="EK395" s="93">
        <v>0</v>
      </c>
      <c r="EM395" s="4">
        <v>0</v>
      </c>
      <c r="EN395" s="4">
        <v>0</v>
      </c>
      <c r="EO395" s="4">
        <v>0</v>
      </c>
      <c r="EP395" s="4">
        <v>0</v>
      </c>
      <c r="EQ395" s="4">
        <v>0</v>
      </c>
      <c r="ER395" s="4">
        <v>0</v>
      </c>
      <c r="ES395" s="4">
        <v>0</v>
      </c>
      <c r="ET395" s="4">
        <v>0</v>
      </c>
      <c r="EU395" s="4">
        <v>4225.6000000000004</v>
      </c>
      <c r="EV395" s="4">
        <v>0</v>
      </c>
      <c r="EW395" s="93">
        <v>0</v>
      </c>
      <c r="EX395" s="4">
        <v>0</v>
      </c>
      <c r="EY395" s="4">
        <v>0</v>
      </c>
      <c r="EZ395" s="4">
        <v>0</v>
      </c>
      <c r="FA395" s="4">
        <v>0</v>
      </c>
      <c r="FB395" s="4">
        <v>0</v>
      </c>
      <c r="FC395" s="4">
        <v>0</v>
      </c>
      <c r="FD395" s="4">
        <v>0</v>
      </c>
      <c r="FE395" s="4">
        <v>0</v>
      </c>
      <c r="FF395" s="4">
        <v>0</v>
      </c>
      <c r="FG395" s="4">
        <v>0</v>
      </c>
      <c r="FH395" s="4">
        <v>0</v>
      </c>
      <c r="FI395" s="93">
        <v>0</v>
      </c>
      <c r="FJ395" s="4">
        <v>0</v>
      </c>
      <c r="FK395" s="4">
        <v>0</v>
      </c>
      <c r="FL395" s="4">
        <v>0</v>
      </c>
      <c r="FM395" s="4">
        <v>0</v>
      </c>
      <c r="FN395" s="4">
        <v>0</v>
      </c>
      <c r="FO395" s="4">
        <v>0</v>
      </c>
      <c r="FQ395" s="4">
        <v>0</v>
      </c>
      <c r="FS395" s="4">
        <v>0</v>
      </c>
      <c r="FU395" s="93">
        <v>0</v>
      </c>
      <c r="FV395" s="4">
        <v>0</v>
      </c>
      <c r="FW395" s="4">
        <v>0</v>
      </c>
      <c r="FX395" s="4">
        <v>0</v>
      </c>
      <c r="FY395" s="4">
        <v>0</v>
      </c>
      <c r="FZ395" s="4">
        <v>0</v>
      </c>
      <c r="GA395" s="4">
        <v>0</v>
      </c>
      <c r="GB395" s="4">
        <v>0</v>
      </c>
      <c r="GC395" s="4">
        <v>0</v>
      </c>
      <c r="GE395" s="4">
        <v>0</v>
      </c>
      <c r="GG395" s="93">
        <v>1</v>
      </c>
      <c r="GH395" s="4">
        <v>0</v>
      </c>
      <c r="GI395" s="4">
        <v>12418</v>
      </c>
      <c r="GJ395" s="4">
        <v>0</v>
      </c>
      <c r="GK395" s="4">
        <v>893</v>
      </c>
      <c r="GL395" s="4">
        <v>0</v>
      </c>
      <c r="GM395" s="4">
        <v>0</v>
      </c>
      <c r="GN395" s="4">
        <v>0</v>
      </c>
      <c r="GO395" s="4">
        <v>893</v>
      </c>
      <c r="GP395" s="4">
        <v>0</v>
      </c>
      <c r="GQ395" s="4">
        <v>11947.165160966875</v>
      </c>
      <c r="GR395" s="4">
        <v>-10.443325882008139</v>
      </c>
      <c r="GS395" s="93">
        <v>4.472843450479233E-2</v>
      </c>
      <c r="GT395" s="4">
        <v>0</v>
      </c>
      <c r="GU395" s="4">
        <v>612</v>
      </c>
      <c r="GV395" s="4">
        <v>0</v>
      </c>
      <c r="GW395" s="4">
        <v>40</v>
      </c>
      <c r="GX395" s="4">
        <v>0</v>
      </c>
      <c r="GY395" s="4">
        <v>0</v>
      </c>
      <c r="GZ395" s="4">
        <v>0</v>
      </c>
      <c r="HA395" s="160">
        <v>40</v>
      </c>
      <c r="HB395" s="160">
        <v>0</v>
      </c>
      <c r="HC395" s="160">
        <v>-10.443325882008139</v>
      </c>
      <c r="HD395" s="4">
        <v>0</v>
      </c>
      <c r="HE395" s="93">
        <v>1</v>
      </c>
      <c r="HF395" s="4">
        <v>0</v>
      </c>
      <c r="HG395" s="4">
        <v>0</v>
      </c>
      <c r="HH395" s="4">
        <v>12450</v>
      </c>
      <c r="HI395" s="4">
        <v>0</v>
      </c>
      <c r="HJ395" s="4">
        <v>766</v>
      </c>
      <c r="HK395" s="4">
        <v>0</v>
      </c>
      <c r="HL395" s="4">
        <v>0</v>
      </c>
      <c r="HM395" s="4">
        <v>0</v>
      </c>
      <c r="HN395" s="4">
        <v>766</v>
      </c>
      <c r="HO395" s="4">
        <v>0</v>
      </c>
      <c r="HP395" s="4">
        <v>10391</v>
      </c>
      <c r="HQ395" s="4">
        <v>-180.53349847875143</v>
      </c>
      <c r="HR395" s="93">
        <v>3</v>
      </c>
      <c r="HS395" s="4">
        <v>0</v>
      </c>
      <c r="HT395" s="4">
        <v>0</v>
      </c>
      <c r="HU395" s="4">
        <v>48666</v>
      </c>
      <c r="HV395" s="4">
        <v>0</v>
      </c>
      <c r="HW395" s="4">
        <v>0</v>
      </c>
      <c r="HX395" s="176">
        <v>0</v>
      </c>
      <c r="HY395" s="4">
        <v>2679</v>
      </c>
      <c r="HZ395" s="176">
        <v>0</v>
      </c>
      <c r="IA395" s="4">
        <v>0</v>
      </c>
      <c r="IB395" s="176">
        <v>0</v>
      </c>
      <c r="IC395" s="4">
        <v>2679</v>
      </c>
      <c r="ID395" s="176">
        <v>0</v>
      </c>
      <c r="IE395" s="4">
        <v>23747.453810335035</v>
      </c>
      <c r="IF395" s="4">
        <v>128.09306799013211</v>
      </c>
      <c r="IG395" s="5">
        <v>1.94</v>
      </c>
      <c r="IH395" s="3">
        <v>0</v>
      </c>
      <c r="II395" s="3">
        <v>0</v>
      </c>
      <c r="IJ395" s="3">
        <v>31835</v>
      </c>
      <c r="IK395" s="3">
        <v>0</v>
      </c>
      <c r="IL395" s="3">
        <v>0</v>
      </c>
      <c r="IM395" s="3">
        <v>0</v>
      </c>
      <c r="IN395" s="3">
        <v>1732</v>
      </c>
      <c r="IO395" s="3">
        <v>0</v>
      </c>
      <c r="IP395" s="3">
        <v>0</v>
      </c>
      <c r="IQ395" s="3"/>
      <c r="IR395" s="3">
        <v>1732</v>
      </c>
      <c r="IS395" s="3"/>
      <c r="IT395" s="3">
        <v>105.08944151835716</v>
      </c>
      <c r="IU395" s="3"/>
      <c r="IV395" s="93">
        <v>2</v>
      </c>
      <c r="IW395" s="4">
        <v>0</v>
      </c>
      <c r="IX395" s="4">
        <v>0</v>
      </c>
      <c r="IY395" s="4">
        <v>30107</v>
      </c>
      <c r="IZ395" s="4">
        <v>0</v>
      </c>
      <c r="JA395" s="4">
        <v>0</v>
      </c>
      <c r="JB395" s="4">
        <v>0</v>
      </c>
      <c r="JC395" s="4">
        <v>1818</v>
      </c>
      <c r="JD395" s="4">
        <v>0</v>
      </c>
      <c r="JE395" s="4">
        <v>0</v>
      </c>
      <c r="JG395" s="4">
        <v>1818</v>
      </c>
      <c r="JI395" s="4">
        <v>12.612157046079247</v>
      </c>
      <c r="JK395" s="93">
        <v>3.5</v>
      </c>
      <c r="JL395" s="4">
        <v>0</v>
      </c>
      <c r="JM395" s="4">
        <v>0</v>
      </c>
      <c r="JN395" s="4">
        <v>62998</v>
      </c>
      <c r="JO395" s="4">
        <v>0</v>
      </c>
      <c r="JP395" s="4">
        <v>0</v>
      </c>
      <c r="JQ395" s="4">
        <v>0</v>
      </c>
      <c r="JR395" s="4">
        <v>3283</v>
      </c>
      <c r="JS395" s="4">
        <v>0</v>
      </c>
      <c r="JT395" s="4">
        <v>0</v>
      </c>
      <c r="JV395" s="4">
        <v>3283</v>
      </c>
      <c r="JW395" s="4">
        <v>0</v>
      </c>
      <c r="JX395" s="4">
        <v>32891</v>
      </c>
      <c r="JY395" s="4">
        <v>0</v>
      </c>
      <c r="JZ395" s="93">
        <v>2</v>
      </c>
      <c r="KA395" s="4">
        <v>0</v>
      </c>
      <c r="KB395" s="4">
        <v>0</v>
      </c>
      <c r="KC395" s="4">
        <v>35710</v>
      </c>
      <c r="KD395" s="4">
        <v>0</v>
      </c>
      <c r="KE395" s="4">
        <v>0</v>
      </c>
      <c r="KF395" s="4">
        <v>0</v>
      </c>
      <c r="KG395" s="4">
        <v>1876</v>
      </c>
      <c r="KH395" s="4">
        <v>0</v>
      </c>
      <c r="KI395" s="4">
        <v>0</v>
      </c>
      <c r="KJ395" s="4">
        <v>0</v>
      </c>
      <c r="KK395" s="4">
        <v>1876</v>
      </c>
      <c r="KM395" s="4">
        <v>19734.599999999999</v>
      </c>
      <c r="KN395" s="4">
        <v>0</v>
      </c>
      <c r="KO395" s="4">
        <v>3</v>
      </c>
      <c r="KP395" s="4">
        <v>0</v>
      </c>
      <c r="KQ395" s="4">
        <v>0</v>
      </c>
      <c r="KR395" s="4">
        <v>56721</v>
      </c>
      <c r="KS395" s="4">
        <v>0</v>
      </c>
      <c r="KT395" s="4">
        <v>0</v>
      </c>
      <c r="KU395" s="4">
        <v>0</v>
      </c>
      <c r="KV395" s="4">
        <v>3264</v>
      </c>
      <c r="KW395" s="4">
        <v>0</v>
      </c>
      <c r="KX395" s="4">
        <v>0</v>
      </c>
      <c r="KY395" s="4">
        <v>0</v>
      </c>
      <c r="KZ395" s="4">
        <v>3264</v>
      </c>
      <c r="LA395" s="4">
        <v>0</v>
      </c>
      <c r="LB395" s="4">
        <v>33641.144</v>
      </c>
      <c r="LC395" s="4">
        <v>0</v>
      </c>
      <c r="LD395" s="4">
        <v>5</v>
      </c>
      <c r="LE395" s="4">
        <v>0</v>
      </c>
      <c r="LF395" s="4">
        <v>0</v>
      </c>
      <c r="LG395" s="4">
        <v>108321</v>
      </c>
      <c r="LH395" s="4">
        <v>0</v>
      </c>
      <c r="LI395" s="4">
        <v>0</v>
      </c>
      <c r="LJ395" s="4">
        <v>0</v>
      </c>
      <c r="LK395" s="4">
        <v>5916</v>
      </c>
      <c r="LL395" s="4">
        <v>0</v>
      </c>
      <c r="LM395" s="4">
        <v>0</v>
      </c>
      <c r="LO395" s="4">
        <v>5916</v>
      </c>
      <c r="LQ395" s="4">
        <v>64206.6</v>
      </c>
      <c r="MI395" s="115">
        <f t="shared" si="6"/>
        <v>-705</v>
      </c>
      <c r="MJ395" s="3"/>
      <c r="MK395" s="3"/>
      <c r="ML395" s="176"/>
      <c r="MM395" s="176"/>
      <c r="MN395" s="176"/>
      <c r="MO395" s="176"/>
      <c r="MP395" s="176"/>
      <c r="MQ395" s="176"/>
      <c r="MR395" s="176"/>
      <c r="MS395" s="176"/>
      <c r="MT395" s="176"/>
    </row>
    <row r="396" spans="1:358" s="4" customFormat="1">
      <c r="A396" s="1">
        <v>710</v>
      </c>
      <c r="B396" t="s">
        <v>426</v>
      </c>
      <c r="C396" s="93"/>
      <c r="E396" s="4">
        <v>0</v>
      </c>
      <c r="F396" s="4">
        <v>0</v>
      </c>
      <c r="I396" s="93"/>
      <c r="J396" s="4">
        <v>0</v>
      </c>
      <c r="K396" s="4">
        <v>0</v>
      </c>
      <c r="L396" s="4">
        <v>0</v>
      </c>
      <c r="M396" s="4">
        <v>0</v>
      </c>
      <c r="O396" s="93">
        <v>1</v>
      </c>
      <c r="P396" s="4">
        <v>0</v>
      </c>
      <c r="Q396" s="4">
        <v>0</v>
      </c>
      <c r="R396" s="4">
        <v>0</v>
      </c>
      <c r="S396" s="4">
        <v>5636</v>
      </c>
      <c r="U396" s="4">
        <v>5447</v>
      </c>
      <c r="V396" s="4">
        <v>0</v>
      </c>
      <c r="W396" s="93">
        <v>1</v>
      </c>
      <c r="X396" s="4">
        <v>0</v>
      </c>
      <c r="Y396" s="4">
        <v>5241</v>
      </c>
      <c r="Z396" s="4">
        <v>0</v>
      </c>
      <c r="AA396" s="4">
        <v>0</v>
      </c>
      <c r="AB396" s="4">
        <v>0</v>
      </c>
      <c r="AC396" s="4">
        <v>5241</v>
      </c>
      <c r="AD396" s="4">
        <v>0</v>
      </c>
      <c r="AE396" s="4">
        <v>0</v>
      </c>
      <c r="AF396" s="4">
        <v>2</v>
      </c>
      <c r="AG396" s="4">
        <v>0</v>
      </c>
      <c r="AH396" s="4">
        <v>10810</v>
      </c>
      <c r="AJ396" s="4">
        <v>0</v>
      </c>
      <c r="AL396" s="4">
        <v>8714</v>
      </c>
      <c r="AN396" s="4">
        <v>0</v>
      </c>
      <c r="AO396" s="93"/>
      <c r="AQ396" s="4">
        <v>0</v>
      </c>
      <c r="AR396" s="4">
        <v>0</v>
      </c>
      <c r="AS396" s="4">
        <v>0</v>
      </c>
      <c r="AT396" s="4">
        <v>0</v>
      </c>
      <c r="AU396" s="4">
        <v>5438</v>
      </c>
      <c r="AW396" s="93"/>
      <c r="AZ396" s="4">
        <v>0</v>
      </c>
      <c r="BB396" s="4">
        <v>0</v>
      </c>
      <c r="BC396" s="4">
        <v>1983</v>
      </c>
      <c r="BD396" s="4">
        <v>3</v>
      </c>
      <c r="BH396" s="4">
        <v>0</v>
      </c>
      <c r="BI396" s="4">
        <v>1.5</v>
      </c>
      <c r="BJ396" s="4">
        <v>0</v>
      </c>
      <c r="BK396" s="4">
        <v>3144</v>
      </c>
      <c r="BL396" s="4">
        <v>0</v>
      </c>
      <c r="BM396" s="4">
        <v>6287</v>
      </c>
      <c r="BN396" s="4">
        <v>0</v>
      </c>
      <c r="BO396" s="4">
        <v>961.65684942307041</v>
      </c>
      <c r="BP396" s="4">
        <v>0.6263377082372017</v>
      </c>
      <c r="BQ396" s="93">
        <v>2</v>
      </c>
      <c r="BR396" s="4">
        <v>0</v>
      </c>
      <c r="BS396" s="4">
        <v>7603.8908880586423</v>
      </c>
      <c r="BT396" s="4">
        <v>0</v>
      </c>
      <c r="BU396" s="4">
        <v>748</v>
      </c>
      <c r="BW396" s="4">
        <v>8351.8908880586423</v>
      </c>
      <c r="BY396" s="4">
        <v>748</v>
      </c>
      <c r="CA396" s="4">
        <v>6346.2908880586419</v>
      </c>
      <c r="CC396" s="93">
        <v>5</v>
      </c>
      <c r="CD396" s="4">
        <v>0</v>
      </c>
      <c r="CE396" s="4">
        <v>40394</v>
      </c>
      <c r="CF396" s="4">
        <v>0</v>
      </c>
      <c r="CG396" s="4">
        <v>3880</v>
      </c>
      <c r="CH396" s="4">
        <v>0</v>
      </c>
      <c r="CI396" s="4">
        <v>0</v>
      </c>
      <c r="CJ396" s="4">
        <v>0</v>
      </c>
      <c r="CK396" s="4">
        <v>3880</v>
      </c>
      <c r="CL396" s="4">
        <v>0</v>
      </c>
      <c r="CM396" s="4">
        <v>36724.109111941361</v>
      </c>
      <c r="CN396" s="4">
        <v>0</v>
      </c>
      <c r="CO396" s="93">
        <v>7</v>
      </c>
      <c r="CP396" s="4">
        <v>0</v>
      </c>
      <c r="CQ396" s="4">
        <v>50133.105039483569</v>
      </c>
      <c r="CS396" s="4">
        <v>4866</v>
      </c>
      <c r="CU396" s="4">
        <v>9493.2762598708923</v>
      </c>
      <c r="CW396" s="4">
        <v>4866</v>
      </c>
      <c r="CY396" s="4">
        <v>31197.105039483569</v>
      </c>
      <c r="DA396" s="93">
        <v>8</v>
      </c>
      <c r="DB396" s="4">
        <v>0</v>
      </c>
      <c r="DC396" s="4">
        <v>66721</v>
      </c>
      <c r="DD396" s="4">
        <v>0</v>
      </c>
      <c r="DE396" s="4">
        <v>6792</v>
      </c>
      <c r="DF396" s="4">
        <v>0</v>
      </c>
      <c r="DG396" s="4">
        <v>0</v>
      </c>
      <c r="DH396" s="4">
        <v>0</v>
      </c>
      <c r="DI396" s="4">
        <v>6792</v>
      </c>
      <c r="DJ396" s="4">
        <v>0</v>
      </c>
      <c r="DK396" s="4">
        <v>35547</v>
      </c>
      <c r="DL396" s="4">
        <v>0</v>
      </c>
      <c r="DM396" s="93">
        <v>11.741496598639456</v>
      </c>
      <c r="DN396" s="4">
        <v>0</v>
      </c>
      <c r="DO396" s="4">
        <v>94111</v>
      </c>
      <c r="DQ396" s="4">
        <v>9545</v>
      </c>
      <c r="DS396" s="4">
        <v>9643</v>
      </c>
      <c r="DU396" s="4">
        <v>9545</v>
      </c>
      <c r="DW396" s="4">
        <v>41238.37899210328</v>
      </c>
      <c r="DY396" s="93">
        <v>13.674808429118775</v>
      </c>
      <c r="DZ396" s="4">
        <v>0</v>
      </c>
      <c r="EA396" s="4">
        <v>124675</v>
      </c>
      <c r="EC396" s="4">
        <v>12212</v>
      </c>
      <c r="EE396" s="4">
        <v>0</v>
      </c>
      <c r="EG396" s="4">
        <v>12212</v>
      </c>
      <c r="EI396" s="4">
        <v>53633.157984206569</v>
      </c>
      <c r="EK396" s="93">
        <v>18.46875</v>
      </c>
      <c r="EL396" s="4">
        <v>0</v>
      </c>
      <c r="EM396" s="4">
        <v>169269</v>
      </c>
      <c r="EN396" s="4">
        <v>0</v>
      </c>
      <c r="EO396" s="4">
        <v>16493</v>
      </c>
      <c r="EP396" s="4">
        <v>0</v>
      </c>
      <c r="EQ396" s="4">
        <v>0</v>
      </c>
      <c r="ER396" s="4">
        <v>0</v>
      </c>
      <c r="ES396" s="4">
        <v>16493</v>
      </c>
      <c r="ET396" s="4">
        <v>0</v>
      </c>
      <c r="EU396" s="4">
        <v>73888.399999999994</v>
      </c>
      <c r="EV396" s="4">
        <v>0</v>
      </c>
      <c r="EW396" s="93">
        <v>23.517241379310345</v>
      </c>
      <c r="EX396" s="4">
        <v>0</v>
      </c>
      <c r="EY396" s="4">
        <v>214845</v>
      </c>
      <c r="EZ396" s="4">
        <v>0</v>
      </c>
      <c r="FA396" s="4">
        <v>21001</v>
      </c>
      <c r="FB396" s="4">
        <v>0</v>
      </c>
      <c r="FC396" s="4">
        <v>0</v>
      </c>
      <c r="FD396" s="4">
        <v>0</v>
      </c>
      <c r="FE396" s="4">
        <v>21001</v>
      </c>
      <c r="FF396" s="4">
        <v>0</v>
      </c>
      <c r="FG396" s="4">
        <v>68950.100000000006</v>
      </c>
      <c r="FH396" s="4">
        <v>0</v>
      </c>
      <c r="FI396" s="93">
        <v>19.996621621621621</v>
      </c>
      <c r="FJ396" s="4">
        <v>0</v>
      </c>
      <c r="FK396" s="4">
        <v>195275</v>
      </c>
      <c r="FL396" s="4">
        <v>0</v>
      </c>
      <c r="FM396" s="4">
        <v>17767</v>
      </c>
      <c r="FN396" s="4">
        <v>0</v>
      </c>
      <c r="FO396" s="4">
        <v>0</v>
      </c>
      <c r="FQ396" s="4">
        <v>17767</v>
      </c>
      <c r="FS396" s="4">
        <v>21574.435840287479</v>
      </c>
      <c r="FU396" s="93">
        <v>15.554054054054054</v>
      </c>
      <c r="FV396" s="4">
        <v>0</v>
      </c>
      <c r="FW396" s="4">
        <v>155775</v>
      </c>
      <c r="FX396" s="4">
        <v>0</v>
      </c>
      <c r="FY396" s="4">
        <v>13614</v>
      </c>
      <c r="FZ396" s="4">
        <v>0</v>
      </c>
      <c r="GA396" s="4">
        <v>0</v>
      </c>
      <c r="GB396" s="4">
        <v>0</v>
      </c>
      <c r="GC396" s="4">
        <v>13614</v>
      </c>
      <c r="GE396" s="4">
        <v>21947.137444023243</v>
      </c>
      <c r="GG396" s="93">
        <v>17</v>
      </c>
      <c r="GH396" s="4">
        <v>0</v>
      </c>
      <c r="GI396" s="4">
        <v>185102</v>
      </c>
      <c r="GJ396" s="4">
        <v>0</v>
      </c>
      <c r="GK396" s="4">
        <v>14852</v>
      </c>
      <c r="GL396" s="4">
        <v>0</v>
      </c>
      <c r="GM396" s="4">
        <v>0</v>
      </c>
      <c r="GN396" s="4">
        <v>0</v>
      </c>
      <c r="GO396" s="4">
        <v>14852</v>
      </c>
      <c r="GP396" s="4">
        <v>0</v>
      </c>
      <c r="GQ396" s="4">
        <v>28215.051753557378</v>
      </c>
      <c r="GR396" s="4">
        <v>-24.66350605102707</v>
      </c>
      <c r="GS396" s="93">
        <v>13</v>
      </c>
      <c r="GT396" s="4">
        <v>0</v>
      </c>
      <c r="GU396" s="4">
        <v>160431</v>
      </c>
      <c r="GV396" s="4">
        <v>0</v>
      </c>
      <c r="GW396" s="4">
        <v>11402</v>
      </c>
      <c r="GX396" s="4">
        <v>0</v>
      </c>
      <c r="GY396" s="4">
        <v>0</v>
      </c>
      <c r="GZ396" s="4">
        <v>0</v>
      </c>
      <c r="HA396" s="160">
        <v>11402</v>
      </c>
      <c r="HB396" s="160">
        <v>0</v>
      </c>
      <c r="HC396" s="160">
        <v>-24.66350605102707</v>
      </c>
      <c r="HD396" s="4">
        <v>0</v>
      </c>
      <c r="HE396" s="93">
        <v>8</v>
      </c>
      <c r="HF396" s="4">
        <v>0</v>
      </c>
      <c r="HG396" s="4">
        <v>0</v>
      </c>
      <c r="HH396" s="4">
        <v>110413</v>
      </c>
      <c r="HI396" s="4">
        <v>0</v>
      </c>
      <c r="HJ396" s="4">
        <v>6937</v>
      </c>
      <c r="HK396" s="4">
        <v>0</v>
      </c>
      <c r="HL396" s="4">
        <v>0</v>
      </c>
      <c r="HM396" s="4">
        <v>0</v>
      </c>
      <c r="HN396" s="4">
        <v>6937</v>
      </c>
      <c r="HO396" s="4">
        <v>0</v>
      </c>
      <c r="HP396" s="4">
        <v>0</v>
      </c>
      <c r="HQ396" s="4">
        <v>0</v>
      </c>
      <c r="HR396" s="93">
        <v>8</v>
      </c>
      <c r="HS396" s="4">
        <v>0</v>
      </c>
      <c r="HT396" s="4">
        <v>0</v>
      </c>
      <c r="HU396" s="4">
        <v>107566</v>
      </c>
      <c r="HV396" s="4">
        <v>0</v>
      </c>
      <c r="HW396" s="4">
        <v>0</v>
      </c>
      <c r="HX396" s="176">
        <v>0</v>
      </c>
      <c r="HY396" s="4">
        <v>7010</v>
      </c>
      <c r="HZ396" s="176">
        <v>0</v>
      </c>
      <c r="IA396" s="4">
        <v>0</v>
      </c>
      <c r="IB396" s="176">
        <v>0</v>
      </c>
      <c r="IC396" s="4">
        <v>7010</v>
      </c>
      <c r="ID396" s="176">
        <v>0</v>
      </c>
      <c r="IE396" s="4">
        <v>0</v>
      </c>
      <c r="IF396" s="4">
        <v>0</v>
      </c>
      <c r="IG396" s="5">
        <v>6</v>
      </c>
      <c r="IH396" s="3">
        <v>0</v>
      </c>
      <c r="II396" s="3">
        <v>0</v>
      </c>
      <c r="IJ396" s="3">
        <v>86108</v>
      </c>
      <c r="IK396" s="3">
        <v>0</v>
      </c>
      <c r="IL396" s="3">
        <v>0</v>
      </c>
      <c r="IM396" s="3">
        <v>0</v>
      </c>
      <c r="IN396" s="3">
        <v>5326</v>
      </c>
      <c r="IO396" s="3">
        <v>0</v>
      </c>
      <c r="IP396" s="3">
        <v>0</v>
      </c>
      <c r="IQ396" s="3"/>
      <c r="IR396" s="3">
        <v>5326</v>
      </c>
      <c r="IS396" s="3"/>
      <c r="IT396" s="3">
        <v>0</v>
      </c>
      <c r="IU396" s="3"/>
      <c r="IV396" s="93">
        <v>12</v>
      </c>
      <c r="IW396" s="4">
        <v>0</v>
      </c>
      <c r="IX396" s="4">
        <v>0</v>
      </c>
      <c r="IY396" s="4">
        <v>166518</v>
      </c>
      <c r="IZ396" s="4">
        <v>0</v>
      </c>
      <c r="JA396" s="4">
        <v>0</v>
      </c>
      <c r="JB396" s="4">
        <v>0</v>
      </c>
      <c r="JC396" s="4">
        <v>11249</v>
      </c>
      <c r="JD396" s="4">
        <v>0</v>
      </c>
      <c r="JE396" s="4">
        <v>0</v>
      </c>
      <c r="JG396" s="4">
        <v>11249</v>
      </c>
      <c r="JI396" s="4">
        <v>66752.425980101922</v>
      </c>
      <c r="JK396" s="93">
        <v>12.69</v>
      </c>
      <c r="JL396" s="4">
        <v>0</v>
      </c>
      <c r="JM396" s="4">
        <v>0</v>
      </c>
      <c r="JN396" s="4">
        <v>192103</v>
      </c>
      <c r="JO396" s="4">
        <v>0</v>
      </c>
      <c r="JP396" s="4">
        <v>0</v>
      </c>
      <c r="JQ396" s="4">
        <v>0</v>
      </c>
      <c r="JR396" s="4">
        <v>11903</v>
      </c>
      <c r="JS396" s="4">
        <v>0</v>
      </c>
      <c r="JT396" s="4">
        <v>0</v>
      </c>
      <c r="JV396" s="4">
        <v>11903</v>
      </c>
      <c r="JW396" s="4">
        <v>0</v>
      </c>
      <c r="JX396" s="4">
        <v>37978.809312406796</v>
      </c>
      <c r="JY396" s="4">
        <v>-15.763434718552162</v>
      </c>
      <c r="JZ396" s="93">
        <v>17.38</v>
      </c>
      <c r="KA396" s="4">
        <v>0</v>
      </c>
      <c r="KB396" s="4">
        <v>0</v>
      </c>
      <c r="KC396" s="4">
        <v>271011</v>
      </c>
      <c r="KD396" s="4">
        <v>0</v>
      </c>
      <c r="KE396" s="4">
        <v>0</v>
      </c>
      <c r="KF396" s="4">
        <v>0</v>
      </c>
      <c r="KG396" s="4">
        <v>15366</v>
      </c>
      <c r="KH396" s="4">
        <v>0</v>
      </c>
      <c r="KI396" s="4">
        <v>17690</v>
      </c>
      <c r="KJ396" s="4">
        <v>0</v>
      </c>
      <c r="KK396" s="4">
        <v>15366</v>
      </c>
      <c r="KM396" s="4">
        <v>104942.35699934828</v>
      </c>
      <c r="KN396" s="4">
        <v>-86.101377049068105</v>
      </c>
      <c r="KO396" s="4">
        <v>18.079999999999998</v>
      </c>
      <c r="KP396" s="4">
        <v>0</v>
      </c>
      <c r="KQ396" s="4">
        <v>0</v>
      </c>
      <c r="KR396" s="4">
        <v>301090</v>
      </c>
      <c r="KS396" s="4">
        <v>0</v>
      </c>
      <c r="KT396" s="4">
        <v>0</v>
      </c>
      <c r="KU396" s="4">
        <v>0</v>
      </c>
      <c r="KV396" s="4">
        <v>19671</v>
      </c>
      <c r="KW396" s="4">
        <v>0</v>
      </c>
      <c r="KX396" s="4">
        <v>0</v>
      </c>
      <c r="KY396" s="4">
        <v>0</v>
      </c>
      <c r="KZ396" s="4">
        <v>19671</v>
      </c>
      <c r="LA396" s="4">
        <v>0</v>
      </c>
      <c r="LB396" s="4">
        <v>87162.33862295092</v>
      </c>
      <c r="LC396" s="4">
        <v>0</v>
      </c>
      <c r="LD396" s="4">
        <v>19</v>
      </c>
      <c r="LE396" s="4">
        <v>0</v>
      </c>
      <c r="LF396" s="4">
        <v>0</v>
      </c>
      <c r="LG396" s="4">
        <v>323409</v>
      </c>
      <c r="LH396" s="4">
        <v>0</v>
      </c>
      <c r="LI396" s="4">
        <v>0</v>
      </c>
      <c r="LJ396" s="4">
        <v>0</v>
      </c>
      <c r="LK396" s="4">
        <v>22572</v>
      </c>
      <c r="LL396" s="4">
        <v>0</v>
      </c>
      <c r="LM396" s="4">
        <v>0</v>
      </c>
      <c r="LO396" s="4">
        <v>22572</v>
      </c>
      <c r="LQ396" s="4">
        <v>71929.599999999991</v>
      </c>
      <c r="MI396" s="115">
        <f t="shared" si="6"/>
        <v>-710</v>
      </c>
      <c r="MJ396" s="3"/>
      <c r="MK396" s="3"/>
      <c r="ML396" s="176"/>
      <c r="MM396" s="176"/>
      <c r="MN396" s="176"/>
      <c r="MO396" s="176"/>
      <c r="MP396" s="176"/>
      <c r="MQ396" s="176"/>
      <c r="MR396" s="176"/>
      <c r="MS396" s="176"/>
      <c r="MT396" s="176"/>
    </row>
    <row r="397" spans="1:358" s="4" customFormat="1">
      <c r="A397" s="1">
        <v>712</v>
      </c>
      <c r="B397" t="s">
        <v>628</v>
      </c>
      <c r="C397" s="93"/>
      <c r="I397" s="93"/>
      <c r="O397" s="93"/>
      <c r="BQ397" s="93"/>
      <c r="CC397" s="93"/>
      <c r="CO397" s="93"/>
      <c r="DA397" s="93">
        <v>0</v>
      </c>
      <c r="DB397" s="4">
        <v>0</v>
      </c>
      <c r="DC397" s="4">
        <v>0</v>
      </c>
      <c r="DD397" s="4">
        <v>0</v>
      </c>
      <c r="DE397" s="4">
        <v>0</v>
      </c>
      <c r="DF397" s="4">
        <v>0</v>
      </c>
      <c r="DG397" s="4">
        <v>0</v>
      </c>
      <c r="DH397" s="4">
        <v>0</v>
      </c>
      <c r="DI397" s="4">
        <v>0</v>
      </c>
      <c r="DJ397" s="4">
        <v>0</v>
      </c>
      <c r="DK397" s="4">
        <v>0</v>
      </c>
      <c r="DL397" s="4">
        <v>0</v>
      </c>
      <c r="DM397" s="93">
        <v>0</v>
      </c>
      <c r="DN397" s="4">
        <v>0</v>
      </c>
      <c r="DO397" s="4">
        <v>0</v>
      </c>
      <c r="DP397" s="4">
        <v>0</v>
      </c>
      <c r="DQ397" s="4">
        <v>0</v>
      </c>
      <c r="DR397" s="4">
        <v>0</v>
      </c>
      <c r="DS397" s="4">
        <v>0</v>
      </c>
      <c r="DT397" s="4">
        <v>0</v>
      </c>
      <c r="DU397" s="4">
        <v>0</v>
      </c>
      <c r="DV397" s="4">
        <v>0</v>
      </c>
      <c r="DW397" s="4">
        <v>0</v>
      </c>
      <c r="DX397" s="4">
        <v>0</v>
      </c>
      <c r="DY397" s="4">
        <v>0</v>
      </c>
      <c r="DZ397" s="4">
        <v>0</v>
      </c>
      <c r="EA397" s="4">
        <v>0</v>
      </c>
      <c r="EB397" s="4">
        <v>0</v>
      </c>
      <c r="EC397" s="4">
        <v>0</v>
      </c>
      <c r="ED397" s="4">
        <v>0</v>
      </c>
      <c r="EE397" s="4">
        <v>0</v>
      </c>
      <c r="EF397" s="4">
        <v>0</v>
      </c>
      <c r="EG397" s="4">
        <v>0</v>
      </c>
      <c r="EH397" s="4">
        <v>0</v>
      </c>
      <c r="EI397" s="4">
        <v>0</v>
      </c>
      <c r="EJ397" s="4">
        <v>0</v>
      </c>
      <c r="EK397" s="4">
        <v>0</v>
      </c>
      <c r="EL397" s="4">
        <v>0</v>
      </c>
      <c r="EM397" s="4">
        <v>0</v>
      </c>
      <c r="EN397" s="4">
        <v>0</v>
      </c>
      <c r="EO397" s="4">
        <v>0</v>
      </c>
      <c r="EP397" s="4">
        <v>0</v>
      </c>
      <c r="EQ397" s="4">
        <v>0</v>
      </c>
      <c r="ER397" s="4">
        <v>0</v>
      </c>
      <c r="ES397" s="4">
        <v>0</v>
      </c>
      <c r="ET397" s="4">
        <v>0</v>
      </c>
      <c r="EU397" s="4">
        <v>0</v>
      </c>
      <c r="EV397" s="4">
        <v>0</v>
      </c>
      <c r="EZ397" s="4">
        <v>0</v>
      </c>
      <c r="FB397" s="4">
        <v>0</v>
      </c>
      <c r="FD397" s="4">
        <v>0</v>
      </c>
      <c r="FF397" s="4">
        <v>0</v>
      </c>
      <c r="FH397" s="4">
        <v>0</v>
      </c>
      <c r="FI397" s="93">
        <v>58.014469567690561</v>
      </c>
      <c r="FJ397" s="4">
        <v>0</v>
      </c>
      <c r="FK397" s="4">
        <v>659631</v>
      </c>
      <c r="FL397" s="4">
        <v>0</v>
      </c>
      <c r="FM397" s="4">
        <v>48237</v>
      </c>
      <c r="FN397" s="4">
        <v>0</v>
      </c>
      <c r="FO397" s="4">
        <v>53844</v>
      </c>
      <c r="FQ397" s="4">
        <v>48237</v>
      </c>
      <c r="FS397" s="4">
        <v>62864.465422124573</v>
      </c>
      <c r="FU397" s="93">
        <v>68.879615294393616</v>
      </c>
      <c r="FV397" s="4">
        <v>0</v>
      </c>
      <c r="FW397" s="4">
        <v>937829</v>
      </c>
      <c r="FX397" s="4">
        <v>0</v>
      </c>
      <c r="FY397" s="4">
        <v>58729</v>
      </c>
      <c r="FZ397" s="4">
        <v>0</v>
      </c>
      <c r="GA397" s="4">
        <v>45016</v>
      </c>
      <c r="GB397" s="4">
        <v>0</v>
      </c>
      <c r="GC397" s="4">
        <v>58729</v>
      </c>
      <c r="GE397" s="4">
        <v>315434.91041275888</v>
      </c>
      <c r="GG397" s="93">
        <v>72.254237288135585</v>
      </c>
      <c r="GH397" s="4">
        <v>0</v>
      </c>
      <c r="GI397" s="4">
        <v>990454</v>
      </c>
      <c r="GJ397" s="4">
        <v>0</v>
      </c>
      <c r="GK397" s="4">
        <v>61682</v>
      </c>
      <c r="GL397" s="4">
        <v>0</v>
      </c>
      <c r="GM397" s="4">
        <v>45225</v>
      </c>
      <c r="GN397" s="4">
        <v>0</v>
      </c>
      <c r="GO397" s="4">
        <v>61682</v>
      </c>
      <c r="GP397" s="4">
        <v>0</v>
      </c>
      <c r="GQ397" s="4">
        <v>50629.696134311627</v>
      </c>
      <c r="GR397" s="4">
        <v>-44.256726086379786</v>
      </c>
      <c r="GS397" s="93">
        <v>68.368656314649343</v>
      </c>
      <c r="GT397" s="4">
        <v>0</v>
      </c>
      <c r="GU397" s="4">
        <v>996867</v>
      </c>
      <c r="GV397" s="4">
        <v>0</v>
      </c>
      <c r="GW397" s="4">
        <v>59115</v>
      </c>
      <c r="GX397" s="4">
        <v>0</v>
      </c>
      <c r="GY397" s="4">
        <v>30424</v>
      </c>
      <c r="GZ397" s="4">
        <v>0</v>
      </c>
      <c r="HA397" s="160">
        <v>59115</v>
      </c>
      <c r="HB397" s="160">
        <v>0</v>
      </c>
      <c r="HC397" s="160">
        <v>5645.1479702565039</v>
      </c>
      <c r="HD397" s="4">
        <v>-4</v>
      </c>
      <c r="HE397" s="93">
        <v>74</v>
      </c>
      <c r="HF397" s="4">
        <v>0</v>
      </c>
      <c r="HG397" s="4">
        <v>0</v>
      </c>
      <c r="HH397" s="4">
        <v>1153656</v>
      </c>
      <c r="HI397" s="4">
        <v>0</v>
      </c>
      <c r="HJ397" s="4">
        <v>64361</v>
      </c>
      <c r="HK397" s="4">
        <v>0</v>
      </c>
      <c r="HL397" s="4">
        <v>31978</v>
      </c>
      <c r="HM397" s="4">
        <v>0</v>
      </c>
      <c r="HN397" s="4">
        <v>64361</v>
      </c>
      <c r="HO397" s="4">
        <v>0</v>
      </c>
      <c r="HP397" s="4">
        <v>137624</v>
      </c>
      <c r="HQ397" s="4">
        <v>-2391.0852080575423</v>
      </c>
      <c r="HR397" s="93">
        <v>67.63</v>
      </c>
      <c r="HS397" s="4">
        <v>0</v>
      </c>
      <c r="HT397" s="4">
        <v>0</v>
      </c>
      <c r="HU397" s="4">
        <v>1077882</v>
      </c>
      <c r="HV397" s="4">
        <v>0</v>
      </c>
      <c r="HW397" s="4">
        <v>0</v>
      </c>
      <c r="HX397" s="176">
        <v>0</v>
      </c>
      <c r="HY397" s="4">
        <v>56823</v>
      </c>
      <c r="HZ397" s="176">
        <v>0</v>
      </c>
      <c r="IA397" s="4">
        <v>74232</v>
      </c>
      <c r="IB397" s="176">
        <v>0</v>
      </c>
      <c r="IC397" s="4">
        <v>56823</v>
      </c>
      <c r="ID397" s="176">
        <v>0</v>
      </c>
      <c r="IE397" s="4">
        <v>-1575.7305523580426</v>
      </c>
      <c r="IF397" s="4">
        <v>-8.4994442936649648</v>
      </c>
      <c r="IG397" s="5">
        <v>76</v>
      </c>
      <c r="IH397" s="3">
        <v>0</v>
      </c>
      <c r="II397" s="3">
        <v>0</v>
      </c>
      <c r="IJ397" s="3">
        <v>1234056</v>
      </c>
      <c r="IK397" s="3">
        <v>0</v>
      </c>
      <c r="IL397" s="3">
        <v>0</v>
      </c>
      <c r="IM397" s="3">
        <v>0</v>
      </c>
      <c r="IN397" s="3">
        <v>64415</v>
      </c>
      <c r="IO397" s="3">
        <v>0</v>
      </c>
      <c r="IP397" s="3">
        <v>38624</v>
      </c>
      <c r="IQ397" s="3"/>
      <c r="IR397" s="3">
        <v>66201</v>
      </c>
      <c r="IS397" s="3"/>
      <c r="IT397" s="3">
        <v>128120.4790808676</v>
      </c>
      <c r="IU397" s="3"/>
      <c r="IV397" s="93">
        <v>65.33</v>
      </c>
      <c r="IW397" s="4">
        <v>0</v>
      </c>
      <c r="IX397" s="4">
        <v>0</v>
      </c>
      <c r="IY397" s="4">
        <v>1153990</v>
      </c>
      <c r="IZ397" s="4">
        <v>0</v>
      </c>
      <c r="JA397" s="4">
        <v>0</v>
      </c>
      <c r="JB397" s="4">
        <v>0</v>
      </c>
      <c r="JC397" s="4">
        <v>60341</v>
      </c>
      <c r="JD397" s="4">
        <v>0</v>
      </c>
      <c r="JE397" s="4">
        <v>19516</v>
      </c>
      <c r="JG397" s="4">
        <v>60341</v>
      </c>
      <c r="JI397" s="4">
        <v>15376.193646481115</v>
      </c>
      <c r="JK397" s="93">
        <v>61.459999999999994</v>
      </c>
      <c r="JL397" s="4">
        <v>0</v>
      </c>
      <c r="JM397" s="4">
        <v>0</v>
      </c>
      <c r="JN397" s="4">
        <v>1130767</v>
      </c>
      <c r="JO397" s="4">
        <v>0</v>
      </c>
      <c r="JP397" s="4">
        <v>0</v>
      </c>
      <c r="JQ397" s="4">
        <v>0</v>
      </c>
      <c r="JR397" s="4">
        <v>56448</v>
      </c>
      <c r="JS397" s="4">
        <v>0</v>
      </c>
      <c r="JT397" s="4">
        <v>17953</v>
      </c>
      <c r="JV397" s="4">
        <v>56448</v>
      </c>
      <c r="JW397" s="4">
        <v>0</v>
      </c>
      <c r="JX397" s="4">
        <v>0</v>
      </c>
      <c r="JY397" s="4">
        <v>0</v>
      </c>
      <c r="JZ397" s="93">
        <v>49</v>
      </c>
      <c r="KA397" s="4">
        <v>0</v>
      </c>
      <c r="KB397" s="4">
        <v>0</v>
      </c>
      <c r="KC397" s="4">
        <v>920205</v>
      </c>
      <c r="KD397" s="4">
        <v>0</v>
      </c>
      <c r="KE397" s="4">
        <v>0</v>
      </c>
      <c r="KF397" s="4">
        <v>0</v>
      </c>
      <c r="KG397" s="4">
        <v>44086</v>
      </c>
      <c r="KH397" s="4">
        <v>0</v>
      </c>
      <c r="KI397" s="4">
        <v>42938</v>
      </c>
      <c r="KJ397" s="4">
        <v>0</v>
      </c>
      <c r="KK397" s="4">
        <v>44086</v>
      </c>
      <c r="KM397" s="4">
        <v>0</v>
      </c>
      <c r="KN397" s="4">
        <v>0</v>
      </c>
      <c r="KO397" s="4">
        <v>44.57</v>
      </c>
      <c r="KP397" s="4">
        <v>0</v>
      </c>
      <c r="KQ397" s="4">
        <v>0</v>
      </c>
      <c r="KR397" s="4">
        <v>889547</v>
      </c>
      <c r="KS397" s="4">
        <v>0</v>
      </c>
      <c r="KT397" s="4">
        <v>0</v>
      </c>
      <c r="KU397" s="4">
        <v>0</v>
      </c>
      <c r="KV397" s="4">
        <v>45228</v>
      </c>
      <c r="KW397" s="4">
        <v>0</v>
      </c>
      <c r="KX397" s="4">
        <v>65374</v>
      </c>
      <c r="KY397" s="4">
        <v>0</v>
      </c>
      <c r="KZ397" s="4">
        <v>45228</v>
      </c>
      <c r="LA397" s="4">
        <v>0</v>
      </c>
      <c r="LB397" s="4">
        <v>0</v>
      </c>
      <c r="LC397" s="4">
        <v>0</v>
      </c>
      <c r="LD397" s="4">
        <v>48</v>
      </c>
      <c r="LE397" s="4">
        <v>0</v>
      </c>
      <c r="LF397" s="4">
        <v>0</v>
      </c>
      <c r="LG397" s="4">
        <v>1031815</v>
      </c>
      <c r="LH397" s="4">
        <v>0</v>
      </c>
      <c r="LI397" s="4">
        <v>0</v>
      </c>
      <c r="LJ397" s="4">
        <v>0</v>
      </c>
      <c r="LK397" s="4">
        <v>56721</v>
      </c>
      <c r="LL397" s="4">
        <v>0</v>
      </c>
      <c r="LM397" s="4">
        <v>0</v>
      </c>
      <c r="LO397" s="4">
        <v>56721</v>
      </c>
      <c r="LQ397" s="4">
        <v>142268</v>
      </c>
      <c r="MI397" s="115">
        <f t="shared" si="6"/>
        <v>-712</v>
      </c>
      <c r="MJ397" s="3"/>
      <c r="MK397" s="3"/>
      <c r="ML397" s="176"/>
      <c r="MM397" s="176"/>
      <c r="MN397" s="176"/>
      <c r="MO397" s="176"/>
      <c r="MP397" s="176"/>
      <c r="MQ397" s="176"/>
      <c r="MR397" s="176"/>
      <c r="MS397" s="176"/>
      <c r="MT397" s="176"/>
    </row>
    <row r="398" spans="1:358" s="4" customFormat="1">
      <c r="A398" s="1">
        <v>715</v>
      </c>
      <c r="B398" t="s">
        <v>427</v>
      </c>
      <c r="C398" s="93"/>
      <c r="E398" s="4">
        <v>0</v>
      </c>
      <c r="F398" s="4">
        <v>0</v>
      </c>
      <c r="I398" s="93"/>
      <c r="J398" s="4">
        <v>0</v>
      </c>
      <c r="K398" s="4">
        <v>0</v>
      </c>
      <c r="L398" s="4">
        <v>0</v>
      </c>
      <c r="O398" s="93"/>
      <c r="Q398" s="4">
        <v>0</v>
      </c>
      <c r="R398" s="4">
        <v>0</v>
      </c>
      <c r="S398" s="4">
        <v>0</v>
      </c>
      <c r="U398" s="4">
        <v>0</v>
      </c>
      <c r="V398" s="4">
        <v>0</v>
      </c>
      <c r="W398" s="93"/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L398" s="4">
        <v>0</v>
      </c>
      <c r="AO398" s="93"/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W398" s="93"/>
      <c r="AZ398" s="4">
        <v>0</v>
      </c>
      <c r="BB398" s="4">
        <v>0</v>
      </c>
      <c r="BC398" s="4">
        <v>0</v>
      </c>
      <c r="BD398" s="4">
        <v>0</v>
      </c>
      <c r="BH398" s="4">
        <v>0</v>
      </c>
      <c r="BL398" s="4">
        <v>0</v>
      </c>
      <c r="BN398" s="4">
        <v>0</v>
      </c>
      <c r="BO398" s="4">
        <v>0</v>
      </c>
      <c r="BP398" s="4">
        <v>0</v>
      </c>
      <c r="BQ398" s="93">
        <v>6</v>
      </c>
      <c r="BR398" s="4">
        <v>0</v>
      </c>
      <c r="BS398" s="4">
        <v>64824</v>
      </c>
      <c r="BT398" s="4">
        <v>0</v>
      </c>
      <c r="BU398" s="4">
        <v>4488</v>
      </c>
      <c r="BW398" s="4">
        <v>0</v>
      </c>
      <c r="BY398" s="4">
        <v>4488</v>
      </c>
      <c r="CA398" s="4">
        <v>64824</v>
      </c>
      <c r="CC398" s="93">
        <v>9.2491803278688529</v>
      </c>
      <c r="CD398" s="4">
        <v>0</v>
      </c>
      <c r="CE398" s="4">
        <v>96127.698360655748</v>
      </c>
      <c r="CF398" s="4">
        <v>0</v>
      </c>
      <c r="CG398" s="4">
        <v>6401.3639344262301</v>
      </c>
      <c r="CH398" s="4">
        <v>0</v>
      </c>
      <c r="CI398" s="4">
        <v>12429</v>
      </c>
      <c r="CJ398" s="4">
        <v>0</v>
      </c>
      <c r="CK398" s="4">
        <v>6401.3639344262301</v>
      </c>
      <c r="CL398" s="4">
        <v>0</v>
      </c>
      <c r="CM398" s="4">
        <v>70197.698360655748</v>
      </c>
      <c r="CN398" s="4">
        <v>0</v>
      </c>
      <c r="CO398" s="93">
        <v>11.591362126245846</v>
      </c>
      <c r="CP398" s="4">
        <v>0</v>
      </c>
      <c r="CQ398" s="4">
        <v>130458.70764119602</v>
      </c>
      <c r="CS398" s="4">
        <v>8215.0797342192691</v>
      </c>
      <c r="CU398" s="4">
        <v>20011.960132890366</v>
      </c>
      <c r="CW398" s="4">
        <v>8215.0797342192691</v>
      </c>
      <c r="CY398" s="4">
        <v>79043.009280540267</v>
      </c>
      <c r="DA398" s="93">
        <v>8.7368421052631575</v>
      </c>
      <c r="DB398" s="4">
        <v>0</v>
      </c>
      <c r="DC398" s="4">
        <v>113561</v>
      </c>
      <c r="DD398" s="4">
        <v>0</v>
      </c>
      <c r="DE398" s="4">
        <v>7417</v>
      </c>
      <c r="DF398" s="4">
        <v>0</v>
      </c>
      <c r="DG398" s="4">
        <v>0</v>
      </c>
      <c r="DH398" s="4">
        <v>0</v>
      </c>
      <c r="DI398" s="4">
        <v>7417</v>
      </c>
      <c r="DJ398" s="4">
        <v>0</v>
      </c>
      <c r="DK398" s="4">
        <v>33120</v>
      </c>
      <c r="DL398" s="4">
        <v>0</v>
      </c>
      <c r="DM398" s="93">
        <v>7.7541528239202657</v>
      </c>
      <c r="DN398" s="4">
        <v>0</v>
      </c>
      <c r="DO398" s="4">
        <v>115855</v>
      </c>
      <c r="DQ398" s="4">
        <v>6924</v>
      </c>
      <c r="DS398" s="4">
        <v>0</v>
      </c>
      <c r="DU398" s="4">
        <v>6924</v>
      </c>
      <c r="DW398" s="4">
        <v>16026.403712216108</v>
      </c>
      <c r="DY398" s="93">
        <v>11.627906976744187</v>
      </c>
      <c r="DZ398" s="4">
        <v>0</v>
      </c>
      <c r="EA398" s="4">
        <v>163476</v>
      </c>
      <c r="EC398" s="4">
        <v>10384</v>
      </c>
      <c r="EE398" s="4">
        <v>0</v>
      </c>
      <c r="EG398" s="4">
        <v>10384</v>
      </c>
      <c r="EI398" s="4">
        <v>48997.4</v>
      </c>
      <c r="EK398" s="93">
        <v>13.848684210526315</v>
      </c>
      <c r="EL398" s="4">
        <v>0</v>
      </c>
      <c r="EM398" s="4">
        <v>225527</v>
      </c>
      <c r="EN398" s="4">
        <v>0</v>
      </c>
      <c r="EO398" s="4">
        <v>12367</v>
      </c>
      <c r="EP398" s="4">
        <v>0</v>
      </c>
      <c r="EQ398" s="4">
        <v>0</v>
      </c>
      <c r="ER398" s="4">
        <v>0</v>
      </c>
      <c r="ES398" s="4">
        <v>12367</v>
      </c>
      <c r="ET398" s="4">
        <v>0</v>
      </c>
      <c r="EU398" s="4">
        <v>91541.200000000012</v>
      </c>
      <c r="EV398" s="4">
        <v>0</v>
      </c>
      <c r="EW398" s="93">
        <v>14.388704318936876</v>
      </c>
      <c r="EX398" s="4">
        <v>0</v>
      </c>
      <c r="EY398" s="4">
        <v>243024</v>
      </c>
      <c r="EZ398" s="4">
        <v>0</v>
      </c>
      <c r="FA398" s="4">
        <v>12848</v>
      </c>
      <c r="FB398" s="4">
        <v>0</v>
      </c>
      <c r="FC398" s="4">
        <v>0</v>
      </c>
      <c r="FD398" s="4">
        <v>0</v>
      </c>
      <c r="FE398" s="4">
        <v>12848</v>
      </c>
      <c r="FF398" s="4">
        <v>0</v>
      </c>
      <c r="FG398" s="4">
        <v>52058.15</v>
      </c>
      <c r="FH398" s="4">
        <v>0</v>
      </c>
      <c r="FI398" s="93">
        <v>11.887417218543046</v>
      </c>
      <c r="FJ398" s="4">
        <v>0</v>
      </c>
      <c r="FK398" s="4">
        <v>187762</v>
      </c>
      <c r="FL398" s="4">
        <v>0</v>
      </c>
      <c r="FM398" s="4">
        <v>10616</v>
      </c>
      <c r="FN398" s="4">
        <v>0</v>
      </c>
      <c r="FO398" s="4">
        <v>0</v>
      </c>
      <c r="FQ398" s="4">
        <v>10616</v>
      </c>
      <c r="FS398" s="4">
        <v>19032.973519165891</v>
      </c>
      <c r="FU398" s="93">
        <v>15.628762541806019</v>
      </c>
      <c r="FV398" s="4">
        <v>0</v>
      </c>
      <c r="FW398" s="4">
        <v>293305</v>
      </c>
      <c r="FX398" s="4">
        <v>0</v>
      </c>
      <c r="FY398" s="4">
        <v>13956</v>
      </c>
      <c r="FZ398" s="4">
        <v>0</v>
      </c>
      <c r="GA398" s="4">
        <v>0</v>
      </c>
      <c r="GB398" s="4">
        <v>0</v>
      </c>
      <c r="GC398" s="4">
        <v>13956</v>
      </c>
      <c r="GE398" s="4">
        <v>122117.30950887591</v>
      </c>
      <c r="GG398" s="93">
        <v>14.508417508417509</v>
      </c>
      <c r="GH398" s="4">
        <v>0</v>
      </c>
      <c r="GI398" s="4">
        <v>277401</v>
      </c>
      <c r="GJ398" s="4">
        <v>0</v>
      </c>
      <c r="GK398" s="4">
        <v>12956</v>
      </c>
      <c r="GL398" s="4">
        <v>0</v>
      </c>
      <c r="GM398" s="4">
        <v>0</v>
      </c>
      <c r="GN398" s="4">
        <v>0</v>
      </c>
      <c r="GO398" s="4">
        <v>12956</v>
      </c>
      <c r="GP398" s="4">
        <v>0</v>
      </c>
      <c r="GQ398" s="4">
        <v>0</v>
      </c>
      <c r="GR398" s="4">
        <v>0</v>
      </c>
      <c r="GS398" s="93">
        <v>17.755033557046978</v>
      </c>
      <c r="GT398" s="4">
        <v>0</v>
      </c>
      <c r="GU398" s="4">
        <v>325040</v>
      </c>
      <c r="GV398" s="4">
        <v>0</v>
      </c>
      <c r="GW398" s="4">
        <v>15855</v>
      </c>
      <c r="GX398" s="4">
        <v>0</v>
      </c>
      <c r="GY398" s="4">
        <v>0</v>
      </c>
      <c r="GZ398" s="4">
        <v>0</v>
      </c>
      <c r="HA398" s="160">
        <v>15855</v>
      </c>
      <c r="HB398" s="160">
        <v>0</v>
      </c>
      <c r="HC398" s="160">
        <v>42263.768958222143</v>
      </c>
      <c r="HD398" s="4">
        <v>-31</v>
      </c>
      <c r="HE398" s="93">
        <v>16</v>
      </c>
      <c r="HF398" s="4">
        <v>0</v>
      </c>
      <c r="HG398" s="4">
        <v>0</v>
      </c>
      <c r="HH398" s="4">
        <v>291434</v>
      </c>
      <c r="HI398" s="4">
        <v>0</v>
      </c>
      <c r="HJ398" s="4">
        <v>14079</v>
      </c>
      <c r="HK398" s="4">
        <v>0</v>
      </c>
      <c r="HL398" s="4">
        <v>0</v>
      </c>
      <c r="HM398" s="4">
        <v>0</v>
      </c>
      <c r="HN398" s="4">
        <v>14079</v>
      </c>
      <c r="HO398" s="4">
        <v>0</v>
      </c>
      <c r="HP398" s="4">
        <v>0</v>
      </c>
      <c r="HQ398" s="4">
        <v>0</v>
      </c>
      <c r="HR398" s="93">
        <v>15.85</v>
      </c>
      <c r="HS398" s="4">
        <v>0</v>
      </c>
      <c r="HT398" s="4">
        <v>0</v>
      </c>
      <c r="HU398" s="4">
        <v>290848</v>
      </c>
      <c r="HV398" s="4">
        <v>2937</v>
      </c>
      <c r="HW398" s="4">
        <v>0</v>
      </c>
      <c r="HX398" s="176">
        <v>0</v>
      </c>
      <c r="HY398" s="4">
        <v>14155</v>
      </c>
      <c r="HZ398" s="176">
        <v>143</v>
      </c>
      <c r="IA398" s="4">
        <v>0</v>
      </c>
      <c r="IB398" s="176">
        <v>0</v>
      </c>
      <c r="IC398" s="4">
        <v>14155</v>
      </c>
      <c r="ID398" s="176">
        <v>143</v>
      </c>
      <c r="IE398" s="4">
        <v>0</v>
      </c>
      <c r="IF398" s="4">
        <v>1557.6712655731224</v>
      </c>
      <c r="IG398" s="5">
        <v>15.16</v>
      </c>
      <c r="IH398" s="3">
        <v>0</v>
      </c>
      <c r="II398" s="3">
        <v>0</v>
      </c>
      <c r="IJ398" s="3">
        <v>238766</v>
      </c>
      <c r="IK398" s="3">
        <v>0</v>
      </c>
      <c r="IL398" s="3">
        <v>0</v>
      </c>
      <c r="IM398" s="3">
        <v>0</v>
      </c>
      <c r="IN398" s="3">
        <v>12419</v>
      </c>
      <c r="IO398" s="3">
        <v>0</v>
      </c>
      <c r="IP398" s="3">
        <v>17739</v>
      </c>
      <c r="IQ398" s="3"/>
      <c r="IR398" s="3">
        <v>13439</v>
      </c>
      <c r="IS398" s="3"/>
      <c r="IT398" s="3">
        <v>1277.9364717916083</v>
      </c>
      <c r="IU398" s="3"/>
      <c r="IV398" s="93">
        <v>8.2799999999999994</v>
      </c>
      <c r="IW398" s="4">
        <v>0</v>
      </c>
      <c r="IX398" s="4">
        <v>0</v>
      </c>
      <c r="IY398" s="4">
        <v>149760</v>
      </c>
      <c r="IZ398" s="4">
        <v>0</v>
      </c>
      <c r="JA398" s="4">
        <v>0</v>
      </c>
      <c r="JB398" s="4">
        <v>0</v>
      </c>
      <c r="JC398" s="4">
        <v>7734</v>
      </c>
      <c r="JD398" s="4">
        <v>0</v>
      </c>
      <c r="JE398" s="4">
        <v>0</v>
      </c>
      <c r="JG398" s="4">
        <v>7734</v>
      </c>
      <c r="JI398" s="4">
        <v>153.36969389386991</v>
      </c>
      <c r="JK398" s="93">
        <v>9</v>
      </c>
      <c r="JL398" s="4">
        <v>0</v>
      </c>
      <c r="JM398" s="4">
        <v>0</v>
      </c>
      <c r="JN398" s="4">
        <v>171657</v>
      </c>
      <c r="JO398" s="4">
        <v>0</v>
      </c>
      <c r="JP398" s="4">
        <v>0</v>
      </c>
      <c r="JQ398" s="4">
        <v>0</v>
      </c>
      <c r="JR398" s="4">
        <v>8253</v>
      </c>
      <c r="JS398" s="4">
        <v>0</v>
      </c>
      <c r="JT398" s="4">
        <v>0</v>
      </c>
      <c r="JV398" s="4">
        <v>8253</v>
      </c>
      <c r="JW398" s="4">
        <v>0</v>
      </c>
      <c r="JX398" s="4">
        <v>21897</v>
      </c>
      <c r="JY398" s="4">
        <v>0</v>
      </c>
      <c r="JZ398" s="93">
        <v>8.69</v>
      </c>
      <c r="KA398" s="4">
        <v>0</v>
      </c>
      <c r="KB398" s="4">
        <v>0</v>
      </c>
      <c r="KC398" s="4">
        <v>176103</v>
      </c>
      <c r="KD398" s="4">
        <v>0</v>
      </c>
      <c r="KE398" s="4">
        <v>0</v>
      </c>
      <c r="KF398" s="4">
        <v>0</v>
      </c>
      <c r="KG398" s="4">
        <v>8151</v>
      </c>
      <c r="KH398" s="4">
        <v>0</v>
      </c>
      <c r="KI398" s="4">
        <v>0</v>
      </c>
      <c r="KJ398" s="4">
        <v>0</v>
      </c>
      <c r="KK398" s="4">
        <v>8151</v>
      </c>
      <c r="KM398" s="4">
        <v>17584.199999999997</v>
      </c>
      <c r="KN398" s="4">
        <v>0</v>
      </c>
      <c r="KO398" s="4">
        <v>9.5599999999999987</v>
      </c>
      <c r="KP398" s="4">
        <v>0</v>
      </c>
      <c r="KQ398" s="4">
        <v>0</v>
      </c>
      <c r="KR398" s="4">
        <v>169718</v>
      </c>
      <c r="KS398" s="4">
        <v>0</v>
      </c>
      <c r="KT398" s="4">
        <v>0</v>
      </c>
      <c r="KU398" s="4">
        <v>0</v>
      </c>
      <c r="KV398" s="4">
        <v>10393</v>
      </c>
      <c r="KW398" s="4">
        <v>0</v>
      </c>
      <c r="KX398" s="4">
        <v>0</v>
      </c>
      <c r="KY398" s="4">
        <v>0</v>
      </c>
      <c r="KZ398" s="4">
        <v>10393</v>
      </c>
      <c r="LA398" s="4">
        <v>0</v>
      </c>
      <c r="LB398" s="4">
        <v>11076.048000000001</v>
      </c>
      <c r="LC398" s="4">
        <v>0</v>
      </c>
      <c r="LD398" s="4">
        <v>12</v>
      </c>
      <c r="LE398" s="4">
        <v>0</v>
      </c>
      <c r="LF398" s="4">
        <v>0</v>
      </c>
      <c r="LG398" s="4">
        <v>215628</v>
      </c>
      <c r="LH398" s="4">
        <v>0</v>
      </c>
      <c r="LI398" s="4">
        <v>0</v>
      </c>
      <c r="LJ398" s="4">
        <v>0</v>
      </c>
      <c r="LK398" s="4">
        <v>14172</v>
      </c>
      <c r="LL398" s="4">
        <v>0</v>
      </c>
      <c r="LM398" s="4">
        <v>0</v>
      </c>
      <c r="LO398" s="4">
        <v>14172</v>
      </c>
      <c r="LQ398" s="4">
        <v>47688.4</v>
      </c>
      <c r="MI398" s="115">
        <f t="shared" si="6"/>
        <v>-715</v>
      </c>
      <c r="MJ398" s="3"/>
      <c r="MK398" s="3"/>
      <c r="ML398" s="176"/>
      <c r="MM398" s="176"/>
      <c r="MN398" s="176"/>
      <c r="MO398" s="176"/>
      <c r="MP398" s="176"/>
      <c r="MQ398" s="176"/>
      <c r="MR398" s="176"/>
      <c r="MS398" s="176"/>
      <c r="MT398" s="176"/>
    </row>
    <row r="399" spans="1:358" s="4" customFormat="1">
      <c r="A399" s="1">
        <v>717</v>
      </c>
      <c r="B399" t="s">
        <v>428</v>
      </c>
      <c r="C399" s="93">
        <v>4.4000000000000004</v>
      </c>
      <c r="D399" s="4">
        <v>24697</v>
      </c>
      <c r="E399" s="4">
        <v>0</v>
      </c>
      <c r="F399" s="4">
        <v>22036</v>
      </c>
      <c r="G399" s="4">
        <v>0</v>
      </c>
      <c r="I399" s="93">
        <v>16.93</v>
      </c>
      <c r="J399" s="4">
        <v>98769</v>
      </c>
      <c r="K399" s="4">
        <v>0</v>
      </c>
      <c r="L399" s="4">
        <v>54576</v>
      </c>
      <c r="M399" s="4">
        <v>35022</v>
      </c>
      <c r="O399" s="93">
        <v>19</v>
      </c>
      <c r="P399" s="4">
        <v>0</v>
      </c>
      <c r="Q399" s="4">
        <v>132449</v>
      </c>
      <c r="R399" s="4">
        <v>0</v>
      </c>
      <c r="S399" s="4">
        <v>0</v>
      </c>
      <c r="U399" s="4">
        <v>52505</v>
      </c>
      <c r="V399" s="4">
        <v>0</v>
      </c>
      <c r="W399" s="93">
        <v>26.06</v>
      </c>
      <c r="X399" s="4">
        <v>0</v>
      </c>
      <c r="Y399" s="4">
        <v>160530</v>
      </c>
      <c r="Z399" s="4">
        <v>0</v>
      </c>
      <c r="AA399" s="4">
        <v>0</v>
      </c>
      <c r="AB399" s="4">
        <v>0</v>
      </c>
      <c r="AC399" s="4">
        <v>28081</v>
      </c>
      <c r="AD399" s="4">
        <v>0</v>
      </c>
      <c r="AE399" s="4">
        <v>0</v>
      </c>
      <c r="AF399" s="4">
        <v>25.51</v>
      </c>
      <c r="AG399" s="4">
        <v>0</v>
      </c>
      <c r="AH399" s="4">
        <v>164419</v>
      </c>
      <c r="AJ399" s="4">
        <v>0</v>
      </c>
      <c r="AL399" s="4">
        <v>20738</v>
      </c>
      <c r="AN399" s="4">
        <v>0</v>
      </c>
      <c r="AO399" s="93">
        <v>26.04</v>
      </c>
      <c r="AP399" s="4">
        <v>0</v>
      </c>
      <c r="AQ399" s="4">
        <v>193677</v>
      </c>
      <c r="AR399" s="4">
        <v>0</v>
      </c>
      <c r="AS399" s="4">
        <v>0</v>
      </c>
      <c r="AT399" s="4">
        <v>0</v>
      </c>
      <c r="AU399" s="4">
        <v>42824</v>
      </c>
      <c r="AW399" s="93">
        <v>21.46</v>
      </c>
      <c r="AY399" s="4">
        <v>173494</v>
      </c>
      <c r="AZ399" s="4">
        <v>0</v>
      </c>
      <c r="BA399" s="4">
        <v>0</v>
      </c>
      <c r="BB399" s="4">
        <v>0</v>
      </c>
      <c r="BC399" s="4">
        <v>17013</v>
      </c>
      <c r="BD399" s="4">
        <v>24</v>
      </c>
      <c r="BE399" s="4">
        <v>17.52</v>
      </c>
      <c r="BF399" s="4">
        <v>0</v>
      </c>
      <c r="BG399" s="4">
        <v>140911</v>
      </c>
      <c r="BH399" s="4">
        <v>0</v>
      </c>
      <c r="BI399" s="4">
        <v>21.54</v>
      </c>
      <c r="BJ399" s="4">
        <v>0</v>
      </c>
      <c r="BK399" s="4">
        <v>150668</v>
      </c>
      <c r="BL399" s="4">
        <v>0</v>
      </c>
      <c r="BM399" s="4">
        <v>11620</v>
      </c>
      <c r="BN399" s="4">
        <v>0</v>
      </c>
      <c r="BO399" s="4">
        <v>2984.37846050283</v>
      </c>
      <c r="BP399" s="4">
        <v>1.9437585939153905</v>
      </c>
      <c r="BQ399" s="93">
        <v>26.116422280294231</v>
      </c>
      <c r="BR399" s="4">
        <v>0</v>
      </c>
      <c r="BS399" s="4">
        <v>213963.94439855291</v>
      </c>
      <c r="BT399" s="4">
        <v>0</v>
      </c>
      <c r="BU399" s="4">
        <v>18724.799453561867</v>
      </c>
      <c r="BW399" s="4">
        <v>8982.298234240212</v>
      </c>
      <c r="BY399" s="4">
        <v>18724.799453561867</v>
      </c>
      <c r="CA399" s="4">
        <v>69150.144398552904</v>
      </c>
      <c r="CC399" s="93">
        <v>31.619377162629757</v>
      </c>
      <c r="CD399" s="4">
        <v>0</v>
      </c>
      <c r="CE399" s="4">
        <v>292298.64801586646</v>
      </c>
      <c r="CF399" s="4">
        <v>0</v>
      </c>
      <c r="CG399" s="4">
        <v>22940.412111691654</v>
      </c>
      <c r="CH399" s="4">
        <v>0</v>
      </c>
      <c r="CI399" s="4">
        <v>21600.697708257547</v>
      </c>
      <c r="CJ399" s="4">
        <v>0</v>
      </c>
      <c r="CK399" s="4">
        <v>22940.412111691654</v>
      </c>
      <c r="CL399" s="4">
        <v>0</v>
      </c>
      <c r="CM399" s="4">
        <v>120215.70361731356</v>
      </c>
      <c r="CN399" s="4">
        <v>0</v>
      </c>
      <c r="CO399" s="93">
        <v>41.647668823627008</v>
      </c>
      <c r="CP399" s="4">
        <v>0</v>
      </c>
      <c r="CQ399" s="4">
        <v>324436.99701213685</v>
      </c>
      <c r="CS399" s="4">
        <v>27275.674634762829</v>
      </c>
      <c r="CU399" s="4">
        <v>84526.453787761508</v>
      </c>
      <c r="CW399" s="4">
        <v>27275.674634762829</v>
      </c>
      <c r="CY399" s="4">
        <v>104457.34899627039</v>
      </c>
      <c r="DA399" s="93">
        <v>36.996539792387544</v>
      </c>
      <c r="DB399" s="4">
        <v>0</v>
      </c>
      <c r="DC399" s="4">
        <v>350362</v>
      </c>
      <c r="DD399" s="4">
        <v>0</v>
      </c>
      <c r="DE399" s="4">
        <v>28799</v>
      </c>
      <c r="DF399" s="4">
        <v>0</v>
      </c>
      <c r="DG399" s="4">
        <v>32463</v>
      </c>
      <c r="DH399" s="4">
        <v>0</v>
      </c>
      <c r="DI399" s="4">
        <v>28799</v>
      </c>
      <c r="DJ399" s="4">
        <v>0</v>
      </c>
      <c r="DK399" s="4">
        <v>76542</v>
      </c>
      <c r="DL399" s="4">
        <v>0</v>
      </c>
      <c r="DM399" s="93">
        <v>43.639816528526595</v>
      </c>
      <c r="DN399" s="4">
        <v>0</v>
      </c>
      <c r="DO399" s="4">
        <v>469198</v>
      </c>
      <c r="DQ399" s="4">
        <v>33911</v>
      </c>
      <c r="DS399" s="4">
        <v>65010</v>
      </c>
      <c r="DU399" s="4">
        <v>33911</v>
      </c>
      <c r="DW399" s="4">
        <v>147246.34139122604</v>
      </c>
      <c r="DY399" s="93">
        <v>38.496527777777779</v>
      </c>
      <c r="DZ399" s="4">
        <v>0</v>
      </c>
      <c r="EA399" s="4">
        <v>438499</v>
      </c>
      <c r="EC399" s="4">
        <v>32525</v>
      </c>
      <c r="EE399" s="4">
        <v>24428</v>
      </c>
      <c r="EG399" s="4">
        <v>32525</v>
      </c>
      <c r="EI399" s="4">
        <v>81671.601195145267</v>
      </c>
      <c r="EK399" s="93">
        <v>46.288216228544719</v>
      </c>
      <c r="EL399" s="4">
        <v>0</v>
      </c>
      <c r="EM399" s="4">
        <v>502258</v>
      </c>
      <c r="EN399" s="4">
        <v>23742</v>
      </c>
      <c r="EO399" s="4">
        <v>34985</v>
      </c>
      <c r="EP399" s="4">
        <v>1786</v>
      </c>
      <c r="EQ399" s="4">
        <v>96005</v>
      </c>
      <c r="ER399" s="4">
        <v>0</v>
      </c>
      <c r="ES399" s="4">
        <v>34985</v>
      </c>
      <c r="ET399" s="4">
        <v>1786</v>
      </c>
      <c r="EU399" s="4">
        <v>111293.4</v>
      </c>
      <c r="EV399" s="4">
        <v>0</v>
      </c>
      <c r="EW399" s="93">
        <v>46.63986013986014</v>
      </c>
      <c r="EX399" s="4">
        <v>0</v>
      </c>
      <c r="EY399" s="4">
        <v>567568</v>
      </c>
      <c r="EZ399" s="4">
        <v>0</v>
      </c>
      <c r="FA399" s="4">
        <v>39865</v>
      </c>
      <c r="FB399" s="4">
        <v>0</v>
      </c>
      <c r="FC399" s="4">
        <v>28204</v>
      </c>
      <c r="FD399" s="4">
        <v>0</v>
      </c>
      <c r="FE399" s="4">
        <v>39865</v>
      </c>
      <c r="FF399" s="4">
        <v>0</v>
      </c>
      <c r="FG399" s="4">
        <v>104991.75</v>
      </c>
      <c r="FH399" s="4">
        <v>0</v>
      </c>
      <c r="FI399" s="93">
        <v>42.856697993987723</v>
      </c>
      <c r="FJ399" s="4">
        <v>0</v>
      </c>
      <c r="FK399" s="4">
        <v>550972</v>
      </c>
      <c r="FL399" s="4">
        <v>0</v>
      </c>
      <c r="FM399" s="4">
        <v>38199</v>
      </c>
      <c r="FN399" s="4">
        <v>0</v>
      </c>
      <c r="FO399" s="4">
        <v>0</v>
      </c>
      <c r="FQ399" s="4">
        <v>38199</v>
      </c>
      <c r="FS399" s="4">
        <v>36562.172731398132</v>
      </c>
      <c r="FU399" s="93">
        <v>45.664128409577479</v>
      </c>
      <c r="FV399" s="4">
        <v>0</v>
      </c>
      <c r="FW399" s="4">
        <v>622350</v>
      </c>
      <c r="FX399" s="4">
        <v>0</v>
      </c>
      <c r="FY399" s="4">
        <v>38964</v>
      </c>
      <c r="FZ399" s="4">
        <v>0</v>
      </c>
      <c r="GA399" s="4">
        <v>30740</v>
      </c>
      <c r="GB399" s="4">
        <v>0</v>
      </c>
      <c r="GC399" s="4">
        <v>38964</v>
      </c>
      <c r="GE399" s="4">
        <v>106686.64883970944</v>
      </c>
      <c r="GG399" s="93">
        <v>44.168805314768051</v>
      </c>
      <c r="GH399" s="4">
        <v>0</v>
      </c>
      <c r="GI399" s="4">
        <v>635498</v>
      </c>
      <c r="GJ399" s="4">
        <v>0</v>
      </c>
      <c r="GK399" s="4">
        <v>38090</v>
      </c>
      <c r="GL399" s="4">
        <v>0</v>
      </c>
      <c r="GM399" s="4">
        <v>23755</v>
      </c>
      <c r="GN399" s="4">
        <v>0</v>
      </c>
      <c r="GO399" s="4">
        <v>38090</v>
      </c>
      <c r="GP399" s="4">
        <v>0</v>
      </c>
      <c r="GQ399" s="4">
        <v>12649.486836559227</v>
      </c>
      <c r="GR399" s="4">
        <v>-11.057243412518801</v>
      </c>
      <c r="GS399" s="93">
        <v>51.244076387330686</v>
      </c>
      <c r="GT399" s="4">
        <v>0</v>
      </c>
      <c r="GU399" s="4">
        <v>684751</v>
      </c>
      <c r="GV399" s="4">
        <v>0</v>
      </c>
      <c r="GW399" s="4">
        <v>39502</v>
      </c>
      <c r="GX399" s="4">
        <v>0</v>
      </c>
      <c r="GY399" s="4">
        <v>117339</v>
      </c>
      <c r="GZ399" s="4">
        <v>0</v>
      </c>
      <c r="HA399" s="160">
        <v>39502</v>
      </c>
      <c r="HB399" s="160">
        <v>0</v>
      </c>
      <c r="HC399" s="160">
        <v>43684.599938713793</v>
      </c>
      <c r="HD399" s="4">
        <v>-32</v>
      </c>
      <c r="HE399" s="93">
        <v>50</v>
      </c>
      <c r="HF399" s="4">
        <v>0</v>
      </c>
      <c r="HG399" s="4">
        <v>0</v>
      </c>
      <c r="HH399" s="4">
        <v>782810</v>
      </c>
      <c r="HI399" s="4">
        <v>0</v>
      </c>
      <c r="HJ399" s="4">
        <v>43292</v>
      </c>
      <c r="HK399" s="4">
        <v>0</v>
      </c>
      <c r="HL399" s="4">
        <v>33779</v>
      </c>
      <c r="HM399" s="4">
        <v>0</v>
      </c>
      <c r="HN399" s="4">
        <v>43292</v>
      </c>
      <c r="HO399" s="4">
        <v>0</v>
      </c>
      <c r="HP399" s="4">
        <v>86073</v>
      </c>
      <c r="HQ399" s="4">
        <v>-1495.4328710363188</v>
      </c>
      <c r="HR399" s="93">
        <v>50.440000000000005</v>
      </c>
      <c r="HS399" s="4">
        <v>0</v>
      </c>
      <c r="HT399" s="4">
        <v>0</v>
      </c>
      <c r="HU399" s="4">
        <v>757572</v>
      </c>
      <c r="HV399" s="4">
        <v>0</v>
      </c>
      <c r="HW399" s="4">
        <v>0</v>
      </c>
      <c r="HX399" s="176">
        <v>0</v>
      </c>
      <c r="HY399" s="4">
        <v>43957</v>
      </c>
      <c r="HZ399" s="176">
        <v>0</v>
      </c>
      <c r="IA399" s="4">
        <v>16222</v>
      </c>
      <c r="IB399" s="176">
        <v>0</v>
      </c>
      <c r="IC399" s="4">
        <v>43957</v>
      </c>
      <c r="ID399" s="176">
        <v>0</v>
      </c>
      <c r="IE399" s="4">
        <v>-985.49363943692822</v>
      </c>
      <c r="IF399" s="4">
        <v>-5.3157237305709941</v>
      </c>
      <c r="IG399" s="5">
        <v>46.96</v>
      </c>
      <c r="IH399" s="3">
        <v>0</v>
      </c>
      <c r="II399" s="3">
        <v>0</v>
      </c>
      <c r="IJ399" s="3">
        <v>783013</v>
      </c>
      <c r="IK399" s="3">
        <v>0</v>
      </c>
      <c r="IL399" s="3">
        <v>0</v>
      </c>
      <c r="IM399" s="3">
        <v>0</v>
      </c>
      <c r="IN399" s="3">
        <v>40643</v>
      </c>
      <c r="IO399" s="3">
        <v>0</v>
      </c>
      <c r="IP399" s="3">
        <v>26248</v>
      </c>
      <c r="IQ399" s="3"/>
      <c r="IR399" s="3">
        <v>41938</v>
      </c>
      <c r="IS399" s="3"/>
      <c r="IT399" s="3">
        <v>20867.810391084819</v>
      </c>
      <c r="IU399" s="3"/>
      <c r="IV399" s="93">
        <v>44.46</v>
      </c>
      <c r="IW399" s="4">
        <v>0</v>
      </c>
      <c r="IX399" s="4">
        <v>0</v>
      </c>
      <c r="IY399" s="4">
        <v>781141</v>
      </c>
      <c r="IZ399" s="4">
        <v>0</v>
      </c>
      <c r="JA399" s="4">
        <v>0</v>
      </c>
      <c r="JB399" s="4">
        <v>0</v>
      </c>
      <c r="JC399" s="4">
        <v>40051</v>
      </c>
      <c r="JD399" s="4">
        <v>0</v>
      </c>
      <c r="JE399" s="4">
        <v>33785</v>
      </c>
      <c r="JG399" s="4">
        <v>40051</v>
      </c>
      <c r="JI399" s="4">
        <v>2504.4200260041544</v>
      </c>
      <c r="JK399" s="93">
        <v>37.89</v>
      </c>
      <c r="JL399" s="4">
        <v>0</v>
      </c>
      <c r="JM399" s="4">
        <v>0</v>
      </c>
      <c r="JN399" s="4">
        <v>605275</v>
      </c>
      <c r="JO399" s="4">
        <v>0</v>
      </c>
      <c r="JP399" s="4">
        <v>0</v>
      </c>
      <c r="JQ399" s="4">
        <v>0</v>
      </c>
      <c r="JR399" s="4">
        <v>33655</v>
      </c>
      <c r="JS399" s="4">
        <v>0</v>
      </c>
      <c r="JT399" s="4">
        <v>35694</v>
      </c>
      <c r="JV399" s="4">
        <v>33655</v>
      </c>
      <c r="JW399" s="4">
        <v>0</v>
      </c>
      <c r="JX399" s="4">
        <v>0</v>
      </c>
      <c r="JY399" s="4">
        <v>0</v>
      </c>
      <c r="JZ399" s="93">
        <v>32.200000000000003</v>
      </c>
      <c r="KA399" s="4">
        <v>0</v>
      </c>
      <c r="KB399" s="4">
        <v>0</v>
      </c>
      <c r="KC399" s="4">
        <v>554078</v>
      </c>
      <c r="KD399" s="4">
        <v>0</v>
      </c>
      <c r="KE399" s="4">
        <v>0</v>
      </c>
      <c r="KF399" s="4">
        <v>0</v>
      </c>
      <c r="KG399" s="4">
        <v>30204</v>
      </c>
      <c r="KH399" s="4">
        <v>0</v>
      </c>
      <c r="KI399" s="4">
        <v>0</v>
      </c>
      <c r="KJ399" s="4">
        <v>0</v>
      </c>
      <c r="KK399" s="4">
        <v>30204</v>
      </c>
      <c r="KM399" s="4">
        <v>0</v>
      </c>
      <c r="KN399" s="4">
        <v>0</v>
      </c>
      <c r="KO399" s="4">
        <v>26.68</v>
      </c>
      <c r="KP399" s="4">
        <v>0</v>
      </c>
      <c r="KQ399" s="4">
        <v>0</v>
      </c>
      <c r="KR399" s="4">
        <v>533076</v>
      </c>
      <c r="KS399" s="4">
        <v>0</v>
      </c>
      <c r="KT399" s="4">
        <v>0</v>
      </c>
      <c r="KU399" s="4">
        <v>0</v>
      </c>
      <c r="KV399" s="4">
        <v>26852</v>
      </c>
      <c r="KW399" s="4">
        <v>0</v>
      </c>
      <c r="KX399" s="4">
        <v>45382</v>
      </c>
      <c r="KY399" s="4">
        <v>0</v>
      </c>
      <c r="KZ399" s="4">
        <v>26852</v>
      </c>
      <c r="LA399" s="4">
        <v>0</v>
      </c>
      <c r="LB399" s="4">
        <v>0</v>
      </c>
      <c r="LC399" s="4">
        <v>0</v>
      </c>
      <c r="LD399" s="4">
        <v>23</v>
      </c>
      <c r="LE399" s="4">
        <v>0</v>
      </c>
      <c r="LF399" s="4">
        <v>0</v>
      </c>
      <c r="LG399" s="4">
        <v>498450</v>
      </c>
      <c r="LH399" s="4">
        <v>0</v>
      </c>
      <c r="LI399" s="4">
        <v>0</v>
      </c>
      <c r="LJ399" s="4">
        <v>0</v>
      </c>
      <c r="LK399" s="4">
        <v>27324</v>
      </c>
      <c r="LL399" s="4">
        <v>0</v>
      </c>
      <c r="LM399" s="4">
        <v>0</v>
      </c>
      <c r="LO399" s="4">
        <v>27324</v>
      </c>
      <c r="LQ399" s="4">
        <v>0</v>
      </c>
      <c r="MI399" s="115">
        <f t="shared" si="6"/>
        <v>-717</v>
      </c>
      <c r="MJ399" s="3"/>
      <c r="MK399" s="3"/>
      <c r="ML399" s="176"/>
      <c r="MM399" s="176"/>
      <c r="MN399" s="176"/>
      <c r="MO399" s="176"/>
      <c r="MP399" s="176"/>
      <c r="MQ399" s="176"/>
      <c r="MR399" s="176"/>
      <c r="MS399" s="176"/>
      <c r="MT399" s="176"/>
    </row>
    <row r="400" spans="1:358" s="4" customFormat="1">
      <c r="A400" s="1">
        <v>720</v>
      </c>
      <c r="B400" t="s">
        <v>429</v>
      </c>
      <c r="C400" s="93"/>
      <c r="E400" s="4">
        <v>0</v>
      </c>
      <c r="F400" s="4">
        <v>0</v>
      </c>
      <c r="I400" s="93"/>
      <c r="J400" s="4">
        <v>0</v>
      </c>
      <c r="K400" s="4">
        <v>0</v>
      </c>
      <c r="L400" s="4">
        <v>0</v>
      </c>
      <c r="O400" s="93">
        <v>1</v>
      </c>
      <c r="P400" s="4">
        <v>0</v>
      </c>
      <c r="Q400" s="4">
        <v>0</v>
      </c>
      <c r="R400" s="4">
        <v>0</v>
      </c>
      <c r="S400" s="4">
        <v>5207</v>
      </c>
      <c r="U400" s="4">
        <v>4888</v>
      </c>
      <c r="V400" s="4">
        <v>0</v>
      </c>
      <c r="W400" s="93">
        <v>1</v>
      </c>
      <c r="X400" s="4">
        <v>0</v>
      </c>
      <c r="Y400" s="4">
        <v>5428</v>
      </c>
      <c r="Z400" s="4">
        <v>0</v>
      </c>
      <c r="AA400" s="4">
        <v>0</v>
      </c>
      <c r="AB400" s="4">
        <v>0</v>
      </c>
      <c r="AC400" s="4">
        <v>5428</v>
      </c>
      <c r="AD400" s="4">
        <v>0</v>
      </c>
      <c r="AE400" s="4">
        <v>0</v>
      </c>
      <c r="AF400" s="4">
        <v>2</v>
      </c>
      <c r="AG400" s="4">
        <v>0</v>
      </c>
      <c r="AH400" s="4">
        <v>5557</v>
      </c>
      <c r="AJ400" s="4">
        <v>5557</v>
      </c>
      <c r="AL400" s="4">
        <v>3386</v>
      </c>
      <c r="AN400" s="4">
        <v>0</v>
      </c>
      <c r="AO400" s="93">
        <v>3</v>
      </c>
      <c r="AP400" s="4">
        <v>0</v>
      </c>
      <c r="AQ400" s="4">
        <v>19389</v>
      </c>
      <c r="AR400" s="4">
        <v>0</v>
      </c>
      <c r="AS400" s="4">
        <v>0</v>
      </c>
      <c r="AT400" s="4">
        <v>0</v>
      </c>
      <c r="AU400" s="4">
        <v>16080</v>
      </c>
      <c r="AW400" s="93">
        <v>4</v>
      </c>
      <c r="AY400" s="4">
        <v>30088</v>
      </c>
      <c r="AZ400" s="4">
        <v>0</v>
      </c>
      <c r="BA400" s="4">
        <v>0</v>
      </c>
      <c r="BB400" s="4">
        <v>0</v>
      </c>
      <c r="BC400" s="4">
        <v>16959</v>
      </c>
      <c r="BD400" s="4">
        <v>24</v>
      </c>
      <c r="BE400" s="4">
        <v>8.5</v>
      </c>
      <c r="BF400" s="4">
        <v>0</v>
      </c>
      <c r="BG400" s="4">
        <v>55777</v>
      </c>
      <c r="BH400" s="4">
        <v>0</v>
      </c>
      <c r="BI400" s="4">
        <v>9.07</v>
      </c>
      <c r="BJ400" s="4">
        <v>0</v>
      </c>
      <c r="BK400" s="4">
        <v>64678</v>
      </c>
      <c r="BL400" s="4">
        <v>0</v>
      </c>
      <c r="BM400" s="4">
        <v>0</v>
      </c>
      <c r="BN400" s="4">
        <v>0</v>
      </c>
      <c r="BO400" s="4">
        <v>8746.0610535633823</v>
      </c>
      <c r="BP400" s="4">
        <v>5.6964059889742202</v>
      </c>
      <c r="BQ400" s="93">
        <v>12</v>
      </c>
      <c r="BR400" s="4">
        <v>0</v>
      </c>
      <c r="BS400" s="4">
        <v>89121.054926549012</v>
      </c>
      <c r="BT400" s="4">
        <v>0</v>
      </c>
      <c r="BU400" s="4">
        <v>8976</v>
      </c>
      <c r="BW400" s="4">
        <v>0</v>
      </c>
      <c r="BY400" s="4">
        <v>8976</v>
      </c>
      <c r="CA400" s="4">
        <v>40059.254926549009</v>
      </c>
      <c r="CC400" s="93">
        <v>18.827118644067795</v>
      </c>
      <c r="CD400" s="4">
        <v>0</v>
      </c>
      <c r="CE400" s="4">
        <v>116128.60639945084</v>
      </c>
      <c r="CF400" s="4">
        <v>0</v>
      </c>
      <c r="CG400" s="4">
        <v>12277.421611145706</v>
      </c>
      <c r="CH400" s="4">
        <v>0</v>
      </c>
      <c r="CI400" s="4">
        <v>24416</v>
      </c>
      <c r="CJ400" s="4">
        <v>0</v>
      </c>
      <c r="CK400" s="4">
        <v>12277.421611145706</v>
      </c>
      <c r="CL400" s="4">
        <v>0</v>
      </c>
      <c r="CM400" s="4">
        <v>45233.551472901832</v>
      </c>
      <c r="CN400" s="4">
        <v>0</v>
      </c>
      <c r="CO400" s="93">
        <v>16.01740285155158</v>
      </c>
      <c r="CP400" s="4">
        <v>0</v>
      </c>
      <c r="CQ400" s="4">
        <v>130164.81137099833</v>
      </c>
      <c r="CS400" s="4">
        <v>12987.1325579235</v>
      </c>
      <c r="CU400" s="4">
        <v>0</v>
      </c>
      <c r="CW400" s="4">
        <v>12987.1325579235</v>
      </c>
      <c r="CY400" s="4">
        <v>40018.204971547486</v>
      </c>
      <c r="DA400" s="93">
        <v>11</v>
      </c>
      <c r="DB400" s="4">
        <v>0</v>
      </c>
      <c r="DC400" s="4">
        <v>96047</v>
      </c>
      <c r="DD400" s="4">
        <v>0</v>
      </c>
      <c r="DE400" s="4">
        <v>9301</v>
      </c>
      <c r="DF400" s="4">
        <v>0</v>
      </c>
      <c r="DG400" s="4">
        <v>0</v>
      </c>
      <c r="DH400" s="4">
        <v>0</v>
      </c>
      <c r="DI400" s="4">
        <v>9301</v>
      </c>
      <c r="DJ400" s="4">
        <v>0</v>
      </c>
      <c r="DK400" s="4">
        <v>19225</v>
      </c>
      <c r="DL400" s="4">
        <v>0</v>
      </c>
      <c r="DM400" s="93">
        <v>11.694158075601374</v>
      </c>
      <c r="DN400" s="4">
        <v>0</v>
      </c>
      <c r="DO400" s="4">
        <v>105406</v>
      </c>
      <c r="DQ400" s="4">
        <v>9535</v>
      </c>
      <c r="DS400" s="4">
        <v>10657</v>
      </c>
      <c r="DU400" s="4">
        <v>9535</v>
      </c>
      <c r="DW400" s="4">
        <v>14973.481988618994</v>
      </c>
      <c r="DY400" s="93">
        <v>13.524766899766899</v>
      </c>
      <c r="DZ400" s="4">
        <v>0</v>
      </c>
      <c r="EA400" s="4">
        <v>126938</v>
      </c>
      <c r="EC400" s="4">
        <v>11210</v>
      </c>
      <c r="EE400" s="4">
        <v>10854</v>
      </c>
      <c r="EG400" s="4">
        <v>11210</v>
      </c>
      <c r="EI400" s="4">
        <v>27147.4</v>
      </c>
      <c r="EK400" s="93">
        <v>8.29020979020979</v>
      </c>
      <c r="EL400" s="4">
        <v>0</v>
      </c>
      <c r="EM400" s="4">
        <v>90730</v>
      </c>
      <c r="EN400" s="4">
        <v>0</v>
      </c>
      <c r="EO400" s="4">
        <v>7389</v>
      </c>
      <c r="EP400" s="4">
        <v>0</v>
      </c>
      <c r="EQ400" s="4">
        <v>0</v>
      </c>
      <c r="ER400" s="4">
        <v>0</v>
      </c>
      <c r="ES400" s="4">
        <v>7389</v>
      </c>
      <c r="ET400" s="4">
        <v>0</v>
      </c>
      <c r="EU400" s="4">
        <v>16662.8</v>
      </c>
      <c r="EV400" s="4">
        <v>0</v>
      </c>
      <c r="EW400" s="93">
        <v>10.875</v>
      </c>
      <c r="EX400" s="4">
        <v>0</v>
      </c>
      <c r="EY400" s="4">
        <v>96995</v>
      </c>
      <c r="EZ400" s="4">
        <v>0</v>
      </c>
      <c r="FA400" s="4">
        <v>7925</v>
      </c>
      <c r="FB400" s="4">
        <v>0</v>
      </c>
      <c r="FC400" s="4">
        <v>23644</v>
      </c>
      <c r="FD400" s="4">
        <v>0</v>
      </c>
      <c r="FE400" s="4">
        <v>7925</v>
      </c>
      <c r="FF400" s="4">
        <v>0</v>
      </c>
      <c r="FG400" s="4">
        <v>14877.8</v>
      </c>
      <c r="FH400" s="4">
        <v>0</v>
      </c>
      <c r="FI400" s="93">
        <v>15.724844062610332</v>
      </c>
      <c r="FJ400" s="4">
        <v>0</v>
      </c>
      <c r="FK400" s="4">
        <v>114124</v>
      </c>
      <c r="FL400" s="4">
        <v>0</v>
      </c>
      <c r="FM400" s="4">
        <v>10531</v>
      </c>
      <c r="FN400" s="4">
        <v>0</v>
      </c>
      <c r="FO400" s="4">
        <v>43169</v>
      </c>
      <c r="FQ400" s="4">
        <v>10531</v>
      </c>
      <c r="FS400" s="4">
        <v>17892.401980398557</v>
      </c>
      <c r="FU400" s="93">
        <v>12.517361111111111</v>
      </c>
      <c r="FV400" s="4">
        <v>0</v>
      </c>
      <c r="FW400" s="4">
        <v>135085</v>
      </c>
      <c r="FX400" s="4">
        <v>0</v>
      </c>
      <c r="FY400" s="4">
        <v>10285</v>
      </c>
      <c r="FZ400" s="4">
        <v>0</v>
      </c>
      <c r="GA400" s="4">
        <v>10702</v>
      </c>
      <c r="GB400" s="4">
        <v>0</v>
      </c>
      <c r="GC400" s="4">
        <v>10285</v>
      </c>
      <c r="GE400" s="4">
        <v>26101.443109927521</v>
      </c>
      <c r="GG400" s="93">
        <v>11</v>
      </c>
      <c r="GH400" s="4">
        <v>0</v>
      </c>
      <c r="GI400" s="4">
        <v>132260</v>
      </c>
      <c r="GJ400" s="4">
        <v>0</v>
      </c>
      <c r="GK400" s="4">
        <v>9823</v>
      </c>
      <c r="GL400" s="4">
        <v>0</v>
      </c>
      <c r="GM400" s="4">
        <v>0</v>
      </c>
      <c r="GN400" s="4">
        <v>0</v>
      </c>
      <c r="GO400" s="4">
        <v>9823</v>
      </c>
      <c r="GP400" s="4">
        <v>0</v>
      </c>
      <c r="GQ400" s="4">
        <v>0</v>
      </c>
      <c r="GR400" s="4">
        <v>0</v>
      </c>
      <c r="GS400" s="93">
        <v>14.498281786941581</v>
      </c>
      <c r="GT400" s="4">
        <v>0</v>
      </c>
      <c r="GU400" s="4">
        <v>170137</v>
      </c>
      <c r="GV400" s="4">
        <v>0</v>
      </c>
      <c r="GW400" s="4">
        <v>12947</v>
      </c>
      <c r="GX400" s="4">
        <v>0</v>
      </c>
      <c r="GY400" s="4">
        <v>0</v>
      </c>
      <c r="GZ400" s="4">
        <v>0</v>
      </c>
      <c r="HA400" s="160">
        <v>12947</v>
      </c>
      <c r="HB400" s="160">
        <v>0</v>
      </c>
      <c r="HC400" s="160">
        <v>33603.240555649369</v>
      </c>
      <c r="HD400" s="4">
        <v>-25</v>
      </c>
      <c r="HE400" s="93">
        <v>12</v>
      </c>
      <c r="HF400" s="4">
        <v>0</v>
      </c>
      <c r="HG400" s="4">
        <v>0</v>
      </c>
      <c r="HH400" s="4">
        <v>159841</v>
      </c>
      <c r="HI400" s="4">
        <v>0</v>
      </c>
      <c r="HJ400" s="4">
        <v>11009</v>
      </c>
      <c r="HK400" s="4">
        <v>0</v>
      </c>
      <c r="HL400" s="4">
        <v>0</v>
      </c>
      <c r="HM400" s="4">
        <v>0</v>
      </c>
      <c r="HN400" s="4">
        <v>11009</v>
      </c>
      <c r="HO400" s="4">
        <v>0</v>
      </c>
      <c r="HP400" s="4">
        <v>0</v>
      </c>
      <c r="HQ400" s="4">
        <v>0</v>
      </c>
      <c r="HR400" s="93">
        <v>12.93</v>
      </c>
      <c r="HS400" s="4">
        <v>0</v>
      </c>
      <c r="HT400" s="4">
        <v>0</v>
      </c>
      <c r="HU400" s="4">
        <v>136616</v>
      </c>
      <c r="HV400" s="4">
        <v>0</v>
      </c>
      <c r="HW400" s="4">
        <v>0</v>
      </c>
      <c r="HX400" s="176">
        <v>0</v>
      </c>
      <c r="HY400" s="4">
        <v>9756</v>
      </c>
      <c r="HZ400" s="176">
        <v>0</v>
      </c>
      <c r="IA400" s="4">
        <v>26320</v>
      </c>
      <c r="IB400" s="176">
        <v>0</v>
      </c>
      <c r="IC400" s="4">
        <v>9756</v>
      </c>
      <c r="ID400" s="176">
        <v>0</v>
      </c>
      <c r="IE400" s="4">
        <v>0</v>
      </c>
      <c r="IF400" s="4">
        <v>0</v>
      </c>
      <c r="IG400" s="5">
        <v>16.27</v>
      </c>
      <c r="IH400" s="3">
        <v>0</v>
      </c>
      <c r="II400" s="3">
        <v>0</v>
      </c>
      <c r="IJ400" s="3">
        <v>175871</v>
      </c>
      <c r="IK400" s="3">
        <v>0</v>
      </c>
      <c r="IL400" s="3">
        <v>0</v>
      </c>
      <c r="IM400" s="3">
        <v>0</v>
      </c>
      <c r="IN400" s="3">
        <v>12949</v>
      </c>
      <c r="IO400" s="3">
        <v>0</v>
      </c>
      <c r="IP400" s="3">
        <v>23196</v>
      </c>
      <c r="IQ400" s="3"/>
      <c r="IR400" s="3">
        <v>14530</v>
      </c>
      <c r="IS400" s="3"/>
      <c r="IT400" s="3">
        <v>32205.38075581818</v>
      </c>
      <c r="IU400" s="3"/>
      <c r="IV400" s="93">
        <v>8.67</v>
      </c>
      <c r="IW400" s="4">
        <v>0</v>
      </c>
      <c r="IX400" s="4">
        <v>0</v>
      </c>
      <c r="IY400" s="4">
        <v>115338</v>
      </c>
      <c r="IZ400" s="4">
        <v>0</v>
      </c>
      <c r="JA400" s="4">
        <v>0</v>
      </c>
      <c r="JB400" s="4">
        <v>0</v>
      </c>
      <c r="JC400" s="4">
        <v>8132</v>
      </c>
      <c r="JD400" s="4">
        <v>0</v>
      </c>
      <c r="JE400" s="4">
        <v>0</v>
      </c>
      <c r="JG400" s="4">
        <v>8132</v>
      </c>
      <c r="JI400" s="4">
        <v>3865.0821048487996</v>
      </c>
      <c r="JK400" s="93">
        <v>13.5</v>
      </c>
      <c r="JL400" s="4">
        <v>0</v>
      </c>
      <c r="JM400" s="4">
        <v>0</v>
      </c>
      <c r="JN400" s="4">
        <v>129923</v>
      </c>
      <c r="JO400" s="4">
        <v>0</v>
      </c>
      <c r="JP400" s="4">
        <v>0</v>
      </c>
      <c r="JQ400" s="4">
        <v>0</v>
      </c>
      <c r="JR400" s="4">
        <v>8911</v>
      </c>
      <c r="JS400" s="4">
        <v>0</v>
      </c>
      <c r="JT400" s="4">
        <v>56432</v>
      </c>
      <c r="JV400" s="4">
        <v>8911</v>
      </c>
      <c r="JW400" s="4">
        <v>0</v>
      </c>
      <c r="JX400" s="4">
        <v>14585</v>
      </c>
      <c r="JY400" s="4">
        <v>0</v>
      </c>
      <c r="JZ400" s="93">
        <v>11.84</v>
      </c>
      <c r="KA400" s="4">
        <v>0</v>
      </c>
      <c r="KB400" s="4">
        <v>0</v>
      </c>
      <c r="KC400" s="4">
        <v>173963</v>
      </c>
      <c r="KD400" s="4">
        <v>0</v>
      </c>
      <c r="KE400" s="4">
        <v>0</v>
      </c>
      <c r="KF400" s="4">
        <v>0</v>
      </c>
      <c r="KG400" s="4">
        <v>11106</v>
      </c>
      <c r="KH400" s="4">
        <v>0</v>
      </c>
      <c r="KI400" s="4">
        <v>0</v>
      </c>
      <c r="KJ400" s="4">
        <v>0</v>
      </c>
      <c r="KK400" s="4">
        <v>11106</v>
      </c>
      <c r="KM400" s="4">
        <v>52791</v>
      </c>
      <c r="KN400" s="4">
        <v>0</v>
      </c>
      <c r="KO400" s="4">
        <v>8.4499999999999993</v>
      </c>
      <c r="KP400" s="4">
        <v>0</v>
      </c>
      <c r="KQ400" s="4">
        <v>0</v>
      </c>
      <c r="KR400" s="4">
        <v>120496</v>
      </c>
      <c r="KS400" s="4">
        <v>0</v>
      </c>
      <c r="KT400" s="4">
        <v>0</v>
      </c>
      <c r="KU400" s="4">
        <v>0</v>
      </c>
      <c r="KV400" s="4">
        <v>9193</v>
      </c>
      <c r="KW400" s="4">
        <v>0</v>
      </c>
      <c r="KX400" s="4">
        <v>0</v>
      </c>
      <c r="KY400" s="4">
        <v>0</v>
      </c>
      <c r="KZ400" s="4">
        <v>9193</v>
      </c>
      <c r="LA400" s="4">
        <v>0</v>
      </c>
      <c r="LB400" s="4">
        <v>32024.639999999999</v>
      </c>
      <c r="LC400" s="4">
        <v>0</v>
      </c>
      <c r="LD400" s="4">
        <v>3</v>
      </c>
      <c r="LE400" s="4">
        <v>0</v>
      </c>
      <c r="LF400" s="4">
        <v>0</v>
      </c>
      <c r="LG400" s="4">
        <v>44199</v>
      </c>
      <c r="LH400" s="4">
        <v>0</v>
      </c>
      <c r="LI400" s="4">
        <v>0</v>
      </c>
      <c r="LJ400" s="4">
        <v>0</v>
      </c>
      <c r="LK400" s="4">
        <v>3564</v>
      </c>
      <c r="LL400" s="4">
        <v>0</v>
      </c>
      <c r="LM400" s="4">
        <v>0</v>
      </c>
      <c r="LO400" s="4">
        <v>3564</v>
      </c>
      <c r="LQ400" s="4">
        <v>17616</v>
      </c>
      <c r="MI400" s="115">
        <f t="shared" si="6"/>
        <v>-720</v>
      </c>
      <c r="MJ400" s="3"/>
      <c r="MK400" s="3"/>
      <c r="ML400" s="176"/>
      <c r="MM400" s="176"/>
      <c r="MN400" s="176"/>
      <c r="MO400" s="176"/>
      <c r="MP400" s="176"/>
      <c r="MQ400" s="176"/>
      <c r="MR400" s="176"/>
      <c r="MS400" s="176"/>
      <c r="MT400" s="176"/>
    </row>
    <row r="401" spans="1:358" s="4" customFormat="1">
      <c r="A401" s="1">
        <v>725</v>
      </c>
      <c r="B401" t="s">
        <v>430</v>
      </c>
      <c r="C401" s="93">
        <v>8.6</v>
      </c>
      <c r="D401" s="4">
        <v>50895</v>
      </c>
      <c r="E401" s="4">
        <v>0</v>
      </c>
      <c r="F401" s="4">
        <v>0</v>
      </c>
      <c r="G401" s="4">
        <v>25448</v>
      </c>
      <c r="I401" s="93">
        <v>14.02</v>
      </c>
      <c r="J401" s="4">
        <v>87555</v>
      </c>
      <c r="K401" s="4">
        <v>0</v>
      </c>
      <c r="L401" s="4">
        <v>0</v>
      </c>
      <c r="O401" s="93">
        <v>14</v>
      </c>
      <c r="P401" s="4">
        <v>0</v>
      </c>
      <c r="Q401" s="4">
        <v>75042</v>
      </c>
      <c r="R401" s="4">
        <v>0</v>
      </c>
      <c r="S401" s="4">
        <v>20466</v>
      </c>
      <c r="U401" s="4">
        <v>12365</v>
      </c>
      <c r="V401" s="4">
        <v>0</v>
      </c>
      <c r="W401" s="93">
        <v>18</v>
      </c>
      <c r="X401" s="4">
        <v>0</v>
      </c>
      <c r="Y401" s="4">
        <v>111258</v>
      </c>
      <c r="Z401" s="4">
        <v>0</v>
      </c>
      <c r="AA401" s="4">
        <v>0</v>
      </c>
      <c r="AB401" s="4">
        <v>0</v>
      </c>
      <c r="AC401" s="4">
        <v>36216</v>
      </c>
      <c r="AD401" s="4">
        <v>0</v>
      </c>
      <c r="AE401" s="4">
        <v>0</v>
      </c>
      <c r="AF401" s="4">
        <v>17.21</v>
      </c>
      <c r="AG401" s="4">
        <v>0</v>
      </c>
      <c r="AH401" s="4">
        <v>127544</v>
      </c>
      <c r="AJ401" s="4">
        <v>0</v>
      </c>
      <c r="AL401" s="4">
        <v>38016</v>
      </c>
      <c r="AN401" s="4">
        <v>0</v>
      </c>
      <c r="AO401" s="93">
        <v>19.809999999999999</v>
      </c>
      <c r="AP401" s="4">
        <v>0</v>
      </c>
      <c r="AQ401" s="4">
        <v>174525</v>
      </c>
      <c r="AR401" s="4">
        <v>0</v>
      </c>
      <c r="AS401" s="4">
        <v>0</v>
      </c>
      <c r="AT401" s="4">
        <v>0</v>
      </c>
      <c r="AU401" s="4">
        <v>71240</v>
      </c>
      <c r="AW401" s="93">
        <v>19</v>
      </c>
      <c r="AY401" s="4">
        <v>151639</v>
      </c>
      <c r="AZ401" s="4">
        <v>0</v>
      </c>
      <c r="BA401" s="4">
        <v>0</v>
      </c>
      <c r="BB401" s="4">
        <v>0</v>
      </c>
      <c r="BC401" s="4">
        <v>30893</v>
      </c>
      <c r="BD401" s="4">
        <v>46</v>
      </c>
      <c r="BE401" s="4">
        <v>16.66</v>
      </c>
      <c r="BF401" s="4">
        <v>0</v>
      </c>
      <c r="BG401" s="4">
        <v>137984</v>
      </c>
      <c r="BH401" s="4">
        <v>0</v>
      </c>
      <c r="BI401" s="4">
        <v>12.23</v>
      </c>
      <c r="BJ401" s="4">
        <v>0</v>
      </c>
      <c r="BK401" s="4">
        <v>106715</v>
      </c>
      <c r="BL401" s="4">
        <v>0</v>
      </c>
      <c r="BM401" s="4">
        <v>0</v>
      </c>
      <c r="BN401" s="4">
        <v>0</v>
      </c>
      <c r="BO401" s="4">
        <v>0</v>
      </c>
      <c r="BP401" s="4">
        <v>0</v>
      </c>
      <c r="BQ401" s="93">
        <v>13.552542372881355</v>
      </c>
      <c r="BR401" s="4">
        <v>0</v>
      </c>
      <c r="BS401" s="4">
        <v>117761.73305811062</v>
      </c>
      <c r="BT401" s="4">
        <v>0</v>
      </c>
      <c r="BU401" s="4">
        <v>8641.3016949152552</v>
      </c>
      <c r="BW401" s="4">
        <v>20973.979069424182</v>
      </c>
      <c r="BY401" s="4">
        <v>8641.3016949152552</v>
      </c>
      <c r="CA401" s="4">
        <v>11046.733058110622</v>
      </c>
      <c r="CC401" s="93">
        <v>18</v>
      </c>
      <c r="CD401" s="4">
        <v>0</v>
      </c>
      <c r="CE401" s="4">
        <v>162006</v>
      </c>
      <c r="CF401" s="4">
        <v>0</v>
      </c>
      <c r="CG401" s="4">
        <v>12416</v>
      </c>
      <c r="CH401" s="4">
        <v>0</v>
      </c>
      <c r="CI401" s="4">
        <v>21652</v>
      </c>
      <c r="CJ401" s="4">
        <v>0</v>
      </c>
      <c r="CK401" s="4">
        <v>12416</v>
      </c>
      <c r="CL401" s="4">
        <v>0</v>
      </c>
      <c r="CM401" s="4">
        <v>50872.266941889378</v>
      </c>
      <c r="CN401" s="4">
        <v>0</v>
      </c>
      <c r="CO401" s="93">
        <v>20.407534246575345</v>
      </c>
      <c r="CP401" s="4">
        <v>0</v>
      </c>
      <c r="CQ401" s="4">
        <v>189690</v>
      </c>
      <c r="CS401" s="4">
        <v>14598</v>
      </c>
      <c r="CU401" s="4">
        <v>27106.793376781483</v>
      </c>
      <c r="CW401" s="4">
        <v>14598</v>
      </c>
      <c r="CY401" s="4">
        <v>58650</v>
      </c>
      <c r="DA401" s="93">
        <v>24.977116493656286</v>
      </c>
      <c r="DB401" s="4">
        <v>0</v>
      </c>
      <c r="DC401" s="4">
        <v>244510</v>
      </c>
      <c r="DD401" s="4">
        <v>0</v>
      </c>
      <c r="DE401" s="4">
        <v>19604</v>
      </c>
      <c r="DF401" s="4">
        <v>0</v>
      </c>
      <c r="DG401" s="4">
        <v>20330</v>
      </c>
      <c r="DH401" s="4">
        <v>0</v>
      </c>
      <c r="DI401" s="4">
        <v>19604</v>
      </c>
      <c r="DJ401" s="4">
        <v>0</v>
      </c>
      <c r="DK401" s="4">
        <v>89128</v>
      </c>
      <c r="DL401" s="4">
        <v>0</v>
      </c>
      <c r="DM401" s="93">
        <v>32</v>
      </c>
      <c r="DN401" s="4">
        <v>0</v>
      </c>
      <c r="DO401" s="4">
        <v>337333</v>
      </c>
      <c r="DQ401" s="4">
        <v>26790</v>
      </c>
      <c r="DS401" s="4">
        <v>22798</v>
      </c>
      <c r="DU401" s="4">
        <v>26790</v>
      </c>
      <c r="DW401" s="4">
        <v>136788.6</v>
      </c>
      <c r="DY401" s="93">
        <v>36.224137931034484</v>
      </c>
      <c r="DZ401" s="4">
        <v>0</v>
      </c>
      <c r="EA401" s="4">
        <v>365942</v>
      </c>
      <c r="EC401" s="4">
        <v>29669</v>
      </c>
      <c r="EE401" s="4">
        <v>37168</v>
      </c>
      <c r="EG401" s="4">
        <v>29669</v>
      </c>
      <c r="EI401" s="4">
        <v>106230.8</v>
      </c>
      <c r="EK401" s="93">
        <v>39.527972027972027</v>
      </c>
      <c r="EL401" s="4">
        <v>0</v>
      </c>
      <c r="EM401" s="4">
        <v>444184</v>
      </c>
      <c r="EN401" s="4">
        <v>0</v>
      </c>
      <c r="EO401" s="4">
        <v>35298</v>
      </c>
      <c r="EP401" s="4">
        <v>0</v>
      </c>
      <c r="EQ401" s="4">
        <v>0</v>
      </c>
      <c r="ER401" s="4">
        <v>0</v>
      </c>
      <c r="ES401" s="4">
        <v>35298</v>
      </c>
      <c r="ET401" s="4">
        <v>0</v>
      </c>
      <c r="EU401" s="4">
        <v>132536.59999999998</v>
      </c>
      <c r="EV401" s="4">
        <v>0</v>
      </c>
      <c r="EW401" s="93">
        <v>35.635144052499058</v>
      </c>
      <c r="EX401" s="4">
        <v>0</v>
      </c>
      <c r="EY401" s="4">
        <v>396933</v>
      </c>
      <c r="EZ401" s="4">
        <v>0</v>
      </c>
      <c r="FA401" s="4">
        <v>30919</v>
      </c>
      <c r="FB401" s="4">
        <v>0</v>
      </c>
      <c r="FC401" s="4">
        <v>12172</v>
      </c>
      <c r="FD401" s="4">
        <v>0</v>
      </c>
      <c r="FE401" s="4">
        <v>30919</v>
      </c>
      <c r="FF401" s="4">
        <v>0</v>
      </c>
      <c r="FG401" s="4">
        <v>31004.1</v>
      </c>
      <c r="FH401" s="4">
        <v>0</v>
      </c>
      <c r="FI401" s="93">
        <v>39.629072423017341</v>
      </c>
      <c r="FJ401" s="4">
        <v>0</v>
      </c>
      <c r="FK401" s="4">
        <v>484520</v>
      </c>
      <c r="FL401" s="4">
        <v>0</v>
      </c>
      <c r="FM401" s="4">
        <v>33622</v>
      </c>
      <c r="FN401" s="4">
        <v>0</v>
      </c>
      <c r="FO401" s="4">
        <v>24876</v>
      </c>
      <c r="FQ401" s="4">
        <v>33622</v>
      </c>
      <c r="FS401" s="4">
        <v>102546.16232437406</v>
      </c>
      <c r="FU401" s="93">
        <v>36.121527777777779</v>
      </c>
      <c r="FV401" s="4">
        <v>0</v>
      </c>
      <c r="FW401" s="4">
        <v>458049</v>
      </c>
      <c r="FX401" s="4">
        <v>0</v>
      </c>
      <c r="FY401" s="4">
        <v>31686</v>
      </c>
      <c r="FZ401" s="4">
        <v>0</v>
      </c>
      <c r="GA401" s="4">
        <v>1740</v>
      </c>
      <c r="GB401" s="4">
        <v>0</v>
      </c>
      <c r="GC401" s="4">
        <v>31686</v>
      </c>
      <c r="GE401" s="4">
        <v>40362.336200564823</v>
      </c>
      <c r="GG401" s="93">
        <v>31.419354838709676</v>
      </c>
      <c r="GH401" s="4">
        <v>0</v>
      </c>
      <c r="GI401" s="4">
        <v>400558</v>
      </c>
      <c r="GJ401" s="4">
        <v>0</v>
      </c>
      <c r="GK401" s="4">
        <v>26744</v>
      </c>
      <c r="GL401" s="4">
        <v>0</v>
      </c>
      <c r="GM401" s="4">
        <v>14132</v>
      </c>
      <c r="GN401" s="4">
        <v>0</v>
      </c>
      <c r="GO401" s="4">
        <v>26744</v>
      </c>
      <c r="GP401" s="4">
        <v>0</v>
      </c>
      <c r="GQ401" s="4">
        <v>0</v>
      </c>
      <c r="GR401" s="4">
        <v>0</v>
      </c>
      <c r="GS401" s="93">
        <v>28.0699781318338</v>
      </c>
      <c r="GT401" s="4">
        <v>0</v>
      </c>
      <c r="GU401" s="4">
        <v>379404</v>
      </c>
      <c r="GV401" s="4">
        <v>0</v>
      </c>
      <c r="GW401" s="4">
        <v>24876</v>
      </c>
      <c r="GX401" s="4">
        <v>0</v>
      </c>
      <c r="GY401" s="4">
        <v>0</v>
      </c>
      <c r="GZ401" s="4">
        <v>0</v>
      </c>
      <c r="HA401" s="160">
        <v>24876</v>
      </c>
      <c r="HB401" s="160">
        <v>0</v>
      </c>
      <c r="HC401" s="160">
        <v>0</v>
      </c>
      <c r="HD401" s="4">
        <v>0</v>
      </c>
      <c r="HE401" s="93">
        <v>22</v>
      </c>
      <c r="HF401" s="4">
        <v>0</v>
      </c>
      <c r="HG401" s="4">
        <v>0</v>
      </c>
      <c r="HH401" s="4">
        <v>235993</v>
      </c>
      <c r="HI401" s="4">
        <v>0</v>
      </c>
      <c r="HJ401" s="4">
        <v>18434</v>
      </c>
      <c r="HK401" s="4">
        <v>0</v>
      </c>
      <c r="HL401" s="4">
        <v>11684</v>
      </c>
      <c r="HM401" s="4">
        <v>0</v>
      </c>
      <c r="HN401" s="4">
        <v>18434</v>
      </c>
      <c r="HO401" s="4">
        <v>0</v>
      </c>
      <c r="HP401" s="4">
        <v>0</v>
      </c>
      <c r="HQ401" s="4">
        <v>0</v>
      </c>
      <c r="HR401" s="93">
        <v>36.08</v>
      </c>
      <c r="HS401" s="4">
        <v>0</v>
      </c>
      <c r="HT401" s="4">
        <v>0</v>
      </c>
      <c r="HU401" s="4">
        <v>403683</v>
      </c>
      <c r="HV401" s="4">
        <v>0</v>
      </c>
      <c r="HW401" s="4">
        <v>0</v>
      </c>
      <c r="HX401" s="176">
        <v>0</v>
      </c>
      <c r="HY401" s="4">
        <v>29292</v>
      </c>
      <c r="HZ401" s="176">
        <v>0</v>
      </c>
      <c r="IA401" s="4">
        <v>39110</v>
      </c>
      <c r="IB401" s="176">
        <v>0</v>
      </c>
      <c r="IC401" s="4">
        <v>29292</v>
      </c>
      <c r="ID401" s="176">
        <v>0</v>
      </c>
      <c r="IE401" s="4">
        <v>110508.08872661524</v>
      </c>
      <c r="IF401" s="4">
        <v>596.07738310695277</v>
      </c>
      <c r="IG401" s="5">
        <v>33.74</v>
      </c>
      <c r="IH401" s="3">
        <v>0</v>
      </c>
      <c r="II401" s="3">
        <v>0</v>
      </c>
      <c r="IJ401" s="3">
        <v>418174</v>
      </c>
      <c r="IK401" s="3">
        <v>0</v>
      </c>
      <c r="IL401" s="3">
        <v>0</v>
      </c>
      <c r="IM401" s="3">
        <v>0</v>
      </c>
      <c r="IN401" s="3">
        <v>28710</v>
      </c>
      <c r="IO401" s="3">
        <v>0</v>
      </c>
      <c r="IP401" s="3">
        <v>21153</v>
      </c>
      <c r="IQ401" s="3"/>
      <c r="IR401" s="3">
        <v>30050</v>
      </c>
      <c r="IS401" s="3"/>
      <c r="IT401" s="3">
        <v>12377.66072132091</v>
      </c>
      <c r="IU401" s="3"/>
      <c r="IV401" s="93">
        <v>34.270000000000003</v>
      </c>
      <c r="IW401" s="4">
        <v>0</v>
      </c>
      <c r="IX401" s="4">
        <v>0</v>
      </c>
      <c r="IY401" s="4">
        <v>434376</v>
      </c>
      <c r="IZ401" s="4">
        <v>0</v>
      </c>
      <c r="JA401" s="4">
        <v>0</v>
      </c>
      <c r="JB401" s="4">
        <v>0</v>
      </c>
      <c r="JC401" s="4">
        <v>29518</v>
      </c>
      <c r="JD401" s="4">
        <v>0</v>
      </c>
      <c r="JE401" s="4">
        <v>41948</v>
      </c>
      <c r="JG401" s="4">
        <v>29518</v>
      </c>
      <c r="JI401" s="4">
        <v>14935.590308115819</v>
      </c>
      <c r="JK401" s="93">
        <v>33.32</v>
      </c>
      <c r="JL401" s="4">
        <v>0</v>
      </c>
      <c r="JM401" s="4">
        <v>0</v>
      </c>
      <c r="JN401" s="4">
        <v>470574</v>
      </c>
      <c r="JO401" s="4">
        <v>0</v>
      </c>
      <c r="JP401" s="4">
        <v>0</v>
      </c>
      <c r="JQ401" s="4">
        <v>0</v>
      </c>
      <c r="JR401" s="4">
        <v>30316</v>
      </c>
      <c r="JS401" s="4">
        <v>0</v>
      </c>
      <c r="JT401" s="4">
        <v>14945</v>
      </c>
      <c r="JV401" s="4">
        <v>30316</v>
      </c>
      <c r="JW401" s="4">
        <v>0</v>
      </c>
      <c r="JX401" s="4">
        <v>38695.25778484784</v>
      </c>
      <c r="JY401" s="4">
        <v>-3.1762115322708269</v>
      </c>
      <c r="JZ401" s="93">
        <v>34.33</v>
      </c>
      <c r="KA401" s="4">
        <v>0</v>
      </c>
      <c r="KB401" s="4">
        <v>0</v>
      </c>
      <c r="KC401" s="4">
        <v>490479</v>
      </c>
      <c r="KD401" s="4">
        <v>0</v>
      </c>
      <c r="KE401" s="4">
        <v>0</v>
      </c>
      <c r="KF401" s="4">
        <v>0</v>
      </c>
      <c r="KG401" s="4">
        <v>32181</v>
      </c>
      <c r="KH401" s="4">
        <v>0</v>
      </c>
      <c r="KI401" s="4">
        <v>0</v>
      </c>
      <c r="KJ401" s="4">
        <v>0</v>
      </c>
      <c r="KK401" s="4">
        <v>32181</v>
      </c>
      <c r="KM401" s="4">
        <v>43776.414725823175</v>
      </c>
      <c r="KN401" s="4">
        <v>-17.348768946016207</v>
      </c>
      <c r="KO401" s="4">
        <v>38.369999999999997</v>
      </c>
      <c r="KP401" s="4">
        <v>0</v>
      </c>
      <c r="KQ401" s="4">
        <v>0</v>
      </c>
      <c r="KR401" s="4">
        <v>555793</v>
      </c>
      <c r="KS401" s="4">
        <v>0</v>
      </c>
      <c r="KT401" s="4">
        <v>0</v>
      </c>
      <c r="KU401" s="4">
        <v>0</v>
      </c>
      <c r="KV401" s="4">
        <v>40658</v>
      </c>
      <c r="KW401" s="4">
        <v>0</v>
      </c>
      <c r="KX401" s="4">
        <v>16130</v>
      </c>
      <c r="KY401" s="4">
        <v>0</v>
      </c>
      <c r="KZ401" s="4">
        <v>40658</v>
      </c>
      <c r="LA401" s="4">
        <v>0</v>
      </c>
      <c r="LB401" s="4">
        <v>91139.68323105399</v>
      </c>
      <c r="LC401" s="4">
        <v>0</v>
      </c>
      <c r="LD401" s="4">
        <v>31</v>
      </c>
      <c r="LE401" s="4">
        <v>0</v>
      </c>
      <c r="LF401" s="4">
        <v>0</v>
      </c>
      <c r="LG401" s="4">
        <v>487933</v>
      </c>
      <c r="LH401" s="4">
        <v>0</v>
      </c>
      <c r="LI401" s="4">
        <v>0</v>
      </c>
      <c r="LJ401" s="4">
        <v>0</v>
      </c>
      <c r="LK401" s="4">
        <v>36828</v>
      </c>
      <c r="LL401" s="4">
        <v>0</v>
      </c>
      <c r="LM401" s="4">
        <v>0</v>
      </c>
      <c r="LO401" s="4">
        <v>36828</v>
      </c>
      <c r="LQ401" s="4">
        <v>47150.400000000001</v>
      </c>
      <c r="MI401" s="115">
        <f t="shared" si="6"/>
        <v>-725</v>
      </c>
      <c r="MJ401" s="3"/>
      <c r="MK401" s="3"/>
      <c r="ML401" s="176"/>
      <c r="MM401" s="176"/>
      <c r="MN401" s="176"/>
      <c r="MO401" s="176"/>
      <c r="MP401" s="176"/>
      <c r="MQ401" s="176"/>
      <c r="MR401" s="176"/>
      <c r="MS401" s="176"/>
      <c r="MT401" s="176"/>
    </row>
    <row r="402" spans="1:358" s="4" customFormat="1">
      <c r="A402" s="1">
        <v>728</v>
      </c>
      <c r="B402" t="s">
        <v>431</v>
      </c>
      <c r="C402" s="93"/>
      <c r="E402" s="4">
        <v>0</v>
      </c>
      <c r="F402" s="4">
        <v>0</v>
      </c>
      <c r="I402" s="93"/>
      <c r="J402" s="4">
        <v>0</v>
      </c>
      <c r="K402" s="4">
        <v>0</v>
      </c>
      <c r="L402" s="4">
        <v>0</v>
      </c>
      <c r="M402" s="4">
        <v>0</v>
      </c>
      <c r="O402" s="93"/>
      <c r="Q402" s="4">
        <v>0</v>
      </c>
      <c r="R402" s="4">
        <v>0</v>
      </c>
      <c r="S402" s="4">
        <v>0</v>
      </c>
      <c r="U402" s="4">
        <v>0</v>
      </c>
      <c r="V402" s="4">
        <v>0</v>
      </c>
      <c r="W402" s="93"/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L402" s="4">
        <v>0</v>
      </c>
      <c r="AO402" s="93"/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W402" s="93"/>
      <c r="AZ402" s="4">
        <v>0</v>
      </c>
      <c r="BB402" s="4">
        <v>0</v>
      </c>
      <c r="BC402" s="4">
        <v>0</v>
      </c>
      <c r="BD402" s="4">
        <v>0</v>
      </c>
      <c r="BH402" s="4">
        <v>0</v>
      </c>
      <c r="BL402" s="4">
        <v>0</v>
      </c>
      <c r="BN402" s="4">
        <v>0</v>
      </c>
      <c r="BO402" s="4">
        <v>0</v>
      </c>
      <c r="BP402" s="4">
        <v>0</v>
      </c>
      <c r="BQ402" s="93">
        <v>0</v>
      </c>
      <c r="BR402" s="4">
        <v>0</v>
      </c>
      <c r="BS402" s="4">
        <v>0</v>
      </c>
      <c r="BT402" s="4">
        <v>0</v>
      </c>
      <c r="BU402" s="4">
        <v>0</v>
      </c>
      <c r="BW402" s="4">
        <v>0</v>
      </c>
      <c r="BY402" s="4">
        <v>0</v>
      </c>
      <c r="CA402" s="4">
        <v>0</v>
      </c>
      <c r="CC402" s="93"/>
      <c r="CE402" s="4">
        <v>0</v>
      </c>
      <c r="CF402" s="4">
        <v>0</v>
      </c>
      <c r="CH402" s="4">
        <v>0</v>
      </c>
      <c r="CJ402" s="4">
        <v>0</v>
      </c>
      <c r="CK402" s="4">
        <v>0</v>
      </c>
      <c r="CL402" s="4">
        <v>0</v>
      </c>
      <c r="CM402" s="4">
        <v>0</v>
      </c>
      <c r="CN402" s="4">
        <v>0</v>
      </c>
      <c r="CO402" s="93"/>
      <c r="CS402" s="4">
        <v>0</v>
      </c>
      <c r="CW402" s="4">
        <v>0</v>
      </c>
      <c r="CY402" s="4">
        <v>0</v>
      </c>
      <c r="DA402" s="93"/>
      <c r="DD402" s="4">
        <v>0</v>
      </c>
      <c r="DF402" s="4">
        <v>0</v>
      </c>
      <c r="DH402" s="4">
        <v>0</v>
      </c>
      <c r="DI402" s="4">
        <v>0</v>
      </c>
      <c r="DJ402" s="4">
        <v>0</v>
      </c>
      <c r="DK402" s="4">
        <v>0</v>
      </c>
      <c r="DL402" s="4">
        <v>0</v>
      </c>
      <c r="DM402" s="93"/>
      <c r="DU402" s="4">
        <v>0</v>
      </c>
      <c r="DW402" s="4">
        <v>0</v>
      </c>
      <c r="DY402" s="93">
        <v>1</v>
      </c>
      <c r="DZ402" s="4">
        <v>0</v>
      </c>
      <c r="EA402" s="4">
        <v>13904</v>
      </c>
      <c r="EC402" s="4">
        <v>893</v>
      </c>
      <c r="EE402" s="4">
        <v>0</v>
      </c>
      <c r="EG402" s="4">
        <v>893</v>
      </c>
      <c r="EI402" s="4">
        <v>13904</v>
      </c>
      <c r="EK402" s="93">
        <v>0</v>
      </c>
      <c r="EM402" s="4">
        <v>0</v>
      </c>
      <c r="EN402" s="4">
        <v>0</v>
      </c>
      <c r="EO402" s="4">
        <v>0</v>
      </c>
      <c r="EP402" s="4">
        <v>0</v>
      </c>
      <c r="EQ402" s="4">
        <v>0</v>
      </c>
      <c r="ER402" s="4">
        <v>0</v>
      </c>
      <c r="ES402" s="4">
        <v>0</v>
      </c>
      <c r="ET402" s="4">
        <v>0</v>
      </c>
      <c r="EU402" s="4">
        <v>8342.4</v>
      </c>
      <c r="EV402" s="4">
        <v>0</v>
      </c>
      <c r="EW402" s="93">
        <v>0</v>
      </c>
      <c r="EX402" s="4">
        <v>0</v>
      </c>
      <c r="EY402" s="4">
        <v>0</v>
      </c>
      <c r="EZ402" s="4">
        <v>0</v>
      </c>
      <c r="FA402" s="4">
        <v>0</v>
      </c>
      <c r="FB402" s="4">
        <v>0</v>
      </c>
      <c r="FC402" s="4">
        <v>0</v>
      </c>
      <c r="FD402" s="4">
        <v>0</v>
      </c>
      <c r="FE402" s="4">
        <v>0</v>
      </c>
      <c r="FF402" s="4">
        <v>0</v>
      </c>
      <c r="FG402" s="4">
        <v>5561.6</v>
      </c>
      <c r="FH402" s="4">
        <v>0</v>
      </c>
      <c r="FI402" s="93">
        <v>0</v>
      </c>
      <c r="FJ402" s="4">
        <v>0</v>
      </c>
      <c r="FK402" s="4">
        <v>0</v>
      </c>
      <c r="FL402" s="4">
        <v>0</v>
      </c>
      <c r="FM402" s="4">
        <v>0</v>
      </c>
      <c r="FN402" s="4">
        <v>0</v>
      </c>
      <c r="FO402" s="4">
        <v>0</v>
      </c>
      <c r="FQ402" s="4">
        <v>0</v>
      </c>
      <c r="FS402" s="4">
        <v>0</v>
      </c>
      <c r="FU402" s="93">
        <v>0</v>
      </c>
      <c r="FV402" s="4">
        <v>0</v>
      </c>
      <c r="FW402" s="4">
        <v>0</v>
      </c>
      <c r="FX402" s="4">
        <v>0</v>
      </c>
      <c r="FY402" s="4">
        <v>0</v>
      </c>
      <c r="FZ402" s="4">
        <v>0</v>
      </c>
      <c r="GA402" s="4">
        <v>0</v>
      </c>
      <c r="GB402" s="4">
        <v>0</v>
      </c>
      <c r="GC402" s="4">
        <v>0</v>
      </c>
      <c r="GE402" s="4">
        <v>0</v>
      </c>
      <c r="GG402" s="93">
        <v>0</v>
      </c>
      <c r="GH402" s="4">
        <v>0</v>
      </c>
      <c r="GI402" s="4">
        <v>0</v>
      </c>
      <c r="GJ402" s="4">
        <v>0</v>
      </c>
      <c r="GK402" s="4">
        <v>0</v>
      </c>
      <c r="GL402" s="4">
        <v>0</v>
      </c>
      <c r="GM402" s="4">
        <v>0</v>
      </c>
      <c r="GN402" s="4">
        <v>0</v>
      </c>
      <c r="GO402" s="4">
        <v>0</v>
      </c>
      <c r="GP402" s="4">
        <v>0</v>
      </c>
      <c r="GQ402" s="4">
        <v>0</v>
      </c>
      <c r="GR402" s="4">
        <v>0</v>
      </c>
      <c r="GS402" s="93">
        <v>0</v>
      </c>
      <c r="GT402" s="4">
        <v>0</v>
      </c>
      <c r="GU402" s="4">
        <v>0</v>
      </c>
      <c r="GV402" s="4">
        <v>0</v>
      </c>
      <c r="GW402" s="4">
        <v>0</v>
      </c>
      <c r="GX402" s="4">
        <v>0</v>
      </c>
      <c r="GY402" s="4">
        <v>0</v>
      </c>
      <c r="GZ402" s="4">
        <v>0</v>
      </c>
      <c r="HA402" s="160">
        <v>0</v>
      </c>
      <c r="HB402" s="160">
        <v>0</v>
      </c>
      <c r="HC402" s="160">
        <v>0</v>
      </c>
      <c r="HD402" s="4">
        <v>0</v>
      </c>
      <c r="HE402" s="93">
        <v>0</v>
      </c>
      <c r="HF402" s="4">
        <v>0</v>
      </c>
      <c r="HG402" s="4">
        <v>0</v>
      </c>
      <c r="HH402" s="4">
        <v>0</v>
      </c>
      <c r="HI402" s="4">
        <v>0</v>
      </c>
      <c r="HJ402" s="4">
        <v>0</v>
      </c>
      <c r="HK402" s="4">
        <v>0</v>
      </c>
      <c r="HL402" s="4">
        <v>0</v>
      </c>
      <c r="HM402" s="4">
        <v>0</v>
      </c>
      <c r="HN402" s="4">
        <v>0</v>
      </c>
      <c r="HO402" s="4">
        <v>0</v>
      </c>
      <c r="HP402" s="4">
        <v>0</v>
      </c>
      <c r="HQ402" s="4">
        <v>0</v>
      </c>
      <c r="HR402" s="93">
        <v>1</v>
      </c>
      <c r="HS402" s="4">
        <v>0</v>
      </c>
      <c r="HT402" s="4">
        <v>0</v>
      </c>
      <c r="HU402" s="4">
        <v>11732</v>
      </c>
      <c r="HV402" s="4">
        <v>0</v>
      </c>
      <c r="HW402" s="4">
        <v>0</v>
      </c>
      <c r="HX402" s="176">
        <v>0</v>
      </c>
      <c r="HY402" s="4">
        <v>893</v>
      </c>
      <c r="HZ402" s="176">
        <v>0</v>
      </c>
      <c r="IA402" s="4">
        <v>0</v>
      </c>
      <c r="IB402" s="176">
        <v>0</v>
      </c>
      <c r="IC402" s="4">
        <v>893</v>
      </c>
      <c r="ID402" s="176">
        <v>0</v>
      </c>
      <c r="IE402" s="4">
        <v>7731.4144966345639</v>
      </c>
      <c r="IF402" s="4">
        <v>41.703022592943853</v>
      </c>
      <c r="IG402" s="5">
        <v>0</v>
      </c>
      <c r="IH402" s="3">
        <v>0</v>
      </c>
      <c r="II402" s="3">
        <v>0</v>
      </c>
      <c r="IJ402" s="3">
        <v>0</v>
      </c>
      <c r="IK402" s="3">
        <v>0</v>
      </c>
      <c r="IL402" s="3">
        <v>0</v>
      </c>
      <c r="IM402" s="3">
        <v>0</v>
      </c>
      <c r="IN402" s="3">
        <v>0</v>
      </c>
      <c r="IO402" s="3">
        <v>0</v>
      </c>
      <c r="IP402" s="3">
        <v>0</v>
      </c>
      <c r="IQ402" s="3"/>
      <c r="IR402" s="3">
        <v>0</v>
      </c>
      <c r="IS402" s="3"/>
      <c r="IT402" s="3">
        <v>34.21377458347331</v>
      </c>
      <c r="IU402" s="3"/>
      <c r="IV402" s="93">
        <v>0</v>
      </c>
      <c r="IW402" s="4">
        <v>0</v>
      </c>
      <c r="IX402" s="4">
        <v>0</v>
      </c>
      <c r="IY402" s="4">
        <v>0</v>
      </c>
      <c r="IZ402" s="4">
        <v>0</v>
      </c>
      <c r="JA402" s="4">
        <v>0</v>
      </c>
      <c r="JB402" s="4">
        <v>0</v>
      </c>
      <c r="JC402" s="4">
        <v>0</v>
      </c>
      <c r="JD402" s="4">
        <v>0</v>
      </c>
      <c r="JE402" s="4">
        <v>0</v>
      </c>
      <c r="JG402" s="4">
        <v>0</v>
      </c>
      <c r="JI402" s="4">
        <v>4.1061165798520562</v>
      </c>
      <c r="JK402" s="93">
        <v>0</v>
      </c>
      <c r="JL402" s="4">
        <v>0</v>
      </c>
      <c r="JM402" s="4">
        <v>0</v>
      </c>
      <c r="JN402" s="4">
        <v>0</v>
      </c>
      <c r="JO402" s="4">
        <v>0</v>
      </c>
      <c r="JP402" s="4">
        <v>0</v>
      </c>
      <c r="JQ402" s="4">
        <v>0</v>
      </c>
      <c r="JR402" s="4">
        <v>0</v>
      </c>
      <c r="JS402" s="4">
        <v>0</v>
      </c>
      <c r="JT402" s="4">
        <v>0</v>
      </c>
      <c r="JV402" s="4">
        <v>0</v>
      </c>
      <c r="JW402" s="4">
        <v>0</v>
      </c>
      <c r="JX402" s="4">
        <v>0</v>
      </c>
      <c r="JY402" s="4">
        <v>0</v>
      </c>
      <c r="JZ402" s="93">
        <v>0</v>
      </c>
      <c r="KA402" s="4">
        <v>0</v>
      </c>
      <c r="KB402" s="4">
        <v>0</v>
      </c>
      <c r="KC402" s="4">
        <v>0</v>
      </c>
      <c r="KD402" s="4">
        <v>0</v>
      </c>
      <c r="KE402" s="4">
        <v>0</v>
      </c>
      <c r="KF402" s="4">
        <v>0</v>
      </c>
      <c r="KG402" s="4">
        <v>0</v>
      </c>
      <c r="KH402" s="4">
        <v>0</v>
      </c>
      <c r="KI402" s="4">
        <v>0</v>
      </c>
      <c r="KJ402" s="4">
        <v>0</v>
      </c>
      <c r="KK402" s="4">
        <v>0</v>
      </c>
      <c r="KM402" s="4">
        <v>0</v>
      </c>
      <c r="KN402" s="4">
        <v>0</v>
      </c>
      <c r="KO402" s="4">
        <v>0.39</v>
      </c>
      <c r="KP402" s="4">
        <v>0</v>
      </c>
      <c r="KQ402" s="4">
        <v>0</v>
      </c>
      <c r="KR402" s="4">
        <v>11244</v>
      </c>
      <c r="KS402" s="4">
        <v>0</v>
      </c>
      <c r="KT402" s="4">
        <v>0</v>
      </c>
      <c r="KU402" s="4">
        <v>0</v>
      </c>
      <c r="KV402" s="4">
        <v>424</v>
      </c>
      <c r="KW402" s="4">
        <v>0</v>
      </c>
      <c r="KX402" s="4">
        <v>0</v>
      </c>
      <c r="KY402" s="4">
        <v>0</v>
      </c>
      <c r="KZ402" s="4">
        <v>424</v>
      </c>
      <c r="LA402" s="4">
        <v>0</v>
      </c>
      <c r="LB402" s="4">
        <v>11244</v>
      </c>
      <c r="LC402" s="4">
        <v>0</v>
      </c>
      <c r="LD402" s="4">
        <v>0</v>
      </c>
      <c r="LE402" s="4">
        <v>0</v>
      </c>
      <c r="LF402" s="4">
        <v>0</v>
      </c>
      <c r="LG402" s="4">
        <v>0</v>
      </c>
      <c r="LH402" s="4">
        <v>0</v>
      </c>
      <c r="LI402" s="4">
        <v>0</v>
      </c>
      <c r="LJ402" s="4">
        <v>0</v>
      </c>
      <c r="LK402" s="4">
        <v>0</v>
      </c>
      <c r="LL402" s="4">
        <v>0</v>
      </c>
      <c r="LM402" s="4">
        <v>0</v>
      </c>
      <c r="LO402" s="4">
        <v>0</v>
      </c>
      <c r="LQ402" s="4">
        <v>6746.4</v>
      </c>
      <c r="MI402" s="115">
        <f t="shared" si="6"/>
        <v>-728</v>
      </c>
      <c r="MJ402" s="3"/>
      <c r="MK402" s="3"/>
      <c r="ML402" s="176"/>
      <c r="MM402" s="176"/>
      <c r="MN402" s="176"/>
      <c r="MO402" s="176"/>
      <c r="MP402" s="176"/>
      <c r="MQ402" s="176"/>
      <c r="MR402" s="176"/>
      <c r="MS402" s="176"/>
      <c r="MT402" s="176"/>
    </row>
    <row r="403" spans="1:358" s="4" customFormat="1">
      <c r="A403" s="1">
        <v>730</v>
      </c>
      <c r="B403" t="s">
        <v>432</v>
      </c>
      <c r="C403" s="93"/>
      <c r="E403" s="4">
        <v>0</v>
      </c>
      <c r="F403" s="4">
        <v>0</v>
      </c>
      <c r="I403" s="93"/>
      <c r="J403" s="4">
        <v>0</v>
      </c>
      <c r="K403" s="4">
        <v>0</v>
      </c>
      <c r="L403" s="4">
        <v>0</v>
      </c>
      <c r="O403" s="93"/>
      <c r="Q403" s="4">
        <v>0</v>
      </c>
      <c r="R403" s="4">
        <v>0</v>
      </c>
      <c r="S403" s="4">
        <v>0</v>
      </c>
      <c r="U403" s="4">
        <v>0</v>
      </c>
      <c r="V403" s="4">
        <v>0</v>
      </c>
      <c r="W403" s="93">
        <v>0.23</v>
      </c>
      <c r="X403" s="4">
        <v>0</v>
      </c>
      <c r="Y403" s="4">
        <v>1882</v>
      </c>
      <c r="Z403" s="4">
        <v>0</v>
      </c>
      <c r="AA403" s="4">
        <v>0</v>
      </c>
      <c r="AB403" s="4">
        <v>0</v>
      </c>
      <c r="AC403" s="4">
        <v>1882</v>
      </c>
      <c r="AD403" s="4">
        <v>0</v>
      </c>
      <c r="AE403" s="4">
        <v>0</v>
      </c>
      <c r="AL403" s="4">
        <v>1129</v>
      </c>
      <c r="AO403" s="93"/>
      <c r="AQ403" s="4">
        <v>0</v>
      </c>
      <c r="AR403" s="4">
        <v>0</v>
      </c>
      <c r="AS403" s="4">
        <v>0</v>
      </c>
      <c r="AT403" s="4">
        <v>0</v>
      </c>
      <c r="AU403" s="4">
        <v>753</v>
      </c>
      <c r="AW403" s="93"/>
      <c r="AZ403" s="4">
        <v>0</v>
      </c>
      <c r="BB403" s="4">
        <v>0</v>
      </c>
      <c r="BC403" s="4">
        <v>0</v>
      </c>
      <c r="BD403" s="4">
        <v>0</v>
      </c>
      <c r="BH403" s="4">
        <v>0</v>
      </c>
      <c r="BI403" s="4">
        <v>1</v>
      </c>
      <c r="BJ403" s="4">
        <v>0</v>
      </c>
      <c r="BK403" s="4">
        <v>9836</v>
      </c>
      <c r="BL403" s="4">
        <v>0</v>
      </c>
      <c r="BM403" s="4">
        <v>0</v>
      </c>
      <c r="BN403" s="4">
        <v>0</v>
      </c>
      <c r="BO403" s="4">
        <v>3008.5422299380789</v>
      </c>
      <c r="BP403" s="4">
        <v>1.9594967233529132</v>
      </c>
      <c r="BQ403" s="93">
        <v>0</v>
      </c>
      <c r="BR403" s="4">
        <v>0</v>
      </c>
      <c r="BS403" s="4">
        <v>0</v>
      </c>
      <c r="BT403" s="4">
        <v>0</v>
      </c>
      <c r="BU403" s="4">
        <v>0</v>
      </c>
      <c r="BW403" s="4">
        <v>0</v>
      </c>
      <c r="BY403" s="4">
        <v>0</v>
      </c>
      <c r="CA403" s="4">
        <v>5901.6</v>
      </c>
      <c r="CC403" s="93"/>
      <c r="CE403" s="4">
        <v>0</v>
      </c>
      <c r="CF403" s="4">
        <v>0</v>
      </c>
      <c r="CH403" s="4">
        <v>0</v>
      </c>
      <c r="CJ403" s="4">
        <v>0</v>
      </c>
      <c r="CK403" s="4">
        <v>0</v>
      </c>
      <c r="CL403" s="4">
        <v>0</v>
      </c>
      <c r="CM403" s="4">
        <v>3934</v>
      </c>
      <c r="CN403" s="4">
        <v>0</v>
      </c>
      <c r="CO403" s="93"/>
      <c r="CS403" s="4">
        <v>0</v>
      </c>
      <c r="CW403" s="4">
        <v>0</v>
      </c>
      <c r="CY403" s="4">
        <v>0</v>
      </c>
      <c r="DA403" s="93">
        <v>2</v>
      </c>
      <c r="DB403" s="4">
        <v>0</v>
      </c>
      <c r="DC403" s="4">
        <v>21638</v>
      </c>
      <c r="DD403" s="4">
        <v>0</v>
      </c>
      <c r="DE403" s="4">
        <v>1698</v>
      </c>
      <c r="DF403" s="4">
        <v>0</v>
      </c>
      <c r="DG403" s="4">
        <v>0</v>
      </c>
      <c r="DH403" s="4">
        <v>0</v>
      </c>
      <c r="DI403" s="4">
        <v>1698</v>
      </c>
      <c r="DJ403" s="4">
        <v>0</v>
      </c>
      <c r="DK403" s="4">
        <v>21638</v>
      </c>
      <c r="DL403" s="4">
        <v>0</v>
      </c>
      <c r="DM403" s="93">
        <v>7.2006802721088432</v>
      </c>
      <c r="DN403" s="4">
        <v>0</v>
      </c>
      <c r="DO403" s="4">
        <v>80475</v>
      </c>
      <c r="DQ403" s="4">
        <v>6430</v>
      </c>
      <c r="DS403" s="4">
        <v>0</v>
      </c>
      <c r="DU403" s="4">
        <v>6430</v>
      </c>
      <c r="DW403" s="4">
        <v>71819.8</v>
      </c>
      <c r="DY403" s="93">
        <v>12.696310585965758</v>
      </c>
      <c r="DZ403" s="4">
        <v>0</v>
      </c>
      <c r="EA403" s="4">
        <v>143432</v>
      </c>
      <c r="EC403" s="4">
        <v>11337</v>
      </c>
      <c r="EE403" s="4">
        <v>0</v>
      </c>
      <c r="EG403" s="4">
        <v>11337</v>
      </c>
      <c r="EI403" s="4">
        <v>106914.4</v>
      </c>
      <c r="EK403" s="93">
        <v>12.813559322033898</v>
      </c>
      <c r="EL403" s="4">
        <v>0</v>
      </c>
      <c r="EM403" s="4">
        <v>146895</v>
      </c>
      <c r="EN403" s="4">
        <v>0</v>
      </c>
      <c r="EO403" s="4">
        <v>11443</v>
      </c>
      <c r="EP403" s="4">
        <v>0</v>
      </c>
      <c r="EQ403" s="4">
        <v>0</v>
      </c>
      <c r="ER403" s="4">
        <v>0</v>
      </c>
      <c r="ES403" s="4">
        <v>11443</v>
      </c>
      <c r="ET403" s="4">
        <v>0</v>
      </c>
      <c r="EU403" s="4">
        <v>64772</v>
      </c>
      <c r="EV403" s="4">
        <v>0</v>
      </c>
      <c r="EW403" s="93">
        <v>16</v>
      </c>
      <c r="EX403" s="4">
        <v>0</v>
      </c>
      <c r="EY403" s="4">
        <v>180400</v>
      </c>
      <c r="EZ403" s="4">
        <v>0</v>
      </c>
      <c r="FA403" s="4">
        <v>14288</v>
      </c>
      <c r="FB403" s="4">
        <v>0</v>
      </c>
      <c r="FC403" s="4">
        <v>0</v>
      </c>
      <c r="FD403" s="4">
        <v>0</v>
      </c>
      <c r="FE403" s="4">
        <v>14288</v>
      </c>
      <c r="FF403" s="4">
        <v>0</v>
      </c>
      <c r="FG403" s="4">
        <v>59553.55</v>
      </c>
      <c r="FH403" s="4">
        <v>0</v>
      </c>
      <c r="FI403" s="93">
        <v>27.08445945945946</v>
      </c>
      <c r="FJ403" s="4">
        <v>0</v>
      </c>
      <c r="FK403" s="4">
        <v>322467</v>
      </c>
      <c r="FL403" s="4">
        <v>0</v>
      </c>
      <c r="FM403" s="4">
        <v>24133</v>
      </c>
      <c r="FN403" s="4">
        <v>0</v>
      </c>
      <c r="FO403" s="4">
        <v>0</v>
      </c>
      <c r="FQ403" s="4">
        <v>24133</v>
      </c>
      <c r="FS403" s="4">
        <v>144811.19274960889</v>
      </c>
      <c r="FU403" s="93">
        <v>25</v>
      </c>
      <c r="FV403" s="4">
        <v>0</v>
      </c>
      <c r="FW403" s="4">
        <v>299625</v>
      </c>
      <c r="FX403" s="4">
        <v>0</v>
      </c>
      <c r="FY403" s="4">
        <v>21725</v>
      </c>
      <c r="FZ403" s="4">
        <v>0</v>
      </c>
      <c r="GA403" s="4">
        <v>0</v>
      </c>
      <c r="GB403" s="4">
        <v>0</v>
      </c>
      <c r="GC403" s="4">
        <v>21725</v>
      </c>
      <c r="GE403" s="4">
        <v>43576.641369532008</v>
      </c>
      <c r="GG403" s="93">
        <v>29.902027027027028</v>
      </c>
      <c r="GH403" s="4">
        <v>0</v>
      </c>
      <c r="GI403" s="4">
        <v>345553</v>
      </c>
      <c r="GJ403" s="4">
        <v>0</v>
      </c>
      <c r="GK403" s="4">
        <v>25001</v>
      </c>
      <c r="GL403" s="4">
        <v>0</v>
      </c>
      <c r="GM403" s="4">
        <v>13059</v>
      </c>
      <c r="GN403" s="4">
        <v>0</v>
      </c>
      <c r="GO403" s="4">
        <v>25001</v>
      </c>
      <c r="GP403" s="4">
        <v>0</v>
      </c>
      <c r="GQ403" s="4">
        <v>44186.616324117138</v>
      </c>
      <c r="GR403" s="4">
        <v>-38.624663481146854</v>
      </c>
      <c r="GS403" s="93">
        <v>27.996632996632997</v>
      </c>
      <c r="GT403" s="4">
        <v>0</v>
      </c>
      <c r="GU403" s="4">
        <v>349169</v>
      </c>
      <c r="GV403" s="4">
        <v>0</v>
      </c>
      <c r="GW403" s="4">
        <v>24515</v>
      </c>
      <c r="GX403" s="4">
        <v>0</v>
      </c>
      <c r="GY403" s="4">
        <v>0</v>
      </c>
      <c r="GZ403" s="4">
        <v>0</v>
      </c>
      <c r="HA403" s="160">
        <v>24515</v>
      </c>
      <c r="HB403" s="160">
        <v>0</v>
      </c>
      <c r="HC403" s="160">
        <v>3169.3727452161656</v>
      </c>
      <c r="HD403" s="4">
        <v>-2</v>
      </c>
      <c r="HE403" s="93">
        <v>20</v>
      </c>
      <c r="HF403" s="4">
        <v>0</v>
      </c>
      <c r="HG403" s="4">
        <v>0</v>
      </c>
      <c r="HH403" s="4">
        <v>264366</v>
      </c>
      <c r="HI403" s="4">
        <v>0</v>
      </c>
      <c r="HJ403" s="4">
        <v>18062</v>
      </c>
      <c r="HK403" s="4">
        <v>0</v>
      </c>
      <c r="HL403" s="4">
        <v>0</v>
      </c>
      <c r="HM403" s="4">
        <v>0</v>
      </c>
      <c r="HN403" s="4">
        <v>18062</v>
      </c>
      <c r="HO403" s="4">
        <v>0</v>
      </c>
      <c r="HP403" s="4">
        <v>0</v>
      </c>
      <c r="HQ403" s="4">
        <v>0</v>
      </c>
      <c r="HR403" s="93">
        <v>19.670000000000002</v>
      </c>
      <c r="HS403" s="4">
        <v>0</v>
      </c>
      <c r="HT403" s="4">
        <v>0</v>
      </c>
      <c r="HU403" s="4">
        <v>265227</v>
      </c>
      <c r="HV403" s="4">
        <v>0</v>
      </c>
      <c r="HW403" s="4">
        <v>0</v>
      </c>
      <c r="HX403" s="176">
        <v>0</v>
      </c>
      <c r="HY403" s="4">
        <v>17199</v>
      </c>
      <c r="HZ403" s="176">
        <v>0</v>
      </c>
      <c r="IA403" s="4">
        <v>0</v>
      </c>
      <c r="IB403" s="176">
        <v>0</v>
      </c>
      <c r="IC403" s="4">
        <v>17199</v>
      </c>
      <c r="ID403" s="176">
        <v>0</v>
      </c>
      <c r="IE403" s="4">
        <v>567.40094456208317</v>
      </c>
      <c r="IF403" s="4">
        <v>3.0605440208425989</v>
      </c>
      <c r="IG403" s="5">
        <v>15.67</v>
      </c>
      <c r="IH403" s="3">
        <v>0</v>
      </c>
      <c r="II403" s="3">
        <v>0</v>
      </c>
      <c r="IJ403" s="3">
        <v>216010</v>
      </c>
      <c r="IK403" s="3">
        <v>0</v>
      </c>
      <c r="IL403" s="3">
        <v>0</v>
      </c>
      <c r="IM403" s="3">
        <v>0</v>
      </c>
      <c r="IN403" s="3">
        <v>13905</v>
      </c>
      <c r="IO403" s="3">
        <v>0</v>
      </c>
      <c r="IP403" s="3">
        <v>0</v>
      </c>
      <c r="IQ403" s="3"/>
      <c r="IR403" s="3">
        <v>13905</v>
      </c>
      <c r="IS403" s="3"/>
      <c r="IT403" s="3">
        <v>2.5109154378086518</v>
      </c>
      <c r="IU403" s="3"/>
      <c r="IV403" s="93">
        <v>9</v>
      </c>
      <c r="IW403" s="4">
        <v>0</v>
      </c>
      <c r="IX403" s="4">
        <v>0</v>
      </c>
      <c r="IY403" s="4">
        <v>131083</v>
      </c>
      <c r="IZ403" s="4">
        <v>0</v>
      </c>
      <c r="JA403" s="4">
        <v>0</v>
      </c>
      <c r="JB403" s="4">
        <v>0</v>
      </c>
      <c r="JC403" s="4">
        <v>8442</v>
      </c>
      <c r="JD403" s="4">
        <v>0</v>
      </c>
      <c r="JE403" s="4">
        <v>0</v>
      </c>
      <c r="JG403" s="4">
        <v>8442</v>
      </c>
      <c r="JI403" s="4">
        <v>0.30134387787697703</v>
      </c>
      <c r="JK403" s="93">
        <v>8</v>
      </c>
      <c r="JL403" s="4">
        <v>0</v>
      </c>
      <c r="JM403" s="4">
        <v>0</v>
      </c>
      <c r="JN403" s="4">
        <v>138512</v>
      </c>
      <c r="JO403" s="4">
        <v>0</v>
      </c>
      <c r="JP403" s="4">
        <v>0</v>
      </c>
      <c r="JQ403" s="4">
        <v>0</v>
      </c>
      <c r="JR403" s="4">
        <v>7504</v>
      </c>
      <c r="JS403" s="4">
        <v>0</v>
      </c>
      <c r="JT403" s="4">
        <v>0</v>
      </c>
      <c r="JV403" s="4">
        <v>7504</v>
      </c>
      <c r="JW403" s="4">
        <v>0</v>
      </c>
      <c r="JX403" s="4">
        <v>7429</v>
      </c>
      <c r="JY403" s="4">
        <v>0</v>
      </c>
      <c r="JZ403" s="93">
        <v>7.3900000000000006</v>
      </c>
      <c r="KA403" s="4">
        <v>0</v>
      </c>
      <c r="KB403" s="4">
        <v>0</v>
      </c>
      <c r="KC403" s="4">
        <v>124558</v>
      </c>
      <c r="KD403" s="4">
        <v>0</v>
      </c>
      <c r="KE403" s="4">
        <v>0</v>
      </c>
      <c r="KF403" s="4">
        <v>0</v>
      </c>
      <c r="KG403" s="4">
        <v>6931</v>
      </c>
      <c r="KH403" s="4">
        <v>0</v>
      </c>
      <c r="KI403" s="4">
        <v>0</v>
      </c>
      <c r="KJ403" s="4">
        <v>0</v>
      </c>
      <c r="KK403" s="4">
        <v>6931</v>
      </c>
      <c r="KM403" s="4">
        <v>4457.3999999999996</v>
      </c>
      <c r="KN403" s="4">
        <v>0</v>
      </c>
      <c r="KO403" s="4">
        <v>6</v>
      </c>
      <c r="KP403" s="4">
        <v>0</v>
      </c>
      <c r="KQ403" s="4">
        <v>0</v>
      </c>
      <c r="KR403" s="4">
        <v>109327</v>
      </c>
      <c r="KS403" s="4">
        <v>0</v>
      </c>
      <c r="KT403" s="4">
        <v>0</v>
      </c>
      <c r="KU403" s="4">
        <v>0</v>
      </c>
      <c r="KV403" s="4">
        <v>6528</v>
      </c>
      <c r="KW403" s="4">
        <v>0</v>
      </c>
      <c r="KX403" s="4">
        <v>0</v>
      </c>
      <c r="KY403" s="4">
        <v>0</v>
      </c>
      <c r="KZ403" s="4">
        <v>6528</v>
      </c>
      <c r="LA403" s="4">
        <v>0</v>
      </c>
      <c r="LB403" s="4">
        <v>2852.7360000000003</v>
      </c>
      <c r="LC403" s="4">
        <v>0</v>
      </c>
      <c r="LD403" s="4">
        <v>5</v>
      </c>
      <c r="LE403" s="4">
        <v>0</v>
      </c>
      <c r="LF403" s="4">
        <v>0</v>
      </c>
      <c r="LG403" s="4">
        <v>91425</v>
      </c>
      <c r="LH403" s="4">
        <v>0</v>
      </c>
      <c r="LI403" s="4">
        <v>0</v>
      </c>
      <c r="LJ403" s="4">
        <v>0</v>
      </c>
      <c r="LK403" s="4">
        <v>5940</v>
      </c>
      <c r="LL403" s="4">
        <v>0</v>
      </c>
      <c r="LM403" s="4">
        <v>0</v>
      </c>
      <c r="LO403" s="4">
        <v>5940</v>
      </c>
      <c r="LQ403" s="4">
        <v>0</v>
      </c>
      <c r="MI403" s="115">
        <f t="shared" si="6"/>
        <v>-730</v>
      </c>
      <c r="MJ403" s="3"/>
      <c r="MK403" s="3"/>
      <c r="ML403" s="176"/>
      <c r="MM403" s="176"/>
      <c r="MN403" s="176"/>
      <c r="MO403" s="176"/>
      <c r="MP403" s="176"/>
      <c r="MQ403" s="176"/>
      <c r="MR403" s="176"/>
      <c r="MS403" s="176"/>
      <c r="MT403" s="176"/>
    </row>
    <row r="404" spans="1:358" s="4" customFormat="1">
      <c r="A404" s="1">
        <v>735</v>
      </c>
      <c r="B404" t="s">
        <v>433</v>
      </c>
      <c r="C404" s="93">
        <v>13.96</v>
      </c>
      <c r="D404" s="4">
        <v>66352</v>
      </c>
      <c r="E404" s="4">
        <v>0</v>
      </c>
      <c r="F404" s="4">
        <v>33600</v>
      </c>
      <c r="G404" s="4">
        <v>0</v>
      </c>
      <c r="I404" s="93">
        <v>30.45</v>
      </c>
      <c r="J404" s="4">
        <v>171129</v>
      </c>
      <c r="K404" s="4">
        <v>0</v>
      </c>
      <c r="L404" s="4">
        <v>112207</v>
      </c>
      <c r="O404" s="93">
        <v>48.36</v>
      </c>
      <c r="P404" s="4">
        <v>0</v>
      </c>
      <c r="Q404" s="4">
        <v>252433</v>
      </c>
      <c r="R404" s="4">
        <v>0</v>
      </c>
      <c r="S404" s="4">
        <v>1312</v>
      </c>
      <c r="U404" s="4">
        <v>126730</v>
      </c>
      <c r="V404" s="4">
        <v>0</v>
      </c>
      <c r="W404" s="93">
        <v>57.34</v>
      </c>
      <c r="X404" s="4">
        <v>0</v>
      </c>
      <c r="Y404" s="4">
        <v>297813</v>
      </c>
      <c r="Z404" s="4">
        <v>0</v>
      </c>
      <c r="AA404" s="4">
        <v>5286</v>
      </c>
      <c r="AB404" s="4">
        <v>0</v>
      </c>
      <c r="AC404" s="4">
        <v>45380</v>
      </c>
      <c r="AD404" s="4">
        <v>0</v>
      </c>
      <c r="AE404" s="4">
        <v>0</v>
      </c>
      <c r="AF404" s="4">
        <v>57.32</v>
      </c>
      <c r="AG404" s="4">
        <v>0</v>
      </c>
      <c r="AH404" s="4">
        <v>322826</v>
      </c>
      <c r="AJ404" s="4">
        <v>0</v>
      </c>
      <c r="AL404" s="4">
        <v>52241</v>
      </c>
      <c r="AN404" s="4">
        <v>0</v>
      </c>
      <c r="AO404" s="93">
        <v>57.46</v>
      </c>
      <c r="AP404" s="4">
        <v>0</v>
      </c>
      <c r="AQ404" s="4">
        <v>339416</v>
      </c>
      <c r="AR404" s="4">
        <v>0</v>
      </c>
      <c r="AS404" s="4">
        <v>0</v>
      </c>
      <c r="AT404" s="4">
        <v>0</v>
      </c>
      <c r="AU404" s="4">
        <v>49750</v>
      </c>
      <c r="AW404" s="93">
        <v>51.98</v>
      </c>
      <c r="AY404" s="4">
        <v>323954</v>
      </c>
      <c r="AZ404" s="4">
        <v>0</v>
      </c>
      <c r="BA404" s="4">
        <v>19842</v>
      </c>
      <c r="BB404" s="4">
        <v>0</v>
      </c>
      <c r="BC404" s="4">
        <v>17768</v>
      </c>
      <c r="BD404" s="4">
        <v>26</v>
      </c>
      <c r="BE404" s="4">
        <v>70.400000000000006</v>
      </c>
      <c r="BF404" s="4">
        <v>0</v>
      </c>
      <c r="BG404" s="4">
        <v>483155</v>
      </c>
      <c r="BH404" s="4">
        <v>0</v>
      </c>
      <c r="BI404" s="4">
        <v>76.5</v>
      </c>
      <c r="BJ404" s="4">
        <v>0</v>
      </c>
      <c r="BK404" s="4">
        <v>513176</v>
      </c>
      <c r="BL404" s="4">
        <v>0</v>
      </c>
      <c r="BM404" s="4">
        <v>20949</v>
      </c>
      <c r="BN404" s="4">
        <v>0</v>
      </c>
      <c r="BO404" s="4">
        <v>38399.471859901823</v>
      </c>
      <c r="BP404" s="4">
        <v>25.009999374182371</v>
      </c>
      <c r="BQ404" s="93">
        <v>65.633898305084742</v>
      </c>
      <c r="BR404" s="4">
        <v>0</v>
      </c>
      <c r="BS404" s="4">
        <v>488503.11344639014</v>
      </c>
      <c r="BT404" s="4">
        <v>0</v>
      </c>
      <c r="BU404" s="4">
        <v>49094.155932203386</v>
      </c>
      <c r="BW404" s="4">
        <v>0</v>
      </c>
      <c r="BY404" s="4">
        <v>49094.155932203386</v>
      </c>
      <c r="CA404" s="4">
        <v>81693</v>
      </c>
      <c r="CC404" s="93">
        <v>74.267796610169484</v>
      </c>
      <c r="CD404" s="4">
        <v>0</v>
      </c>
      <c r="CE404" s="4">
        <v>573273.05084745772</v>
      </c>
      <c r="CF404" s="4">
        <v>0</v>
      </c>
      <c r="CG404" s="4">
        <v>55303.810169491531</v>
      </c>
      <c r="CH404" s="4">
        <v>0</v>
      </c>
      <c r="CI404" s="4">
        <v>26477</v>
      </c>
      <c r="CJ404" s="4">
        <v>0</v>
      </c>
      <c r="CK404" s="4">
        <v>55303.810169491531</v>
      </c>
      <c r="CL404" s="4">
        <v>0</v>
      </c>
      <c r="CM404" s="4">
        <v>96777.937401067582</v>
      </c>
      <c r="CN404" s="4">
        <v>0</v>
      </c>
      <c r="CO404" s="93">
        <v>70.717603318613072</v>
      </c>
      <c r="CP404" s="4">
        <v>0</v>
      </c>
      <c r="CQ404" s="4">
        <v>555060.77723388223</v>
      </c>
      <c r="CS404" s="4">
        <v>54107.976291395185</v>
      </c>
      <c r="CU404" s="4">
        <v>36436</v>
      </c>
      <c r="CW404" s="4">
        <v>54107.976291395185</v>
      </c>
      <c r="CY404" s="4">
        <v>50862</v>
      </c>
      <c r="DA404" s="93">
        <v>67.508064043164623</v>
      </c>
      <c r="DB404" s="4">
        <v>0</v>
      </c>
      <c r="DC404" s="4">
        <v>563443</v>
      </c>
      <c r="DD404" s="4">
        <v>0</v>
      </c>
      <c r="DE404" s="4">
        <v>56185</v>
      </c>
      <c r="DF404" s="4">
        <v>0</v>
      </c>
      <c r="DG404" s="4">
        <v>9477</v>
      </c>
      <c r="DH404" s="4">
        <v>0</v>
      </c>
      <c r="DI404" s="4">
        <v>56185</v>
      </c>
      <c r="DJ404" s="4">
        <v>0</v>
      </c>
      <c r="DK404" s="4">
        <v>42290</v>
      </c>
      <c r="DL404" s="4">
        <v>0</v>
      </c>
      <c r="DM404" s="93">
        <v>61.252039293276404</v>
      </c>
      <c r="DN404" s="4">
        <v>0</v>
      </c>
      <c r="DO404" s="4">
        <v>521016</v>
      </c>
      <c r="DQ404" s="4">
        <v>52018</v>
      </c>
      <c r="DS404" s="4">
        <v>28409</v>
      </c>
      <c r="DU404" s="4">
        <v>52018</v>
      </c>
      <c r="DW404" s="4">
        <v>5029.3336596706649</v>
      </c>
      <c r="DY404" s="93">
        <v>77.421022067363538</v>
      </c>
      <c r="DZ404" s="4">
        <v>0</v>
      </c>
      <c r="EA404" s="4">
        <v>657174</v>
      </c>
      <c r="EC404" s="4">
        <v>63424</v>
      </c>
      <c r="EE404" s="4">
        <v>61326</v>
      </c>
      <c r="EG404" s="4">
        <v>63424</v>
      </c>
      <c r="EI404" s="4">
        <v>139510.88910644711</v>
      </c>
      <c r="EK404" s="93">
        <v>76.349650349650346</v>
      </c>
      <c r="EL404" s="4">
        <v>0</v>
      </c>
      <c r="EM404" s="4">
        <v>722652</v>
      </c>
      <c r="EN404" s="4">
        <v>0</v>
      </c>
      <c r="EO404" s="4">
        <v>68180</v>
      </c>
      <c r="EP404" s="4">
        <v>0</v>
      </c>
      <c r="EQ404" s="4">
        <v>0</v>
      </c>
      <c r="ER404" s="4">
        <v>0</v>
      </c>
      <c r="ES404" s="4">
        <v>68180</v>
      </c>
      <c r="ET404" s="4">
        <v>0</v>
      </c>
      <c r="EU404" s="4">
        <v>147172.79999999999</v>
      </c>
      <c r="EV404" s="4">
        <v>0</v>
      </c>
      <c r="EW404" s="93">
        <v>77.26756776287327</v>
      </c>
      <c r="EX404" s="4">
        <v>0</v>
      </c>
      <c r="EY404" s="4">
        <v>720622</v>
      </c>
      <c r="EZ404" s="4">
        <v>0</v>
      </c>
      <c r="FA404" s="4">
        <v>67128</v>
      </c>
      <c r="FB404" s="4">
        <v>0</v>
      </c>
      <c r="FC404" s="4">
        <v>20777</v>
      </c>
      <c r="FD404" s="4">
        <v>0</v>
      </c>
      <c r="FE404" s="4">
        <v>67128</v>
      </c>
      <c r="FF404" s="4">
        <v>0</v>
      </c>
      <c r="FG404" s="4">
        <v>70832.7</v>
      </c>
      <c r="FH404" s="4">
        <v>0</v>
      </c>
      <c r="FI404" s="93">
        <v>66.663987289631635</v>
      </c>
      <c r="FJ404" s="4">
        <v>0</v>
      </c>
      <c r="FK404" s="4">
        <v>706109</v>
      </c>
      <c r="FL404" s="4">
        <v>0</v>
      </c>
      <c r="FM404" s="4">
        <v>59525</v>
      </c>
      <c r="FN404" s="4">
        <v>0</v>
      </c>
      <c r="FO404" s="4">
        <v>0</v>
      </c>
      <c r="FQ404" s="4">
        <v>59525</v>
      </c>
      <c r="FS404" s="4">
        <v>15666.528889323983</v>
      </c>
      <c r="FU404" s="93">
        <v>68.746527777777771</v>
      </c>
      <c r="FV404" s="4">
        <v>0</v>
      </c>
      <c r="FW404" s="4">
        <v>698981</v>
      </c>
      <c r="FX404" s="4">
        <v>0</v>
      </c>
      <c r="FY404" s="4">
        <v>57111</v>
      </c>
      <c r="FZ404" s="4">
        <v>0</v>
      </c>
      <c r="GA404" s="4">
        <v>55699</v>
      </c>
      <c r="GB404" s="4">
        <v>0</v>
      </c>
      <c r="GC404" s="4">
        <v>57111</v>
      </c>
      <c r="GE404" s="4">
        <v>15937.170517464278</v>
      </c>
      <c r="GG404" s="93">
        <v>73.281408567458556</v>
      </c>
      <c r="GH404" s="4">
        <v>0</v>
      </c>
      <c r="GI404" s="4">
        <v>818954</v>
      </c>
      <c r="GJ404" s="4">
        <v>0</v>
      </c>
      <c r="GK404" s="4">
        <v>64462</v>
      </c>
      <c r="GL404" s="4">
        <v>0</v>
      </c>
      <c r="GM404" s="4">
        <v>12113</v>
      </c>
      <c r="GN404" s="4">
        <v>0</v>
      </c>
      <c r="GO404" s="4">
        <v>64462</v>
      </c>
      <c r="GP404" s="4">
        <v>0</v>
      </c>
      <c r="GQ404" s="4">
        <v>115424.16217238516</v>
      </c>
      <c r="GR404" s="4">
        <v>-100.89524368193815</v>
      </c>
      <c r="GS404" s="93">
        <v>61.468390043344471</v>
      </c>
      <c r="GT404" s="4">
        <v>0</v>
      </c>
      <c r="GU404" s="4">
        <v>730709</v>
      </c>
      <c r="GV404" s="4">
        <v>0</v>
      </c>
      <c r="GW404" s="4">
        <v>53662</v>
      </c>
      <c r="GX404" s="4">
        <v>0</v>
      </c>
      <c r="GY404" s="4">
        <v>17213</v>
      </c>
      <c r="GZ404" s="4">
        <v>0</v>
      </c>
      <c r="HA404" s="160">
        <v>53662</v>
      </c>
      <c r="HB404" s="160">
        <v>0</v>
      </c>
      <c r="HC404" s="160">
        <v>-100.89524368193815</v>
      </c>
      <c r="HD404" s="4">
        <v>0</v>
      </c>
      <c r="HE404" s="93">
        <v>76</v>
      </c>
      <c r="HF404" s="4">
        <v>0</v>
      </c>
      <c r="HG404" s="4">
        <v>0</v>
      </c>
      <c r="HH404" s="4">
        <v>984391</v>
      </c>
      <c r="HI404" s="4">
        <v>0</v>
      </c>
      <c r="HJ404" s="4">
        <v>66709</v>
      </c>
      <c r="HK404" s="4">
        <v>0</v>
      </c>
      <c r="HL404" s="4">
        <v>13463</v>
      </c>
      <c r="HM404" s="4">
        <v>0</v>
      </c>
      <c r="HN404" s="4">
        <v>66709</v>
      </c>
      <c r="HO404" s="4">
        <v>0</v>
      </c>
      <c r="HP404" s="4">
        <v>222674</v>
      </c>
      <c r="HQ404" s="4">
        <v>-3868.7361852581962</v>
      </c>
      <c r="HR404" s="93">
        <v>68.19</v>
      </c>
      <c r="HS404" s="4">
        <v>0</v>
      </c>
      <c r="HT404" s="4">
        <v>0</v>
      </c>
      <c r="HU404" s="4">
        <v>929722</v>
      </c>
      <c r="HV404" s="4">
        <v>0</v>
      </c>
      <c r="HW404" s="4">
        <v>0</v>
      </c>
      <c r="HX404" s="176">
        <v>0</v>
      </c>
      <c r="HY404" s="4">
        <v>59790</v>
      </c>
      <c r="HZ404" s="176">
        <v>0</v>
      </c>
      <c r="IA404" s="4">
        <v>17970</v>
      </c>
      <c r="IB404" s="176">
        <v>0</v>
      </c>
      <c r="IC404" s="4">
        <v>59790</v>
      </c>
      <c r="ID404" s="176">
        <v>0</v>
      </c>
      <c r="IE404" s="4">
        <v>-2549.505883596993</v>
      </c>
      <c r="IF404" s="4">
        <v>-13.751959814180282</v>
      </c>
      <c r="IG404" s="5">
        <v>68.009999999999991</v>
      </c>
      <c r="IH404" s="3">
        <v>0</v>
      </c>
      <c r="II404" s="3">
        <v>0</v>
      </c>
      <c r="IJ404" s="3">
        <v>962596</v>
      </c>
      <c r="IK404" s="3">
        <v>0</v>
      </c>
      <c r="IL404" s="3">
        <v>0</v>
      </c>
      <c r="IM404" s="3">
        <v>0</v>
      </c>
      <c r="IN404" s="3">
        <v>60713</v>
      </c>
      <c r="IO404" s="3">
        <v>0</v>
      </c>
      <c r="IP404" s="3">
        <v>0</v>
      </c>
      <c r="IQ404" s="3"/>
      <c r="IR404" s="3">
        <v>60713</v>
      </c>
      <c r="IS404" s="3"/>
      <c r="IT404" s="3">
        <v>26959.031967005794</v>
      </c>
      <c r="IU404" s="3"/>
      <c r="IV404" s="93">
        <v>58.42</v>
      </c>
      <c r="IW404" s="4">
        <v>0</v>
      </c>
      <c r="IX404" s="4">
        <v>0</v>
      </c>
      <c r="IY404" s="4">
        <v>828143</v>
      </c>
      <c r="IZ404" s="4">
        <v>0</v>
      </c>
      <c r="JA404" s="4">
        <v>0</v>
      </c>
      <c r="JB404" s="4">
        <v>0</v>
      </c>
      <c r="JC404" s="4">
        <v>53820</v>
      </c>
      <c r="JD404" s="4">
        <v>0</v>
      </c>
      <c r="JE404" s="4">
        <v>15124</v>
      </c>
      <c r="JG404" s="4">
        <v>53820</v>
      </c>
      <c r="JI404" s="4">
        <v>3235.4491570759164</v>
      </c>
      <c r="JK404" s="93">
        <v>56.719999999999992</v>
      </c>
      <c r="JL404" s="4">
        <v>0</v>
      </c>
      <c r="JM404" s="4">
        <v>0</v>
      </c>
      <c r="JN404" s="4">
        <v>883462</v>
      </c>
      <c r="JO404" s="4">
        <v>0</v>
      </c>
      <c r="JP404" s="4">
        <v>0</v>
      </c>
      <c r="JQ404" s="4">
        <v>0</v>
      </c>
      <c r="JR404" s="4">
        <v>52728</v>
      </c>
      <c r="JS404" s="4">
        <v>0</v>
      </c>
      <c r="JT404" s="4">
        <v>7802</v>
      </c>
      <c r="JV404" s="4">
        <v>52728</v>
      </c>
      <c r="JW404" s="4">
        <v>0</v>
      </c>
      <c r="JX404" s="4">
        <v>55319</v>
      </c>
      <c r="JY404" s="4">
        <v>0</v>
      </c>
      <c r="JZ404" s="93">
        <v>53.08</v>
      </c>
      <c r="KA404" s="4">
        <v>0</v>
      </c>
      <c r="KB404" s="4">
        <v>0</v>
      </c>
      <c r="KC404" s="4">
        <v>898675</v>
      </c>
      <c r="KD404" s="4">
        <v>0</v>
      </c>
      <c r="KE404" s="4">
        <v>0</v>
      </c>
      <c r="KF404" s="4">
        <v>0</v>
      </c>
      <c r="KG404" s="4">
        <v>49780</v>
      </c>
      <c r="KH404" s="4">
        <v>0</v>
      </c>
      <c r="KI404" s="4">
        <v>0</v>
      </c>
      <c r="KJ404" s="4">
        <v>0</v>
      </c>
      <c r="KK404" s="4">
        <v>49780</v>
      </c>
      <c r="KM404" s="4">
        <v>48404.4</v>
      </c>
      <c r="KN404" s="4">
        <v>0</v>
      </c>
      <c r="KO404" s="4">
        <v>54.95</v>
      </c>
      <c r="KP404" s="4">
        <v>0</v>
      </c>
      <c r="KQ404" s="4">
        <v>0</v>
      </c>
      <c r="KR404" s="4">
        <v>874895</v>
      </c>
      <c r="KS404" s="4">
        <v>0</v>
      </c>
      <c r="KT404" s="4">
        <v>0</v>
      </c>
      <c r="KU404" s="4">
        <v>0</v>
      </c>
      <c r="KV404" s="4">
        <v>57980</v>
      </c>
      <c r="KW404" s="4">
        <v>0</v>
      </c>
      <c r="KX404" s="4">
        <v>29608</v>
      </c>
      <c r="KY404" s="4">
        <v>0</v>
      </c>
      <c r="KZ404" s="4">
        <v>57980</v>
      </c>
      <c r="LA404" s="4">
        <v>0</v>
      </c>
      <c r="LB404" s="4">
        <v>30370.296000000002</v>
      </c>
      <c r="LC404" s="4">
        <v>0</v>
      </c>
      <c r="LD404" s="4">
        <v>65</v>
      </c>
      <c r="LE404" s="4">
        <v>0</v>
      </c>
      <c r="LF404" s="4">
        <v>0</v>
      </c>
      <c r="LG404" s="4">
        <v>1106521</v>
      </c>
      <c r="LH404" s="4">
        <v>0</v>
      </c>
      <c r="LI404" s="4">
        <v>0</v>
      </c>
      <c r="LJ404" s="4">
        <v>0</v>
      </c>
      <c r="LK404" s="4">
        <v>77211</v>
      </c>
      <c r="LL404" s="4">
        <v>0</v>
      </c>
      <c r="LM404" s="4">
        <v>0</v>
      </c>
      <c r="LO404" s="4">
        <v>77211</v>
      </c>
      <c r="LQ404" s="4">
        <v>237711.2</v>
      </c>
      <c r="MI404" s="115">
        <f t="shared" si="6"/>
        <v>-735</v>
      </c>
      <c r="MJ404" s="3"/>
      <c r="MK404" s="3"/>
      <c r="ML404" s="176"/>
      <c r="MM404" s="176"/>
      <c r="MN404" s="176"/>
      <c r="MO404" s="176"/>
      <c r="MP404" s="176"/>
      <c r="MQ404" s="176"/>
      <c r="MR404" s="176"/>
      <c r="MS404" s="176"/>
      <c r="MT404" s="176"/>
    </row>
    <row r="405" spans="1:358" s="4" customFormat="1">
      <c r="A405" s="1">
        <v>740</v>
      </c>
      <c r="B405" t="s">
        <v>434</v>
      </c>
      <c r="C405" s="93"/>
      <c r="E405" s="4">
        <v>0</v>
      </c>
      <c r="F405" s="4">
        <v>0</v>
      </c>
      <c r="I405" s="93"/>
      <c r="J405" s="4">
        <v>0</v>
      </c>
      <c r="K405" s="4">
        <v>0</v>
      </c>
      <c r="L405" s="4">
        <v>0</v>
      </c>
      <c r="M405" s="4">
        <v>0</v>
      </c>
      <c r="O405" s="93"/>
      <c r="Q405" s="4">
        <v>0</v>
      </c>
      <c r="R405" s="4">
        <v>0</v>
      </c>
      <c r="S405" s="4">
        <v>0</v>
      </c>
      <c r="U405" s="4">
        <v>0</v>
      </c>
      <c r="V405" s="4">
        <v>0</v>
      </c>
      <c r="W405" s="93"/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L405" s="4">
        <v>0</v>
      </c>
      <c r="AO405" s="93"/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W405" s="93"/>
      <c r="AZ405" s="4">
        <v>0</v>
      </c>
      <c r="BB405" s="4">
        <v>0</v>
      </c>
      <c r="BC405" s="4">
        <v>0</v>
      </c>
      <c r="BD405" s="4">
        <v>0</v>
      </c>
      <c r="BH405" s="4">
        <v>0</v>
      </c>
      <c r="BL405" s="4">
        <v>0</v>
      </c>
      <c r="BN405" s="4">
        <v>0</v>
      </c>
      <c r="BO405" s="4">
        <v>0</v>
      </c>
      <c r="BP405" s="4">
        <v>0</v>
      </c>
      <c r="BQ405" s="93">
        <v>0</v>
      </c>
      <c r="BR405" s="4">
        <v>0</v>
      </c>
      <c r="BS405" s="4">
        <v>0</v>
      </c>
      <c r="BT405" s="4">
        <v>0</v>
      </c>
      <c r="BU405" s="4">
        <v>0</v>
      </c>
      <c r="BW405" s="4">
        <v>0</v>
      </c>
      <c r="BY405" s="4">
        <v>0</v>
      </c>
      <c r="CA405" s="4">
        <v>0</v>
      </c>
      <c r="CC405" s="93"/>
      <c r="CE405" s="4">
        <v>0</v>
      </c>
      <c r="CF405" s="4">
        <v>0</v>
      </c>
      <c r="CH405" s="4">
        <v>0</v>
      </c>
      <c r="CJ405" s="4">
        <v>0</v>
      </c>
      <c r="CK405" s="4">
        <v>0</v>
      </c>
      <c r="CL405" s="4">
        <v>0</v>
      </c>
      <c r="CM405" s="4">
        <v>0</v>
      </c>
      <c r="CN405" s="4">
        <v>0</v>
      </c>
      <c r="CO405" s="93"/>
      <c r="CS405" s="4">
        <v>0</v>
      </c>
      <c r="CW405" s="4">
        <v>0</v>
      </c>
      <c r="CY405" s="4">
        <v>0</v>
      </c>
      <c r="DA405" s="93"/>
      <c r="DD405" s="4">
        <v>0</v>
      </c>
      <c r="DF405" s="4">
        <v>0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93"/>
      <c r="DU405" s="4">
        <v>0</v>
      </c>
      <c r="DW405" s="4">
        <v>0</v>
      </c>
      <c r="DY405" s="93"/>
      <c r="EG405" s="4">
        <v>0</v>
      </c>
      <c r="EI405" s="4">
        <v>0</v>
      </c>
      <c r="EK405" s="93">
        <v>0</v>
      </c>
      <c r="EM405" s="4">
        <v>0</v>
      </c>
      <c r="EN405" s="4">
        <v>0</v>
      </c>
      <c r="EO405" s="4">
        <v>0</v>
      </c>
      <c r="EP405" s="4">
        <v>0</v>
      </c>
      <c r="EQ405" s="4">
        <v>0</v>
      </c>
      <c r="ER405" s="4">
        <v>0</v>
      </c>
      <c r="ES405" s="4">
        <v>0</v>
      </c>
      <c r="ET405" s="4">
        <v>0</v>
      </c>
      <c r="EU405" s="4">
        <v>0</v>
      </c>
      <c r="EV405" s="4">
        <v>0</v>
      </c>
      <c r="EW405" s="93">
        <v>0</v>
      </c>
      <c r="EX405" s="4">
        <v>0</v>
      </c>
      <c r="EY405" s="4">
        <v>0</v>
      </c>
      <c r="EZ405" s="4">
        <v>0</v>
      </c>
      <c r="FA405" s="4">
        <v>0</v>
      </c>
      <c r="FB405" s="4">
        <v>0</v>
      </c>
      <c r="FC405" s="4">
        <v>0</v>
      </c>
      <c r="FD405" s="4">
        <v>0</v>
      </c>
      <c r="FE405" s="4">
        <v>0</v>
      </c>
      <c r="FF405" s="4">
        <v>0</v>
      </c>
      <c r="FG405" s="4">
        <v>0</v>
      </c>
      <c r="FH405" s="4">
        <v>0</v>
      </c>
      <c r="FI405" s="93">
        <v>0</v>
      </c>
      <c r="FJ405" s="4">
        <v>0</v>
      </c>
      <c r="FK405" s="4">
        <v>0</v>
      </c>
      <c r="FL405" s="4">
        <v>0</v>
      </c>
      <c r="FM405" s="4">
        <v>0</v>
      </c>
      <c r="FN405" s="4">
        <v>0</v>
      </c>
      <c r="FO405" s="4">
        <v>0</v>
      </c>
      <c r="FQ405" s="4">
        <v>0</v>
      </c>
      <c r="FS405" s="4">
        <v>0</v>
      </c>
      <c r="FU405" s="93">
        <v>0.87074829931972786</v>
      </c>
      <c r="FV405" s="4">
        <v>0</v>
      </c>
      <c r="FW405" s="4">
        <v>11145</v>
      </c>
      <c r="FX405" s="4">
        <v>0</v>
      </c>
      <c r="FY405" s="4">
        <v>774</v>
      </c>
      <c r="FZ405" s="4">
        <v>0</v>
      </c>
      <c r="GA405" s="4">
        <v>0</v>
      </c>
      <c r="GB405" s="4">
        <v>0</v>
      </c>
      <c r="GC405" s="4">
        <v>774</v>
      </c>
      <c r="GE405" s="4">
        <v>10850.653069253145</v>
      </c>
      <c r="GG405" s="93">
        <v>4</v>
      </c>
      <c r="GH405" s="4">
        <v>0</v>
      </c>
      <c r="GI405" s="4">
        <v>26021</v>
      </c>
      <c r="GJ405" s="4">
        <v>0</v>
      </c>
      <c r="GK405" s="4">
        <v>1780</v>
      </c>
      <c r="GL405" s="4">
        <v>0</v>
      </c>
      <c r="GM405" s="4">
        <v>27896</v>
      </c>
      <c r="GN405" s="4">
        <v>0</v>
      </c>
      <c r="GO405" s="4">
        <v>1780</v>
      </c>
      <c r="GP405" s="4">
        <v>0</v>
      </c>
      <c r="GQ405" s="4">
        <v>14311.968830290161</v>
      </c>
      <c r="GR405" s="4">
        <v>-12.510461895695698</v>
      </c>
      <c r="GS405" s="93">
        <v>3</v>
      </c>
      <c r="GT405" s="4">
        <v>0</v>
      </c>
      <c r="GU405" s="4">
        <v>38984</v>
      </c>
      <c r="GV405" s="4">
        <v>0</v>
      </c>
      <c r="GW405" s="4">
        <v>2673</v>
      </c>
      <c r="GX405" s="4">
        <v>0</v>
      </c>
      <c r="GY405" s="4">
        <v>0</v>
      </c>
      <c r="GZ405" s="4">
        <v>0</v>
      </c>
      <c r="HA405" s="160">
        <v>2673</v>
      </c>
      <c r="HB405" s="160">
        <v>0</v>
      </c>
      <c r="HC405" s="160">
        <v>11487.840868011181</v>
      </c>
      <c r="HD405" s="4">
        <v>-8</v>
      </c>
      <c r="HE405" s="93">
        <v>2</v>
      </c>
      <c r="HF405" s="4">
        <v>0</v>
      </c>
      <c r="HG405" s="4">
        <v>0</v>
      </c>
      <c r="HH405" s="4">
        <v>27169</v>
      </c>
      <c r="HI405" s="4">
        <v>0</v>
      </c>
      <c r="HJ405" s="4">
        <v>1786</v>
      </c>
      <c r="HK405" s="4">
        <v>0</v>
      </c>
      <c r="HL405" s="4">
        <v>0</v>
      </c>
      <c r="HM405" s="4">
        <v>0</v>
      </c>
      <c r="HN405" s="4">
        <v>1786</v>
      </c>
      <c r="HO405" s="4">
        <v>0</v>
      </c>
      <c r="HP405" s="4">
        <v>0</v>
      </c>
      <c r="HQ405" s="4">
        <v>0</v>
      </c>
      <c r="HR405" s="93">
        <v>2.4</v>
      </c>
      <c r="HS405" s="4">
        <v>0</v>
      </c>
      <c r="HT405" s="4">
        <v>0</v>
      </c>
      <c r="HU405" s="4">
        <v>26133</v>
      </c>
      <c r="HV405" s="4">
        <v>0</v>
      </c>
      <c r="HW405" s="4">
        <v>0</v>
      </c>
      <c r="HX405" s="176">
        <v>0</v>
      </c>
      <c r="HY405" s="4">
        <v>1688</v>
      </c>
      <c r="HZ405" s="176">
        <v>0</v>
      </c>
      <c r="IA405" s="4">
        <v>7537</v>
      </c>
      <c r="IB405" s="176">
        <v>0</v>
      </c>
      <c r="IC405" s="4">
        <v>1688</v>
      </c>
      <c r="ID405" s="176">
        <v>0</v>
      </c>
      <c r="IE405" s="4">
        <v>0</v>
      </c>
      <c r="IF405" s="4">
        <v>0</v>
      </c>
      <c r="IG405" s="5">
        <v>0.29000000000000004</v>
      </c>
      <c r="IH405" s="3">
        <v>0</v>
      </c>
      <c r="II405" s="3">
        <v>0</v>
      </c>
      <c r="IJ405" s="3">
        <v>2039</v>
      </c>
      <c r="IK405" s="3">
        <v>0</v>
      </c>
      <c r="IL405" s="3">
        <v>0</v>
      </c>
      <c r="IM405" s="3">
        <v>0</v>
      </c>
      <c r="IN405" s="3">
        <v>125</v>
      </c>
      <c r="IO405" s="3">
        <v>0</v>
      </c>
      <c r="IP405" s="3">
        <v>2318</v>
      </c>
      <c r="IQ405" s="3"/>
      <c r="IR405" s="3">
        <v>259</v>
      </c>
      <c r="IS405" s="3"/>
      <c r="IT405" s="3">
        <v>0</v>
      </c>
      <c r="IU405" s="3"/>
      <c r="IV405" s="93">
        <v>3.5</v>
      </c>
      <c r="IW405" s="4">
        <v>0</v>
      </c>
      <c r="IX405" s="4">
        <v>0</v>
      </c>
      <c r="IY405" s="4">
        <v>39252</v>
      </c>
      <c r="IZ405" s="4">
        <v>0</v>
      </c>
      <c r="JA405" s="4">
        <v>0</v>
      </c>
      <c r="JB405" s="4">
        <v>0</v>
      </c>
      <c r="JC405" s="4">
        <v>2330</v>
      </c>
      <c r="JD405" s="4">
        <v>0</v>
      </c>
      <c r="JE405" s="4">
        <v>16708</v>
      </c>
      <c r="JG405" s="4">
        <v>2330</v>
      </c>
      <c r="JI405" s="4">
        <v>30892.401790791351</v>
      </c>
      <c r="JK405" s="93">
        <v>5.5500000000000007</v>
      </c>
      <c r="JL405" s="4">
        <v>0</v>
      </c>
      <c r="JM405" s="4">
        <v>0</v>
      </c>
      <c r="JN405" s="4">
        <v>96261</v>
      </c>
      <c r="JO405" s="4">
        <v>0</v>
      </c>
      <c r="JP405" s="4">
        <v>0</v>
      </c>
      <c r="JQ405" s="4">
        <v>0</v>
      </c>
      <c r="JR405" s="4">
        <v>5145</v>
      </c>
      <c r="JS405" s="4">
        <v>0</v>
      </c>
      <c r="JT405" s="4">
        <v>0</v>
      </c>
      <c r="JV405" s="4">
        <v>5145</v>
      </c>
      <c r="JW405" s="4">
        <v>0</v>
      </c>
      <c r="JX405" s="4">
        <v>62744.739658532446</v>
      </c>
      <c r="JY405" s="4">
        <v>-7.2951709511398803</v>
      </c>
      <c r="JZ405" s="93">
        <v>5.7</v>
      </c>
      <c r="KA405" s="4">
        <v>0</v>
      </c>
      <c r="KB405" s="4">
        <v>0</v>
      </c>
      <c r="KC405" s="4">
        <v>126578</v>
      </c>
      <c r="KD405" s="4">
        <v>0</v>
      </c>
      <c r="KE405" s="4">
        <v>0</v>
      </c>
      <c r="KF405" s="4">
        <v>0</v>
      </c>
      <c r="KG405" s="4">
        <v>5274</v>
      </c>
      <c r="KH405" s="4">
        <v>0</v>
      </c>
      <c r="KI405" s="4">
        <v>0</v>
      </c>
      <c r="KJ405" s="4">
        <v>0</v>
      </c>
      <c r="KK405" s="4">
        <v>5274</v>
      </c>
      <c r="KM405" s="4">
        <v>69466.558239233287</v>
      </c>
      <c r="KN405" s="4">
        <v>-39.846916355279973</v>
      </c>
      <c r="KO405" s="4">
        <v>9.91</v>
      </c>
      <c r="KP405" s="4">
        <v>0</v>
      </c>
      <c r="KQ405" s="4">
        <v>0</v>
      </c>
      <c r="KR405" s="4">
        <v>194184</v>
      </c>
      <c r="KS405" s="4">
        <v>0</v>
      </c>
      <c r="KT405" s="4">
        <v>0</v>
      </c>
      <c r="KU405" s="4">
        <v>0</v>
      </c>
      <c r="KV405" s="4">
        <v>10766</v>
      </c>
      <c r="KW405" s="4">
        <v>0</v>
      </c>
      <c r="KX405" s="4">
        <v>0</v>
      </c>
      <c r="KY405" s="4">
        <v>0</v>
      </c>
      <c r="KZ405" s="4">
        <v>10766</v>
      </c>
      <c r="LA405" s="4">
        <v>0</v>
      </c>
      <c r="LB405" s="4">
        <v>107647.80908364472</v>
      </c>
      <c r="LC405" s="4">
        <v>0</v>
      </c>
      <c r="LD405" s="4">
        <v>10</v>
      </c>
      <c r="LE405" s="4">
        <v>0</v>
      </c>
      <c r="LF405" s="4">
        <v>0</v>
      </c>
      <c r="LG405" s="4">
        <v>195960</v>
      </c>
      <c r="LH405" s="4">
        <v>0</v>
      </c>
      <c r="LI405" s="4">
        <v>0</v>
      </c>
      <c r="LJ405" s="4">
        <v>0</v>
      </c>
      <c r="LK405" s="4">
        <v>11835</v>
      </c>
      <c r="LL405" s="4">
        <v>0</v>
      </c>
      <c r="LM405" s="4">
        <v>0</v>
      </c>
      <c r="LO405" s="4">
        <v>11835</v>
      </c>
      <c r="LQ405" s="4">
        <v>54466.400000000001</v>
      </c>
      <c r="MI405" s="115">
        <f t="shared" si="6"/>
        <v>-740</v>
      </c>
      <c r="MJ405" s="3"/>
      <c r="MK405" s="3"/>
      <c r="ML405" s="176"/>
      <c r="MM405" s="176"/>
      <c r="MN405" s="176"/>
      <c r="MO405" s="176"/>
      <c r="MP405" s="176"/>
      <c r="MQ405" s="176"/>
      <c r="MR405" s="176"/>
      <c r="MS405" s="176"/>
      <c r="MT405" s="176"/>
    </row>
    <row r="406" spans="1:358" s="4" customFormat="1">
      <c r="A406" s="1">
        <v>745</v>
      </c>
      <c r="B406" t="s">
        <v>435</v>
      </c>
      <c r="C406" s="93"/>
      <c r="E406" s="4">
        <v>0</v>
      </c>
      <c r="F406" s="4">
        <v>0</v>
      </c>
      <c r="I406" s="93"/>
      <c r="J406" s="4">
        <v>0</v>
      </c>
      <c r="K406" s="4">
        <v>0</v>
      </c>
      <c r="L406" s="4">
        <v>0</v>
      </c>
      <c r="M406" s="4">
        <v>0</v>
      </c>
      <c r="O406" s="93"/>
      <c r="Q406" s="4">
        <v>0</v>
      </c>
      <c r="R406" s="4">
        <v>0</v>
      </c>
      <c r="S406" s="4">
        <v>0</v>
      </c>
      <c r="U406" s="4">
        <v>0</v>
      </c>
      <c r="V406" s="4">
        <v>0</v>
      </c>
      <c r="W406" s="93"/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F406" s="4">
        <v>11</v>
      </c>
      <c r="AG406" s="4">
        <v>0</v>
      </c>
      <c r="AH406" s="4">
        <v>47608</v>
      </c>
      <c r="AJ406" s="4">
        <v>17853</v>
      </c>
      <c r="AL406" s="4">
        <v>47608</v>
      </c>
      <c r="AN406" s="4">
        <v>0</v>
      </c>
      <c r="AO406" s="93">
        <v>11.98</v>
      </c>
      <c r="AP406" s="4">
        <v>0</v>
      </c>
      <c r="AQ406" s="4">
        <v>71101</v>
      </c>
      <c r="AR406" s="4">
        <v>0</v>
      </c>
      <c r="AS406" s="4">
        <v>0</v>
      </c>
      <c r="AT406" s="4">
        <v>0</v>
      </c>
      <c r="AU406" s="4">
        <v>52058</v>
      </c>
      <c r="AW406" s="93">
        <v>13.54</v>
      </c>
      <c r="AY406" s="4">
        <v>84271</v>
      </c>
      <c r="AZ406" s="4">
        <v>0</v>
      </c>
      <c r="BA406" s="4">
        <v>5011</v>
      </c>
      <c r="BB406" s="4">
        <v>0</v>
      </c>
      <c r="BC406" s="4">
        <v>41225</v>
      </c>
      <c r="BD406" s="4">
        <v>61</v>
      </c>
      <c r="BE406" s="4">
        <v>15.22</v>
      </c>
      <c r="BF406" s="4">
        <v>0</v>
      </c>
      <c r="BG406" s="4">
        <v>101365</v>
      </c>
      <c r="BH406" s="4">
        <v>0</v>
      </c>
      <c r="BI406" s="4">
        <v>23.86</v>
      </c>
      <c r="BJ406" s="4">
        <v>0</v>
      </c>
      <c r="BK406" s="4">
        <v>155631</v>
      </c>
      <c r="BL406" s="4">
        <v>0</v>
      </c>
      <c r="BM406" s="4">
        <v>6808</v>
      </c>
      <c r="BN406" s="4">
        <v>0</v>
      </c>
      <c r="BO406" s="4">
        <v>21346.824485997404</v>
      </c>
      <c r="BP406" s="4">
        <v>13.903422135164874</v>
      </c>
      <c r="BQ406" s="93">
        <v>30</v>
      </c>
      <c r="BR406" s="4">
        <v>0</v>
      </c>
      <c r="BS406" s="4">
        <v>209200.28867314395</v>
      </c>
      <c r="BT406" s="4">
        <v>0</v>
      </c>
      <c r="BU406" s="4">
        <v>22440</v>
      </c>
      <c r="BW406" s="4">
        <v>0</v>
      </c>
      <c r="BY406" s="4">
        <v>22440</v>
      </c>
      <c r="CA406" s="4">
        <v>92966.488673143947</v>
      </c>
      <c r="CC406" s="93">
        <v>27.33916083916084</v>
      </c>
      <c r="CD406" s="4">
        <v>0</v>
      </c>
      <c r="CE406" s="4">
        <v>202911.25174825173</v>
      </c>
      <c r="CF406" s="4">
        <v>0</v>
      </c>
      <c r="CG406" s="4">
        <v>21215.188811188811</v>
      </c>
      <c r="CH406" s="4">
        <v>0</v>
      </c>
      <c r="CI406" s="4">
        <v>0</v>
      </c>
      <c r="CJ406" s="4">
        <v>0</v>
      </c>
      <c r="CK406" s="4">
        <v>21215.188811188811</v>
      </c>
      <c r="CL406" s="4">
        <v>0</v>
      </c>
      <c r="CM406" s="4">
        <v>53848</v>
      </c>
      <c r="CN406" s="4">
        <v>0</v>
      </c>
      <c r="CO406" s="93">
        <v>24.416083916083917</v>
      </c>
      <c r="CP406" s="4">
        <v>0</v>
      </c>
      <c r="CQ406" s="4">
        <v>190201.29370629371</v>
      </c>
      <c r="CS406" s="4">
        <v>19801.444055944055</v>
      </c>
      <c r="CU406" s="4">
        <v>0</v>
      </c>
      <c r="CW406" s="4">
        <v>19801.444055944055</v>
      </c>
      <c r="CY406" s="4">
        <v>21428</v>
      </c>
      <c r="DA406" s="93">
        <v>23.105274540430134</v>
      </c>
      <c r="DB406" s="4">
        <v>0</v>
      </c>
      <c r="DC406" s="4">
        <v>195299</v>
      </c>
      <c r="DD406" s="4">
        <v>0</v>
      </c>
      <c r="DE406" s="4">
        <v>19616</v>
      </c>
      <c r="DF406" s="4">
        <v>0</v>
      </c>
      <c r="DG406" s="4">
        <v>0</v>
      </c>
      <c r="DH406" s="4">
        <v>0</v>
      </c>
      <c r="DI406" s="4">
        <v>19616</v>
      </c>
      <c r="DJ406" s="4">
        <v>0</v>
      </c>
      <c r="DK406" s="4">
        <v>5098</v>
      </c>
      <c r="DL406" s="4">
        <v>0</v>
      </c>
      <c r="DM406" s="93">
        <v>28</v>
      </c>
      <c r="DN406" s="4">
        <v>0</v>
      </c>
      <c r="DO406" s="4">
        <v>251468</v>
      </c>
      <c r="DQ406" s="4">
        <v>24976</v>
      </c>
      <c r="DS406" s="4">
        <v>0</v>
      </c>
      <c r="DU406" s="4">
        <v>24976</v>
      </c>
      <c r="DW406" s="4">
        <v>59227.623776223772</v>
      </c>
      <c r="DY406" s="93">
        <v>30.727915194346288</v>
      </c>
      <c r="DZ406" s="4">
        <v>0</v>
      </c>
      <c r="EA406" s="4">
        <v>273325</v>
      </c>
      <c r="EC406" s="4">
        <v>27440</v>
      </c>
      <c r="EE406" s="4">
        <v>0</v>
      </c>
      <c r="EG406" s="4">
        <v>27440</v>
      </c>
      <c r="EI406" s="4">
        <v>57597.482517482516</v>
      </c>
      <c r="EK406" s="93">
        <v>27.566433566433567</v>
      </c>
      <c r="EL406" s="4">
        <v>0</v>
      </c>
      <c r="EM406" s="4">
        <v>250331</v>
      </c>
      <c r="EN406" s="4">
        <v>18162</v>
      </c>
      <c r="EO406" s="4">
        <v>24617</v>
      </c>
      <c r="EP406" s="4">
        <v>1786</v>
      </c>
      <c r="EQ406" s="4">
        <v>0</v>
      </c>
      <c r="ER406" s="4">
        <v>0</v>
      </c>
      <c r="ES406" s="4">
        <v>24617</v>
      </c>
      <c r="ET406" s="4">
        <v>1786</v>
      </c>
      <c r="EU406" s="4">
        <v>35581.800000000003</v>
      </c>
      <c r="EV406" s="4">
        <v>0</v>
      </c>
      <c r="EW406" s="93">
        <v>25.754985511144803</v>
      </c>
      <c r="EX406" s="4">
        <v>0</v>
      </c>
      <c r="EY406" s="4">
        <v>239279</v>
      </c>
      <c r="EZ406" s="4">
        <v>0</v>
      </c>
      <c r="FA406" s="4">
        <v>22999</v>
      </c>
      <c r="FB406" s="4">
        <v>0</v>
      </c>
      <c r="FC406" s="4">
        <v>0</v>
      </c>
      <c r="FD406" s="4">
        <v>0</v>
      </c>
      <c r="FE406" s="4">
        <v>22999</v>
      </c>
      <c r="FF406" s="4">
        <v>0</v>
      </c>
      <c r="FG406" s="4">
        <v>15852.8</v>
      </c>
      <c r="FH406" s="4">
        <v>0</v>
      </c>
      <c r="FI406" s="93">
        <v>29.501742160278745</v>
      </c>
      <c r="FJ406" s="4">
        <v>0</v>
      </c>
      <c r="FK406" s="4">
        <v>293275</v>
      </c>
      <c r="FL406" s="4">
        <v>0</v>
      </c>
      <c r="FM406" s="4">
        <v>26345</v>
      </c>
      <c r="FN406" s="4">
        <v>0</v>
      </c>
      <c r="FO406" s="4">
        <v>0</v>
      </c>
      <c r="FQ406" s="4">
        <v>26345</v>
      </c>
      <c r="FS406" s="4">
        <v>35996.313346211493</v>
      </c>
      <c r="FU406" s="93">
        <v>24</v>
      </c>
      <c r="FV406" s="4">
        <v>0</v>
      </c>
      <c r="FW406" s="4">
        <v>258807</v>
      </c>
      <c r="FX406" s="4">
        <v>0</v>
      </c>
      <c r="FY406" s="4">
        <v>21432</v>
      </c>
      <c r="FZ406" s="4">
        <v>0</v>
      </c>
      <c r="GA406" s="4">
        <v>0</v>
      </c>
      <c r="GB406" s="4">
        <v>0</v>
      </c>
      <c r="GC406" s="4">
        <v>21432</v>
      </c>
      <c r="GE406" s="4">
        <v>10452.455033782124</v>
      </c>
      <c r="GG406" s="93">
        <v>21.182788714763159</v>
      </c>
      <c r="GH406" s="4">
        <v>0</v>
      </c>
      <c r="GI406" s="4">
        <v>234941</v>
      </c>
      <c r="GJ406" s="4">
        <v>0</v>
      </c>
      <c r="GK406" s="4">
        <v>18916</v>
      </c>
      <c r="GL406" s="4">
        <v>0</v>
      </c>
      <c r="GM406" s="4">
        <v>0</v>
      </c>
      <c r="GN406" s="4">
        <v>0</v>
      </c>
      <c r="GO406" s="4">
        <v>18916</v>
      </c>
      <c r="GP406" s="4">
        <v>0</v>
      </c>
      <c r="GQ406" s="4">
        <v>0</v>
      </c>
      <c r="GR406" s="4">
        <v>0</v>
      </c>
      <c r="GS406" s="93">
        <v>26</v>
      </c>
      <c r="GT406" s="4">
        <v>0</v>
      </c>
      <c r="GU406" s="4">
        <v>291936</v>
      </c>
      <c r="GV406" s="4">
        <v>0</v>
      </c>
      <c r="GW406" s="4">
        <v>22325</v>
      </c>
      <c r="GX406" s="4">
        <v>0</v>
      </c>
      <c r="GY406" s="4">
        <v>12393</v>
      </c>
      <c r="GZ406" s="4">
        <v>0</v>
      </c>
      <c r="HA406" s="160">
        <v>22325</v>
      </c>
      <c r="HB406" s="160">
        <v>0</v>
      </c>
      <c r="HC406" s="160">
        <v>50564.107386256452</v>
      </c>
      <c r="HD406" s="4">
        <v>-37</v>
      </c>
      <c r="HE406" s="93">
        <v>28</v>
      </c>
      <c r="HF406" s="4">
        <v>0</v>
      </c>
      <c r="HG406" s="4">
        <v>0</v>
      </c>
      <c r="HH406" s="4">
        <v>366997</v>
      </c>
      <c r="HI406" s="4">
        <v>0</v>
      </c>
      <c r="HJ406" s="4">
        <v>25004</v>
      </c>
      <c r="HK406" s="4">
        <v>0</v>
      </c>
      <c r="HL406" s="4">
        <v>0</v>
      </c>
      <c r="HM406" s="4">
        <v>0</v>
      </c>
      <c r="HN406" s="4">
        <v>25004</v>
      </c>
      <c r="HO406" s="4">
        <v>0</v>
      </c>
      <c r="HP406" s="4">
        <v>65886</v>
      </c>
      <c r="HQ406" s="4">
        <v>-1144.7056030844396</v>
      </c>
      <c r="HR406" s="93">
        <v>26.5</v>
      </c>
      <c r="HS406" s="4">
        <v>0</v>
      </c>
      <c r="HT406" s="4">
        <v>0</v>
      </c>
      <c r="HU406" s="4">
        <v>331135</v>
      </c>
      <c r="HV406" s="4">
        <v>0</v>
      </c>
      <c r="HW406" s="4">
        <v>0</v>
      </c>
      <c r="HX406" s="176">
        <v>0</v>
      </c>
      <c r="HY406" s="4">
        <v>22762</v>
      </c>
      <c r="HZ406" s="176">
        <v>0</v>
      </c>
      <c r="IA406" s="4">
        <v>13596</v>
      </c>
      <c r="IB406" s="176">
        <v>0</v>
      </c>
      <c r="IC406" s="4">
        <v>22762</v>
      </c>
      <c r="ID406" s="176">
        <v>0</v>
      </c>
      <c r="IE406" s="4">
        <v>-754.36357774171904</v>
      </c>
      <c r="IF406" s="4">
        <v>-4.0690149699710219</v>
      </c>
      <c r="IG406" s="5">
        <v>22.47</v>
      </c>
      <c r="IH406" s="3">
        <v>0</v>
      </c>
      <c r="II406" s="3">
        <v>0</v>
      </c>
      <c r="IJ406" s="3">
        <v>297804</v>
      </c>
      <c r="IK406" s="3">
        <v>0</v>
      </c>
      <c r="IL406" s="3">
        <v>0</v>
      </c>
      <c r="IM406" s="3">
        <v>0</v>
      </c>
      <c r="IN406" s="3">
        <v>20067</v>
      </c>
      <c r="IO406" s="3">
        <v>0</v>
      </c>
      <c r="IP406" s="3">
        <v>0</v>
      </c>
      <c r="IQ406" s="3"/>
      <c r="IR406" s="3">
        <v>20067</v>
      </c>
      <c r="IS406" s="3"/>
      <c r="IT406" s="3">
        <v>-3.338279872858001</v>
      </c>
      <c r="IU406" s="3"/>
      <c r="IV406" s="93">
        <v>32.39</v>
      </c>
      <c r="IW406" s="4">
        <v>0</v>
      </c>
      <c r="IX406" s="4">
        <v>0</v>
      </c>
      <c r="IY406" s="4">
        <v>395182</v>
      </c>
      <c r="IZ406" s="4">
        <v>0</v>
      </c>
      <c r="JA406" s="4">
        <v>0</v>
      </c>
      <c r="JB406" s="4">
        <v>0</v>
      </c>
      <c r="JC406" s="4">
        <v>26801</v>
      </c>
      <c r="JD406" s="4">
        <v>0</v>
      </c>
      <c r="JE406" s="4">
        <v>27638</v>
      </c>
      <c r="JG406" s="4">
        <v>26801</v>
      </c>
      <c r="JI406" s="4">
        <v>80838.024147776567</v>
      </c>
      <c r="JK406" s="93">
        <v>36.56</v>
      </c>
      <c r="JL406" s="4">
        <v>0</v>
      </c>
      <c r="JM406" s="4">
        <v>0</v>
      </c>
      <c r="JN406" s="4">
        <v>500077</v>
      </c>
      <c r="JO406" s="4">
        <v>0</v>
      </c>
      <c r="JP406" s="4">
        <v>0</v>
      </c>
      <c r="JQ406" s="4">
        <v>0</v>
      </c>
      <c r="JR406" s="4">
        <v>34293</v>
      </c>
      <c r="JS406" s="4">
        <v>0</v>
      </c>
      <c r="JT406" s="4">
        <v>0</v>
      </c>
      <c r="JV406" s="4">
        <v>34293</v>
      </c>
      <c r="JW406" s="4">
        <v>0</v>
      </c>
      <c r="JX406" s="4">
        <v>119904.13273502735</v>
      </c>
      <c r="JY406" s="4">
        <v>-19.089811541140079</v>
      </c>
      <c r="JZ406" s="93">
        <v>33.769999999999996</v>
      </c>
      <c r="KA406" s="4">
        <v>0</v>
      </c>
      <c r="KB406" s="4">
        <v>0</v>
      </c>
      <c r="KC406" s="4">
        <v>476638</v>
      </c>
      <c r="KD406" s="4">
        <v>0</v>
      </c>
      <c r="KE406" s="4">
        <v>0</v>
      </c>
      <c r="KF406" s="4">
        <v>0</v>
      </c>
      <c r="KG406" s="4">
        <v>29800</v>
      </c>
      <c r="KH406" s="4">
        <v>0</v>
      </c>
      <c r="KI406" s="4">
        <v>30764</v>
      </c>
      <c r="KJ406" s="4">
        <v>0</v>
      </c>
      <c r="KK406" s="4">
        <v>29800</v>
      </c>
      <c r="KM406" s="4">
        <v>75874.743289174701</v>
      </c>
      <c r="KN406" s="4">
        <v>-104.2703630678443</v>
      </c>
      <c r="KO406" s="4">
        <v>41.5</v>
      </c>
      <c r="KP406" s="4">
        <v>0</v>
      </c>
      <c r="KQ406" s="4">
        <v>0</v>
      </c>
      <c r="KR406" s="4">
        <v>593730</v>
      </c>
      <c r="KS406" s="4">
        <v>0</v>
      </c>
      <c r="KT406" s="4">
        <v>0</v>
      </c>
      <c r="KU406" s="4">
        <v>0</v>
      </c>
      <c r="KV406" s="4">
        <v>43356</v>
      </c>
      <c r="KW406" s="4">
        <v>0</v>
      </c>
      <c r="KX406" s="4">
        <v>25362</v>
      </c>
      <c r="KY406" s="4">
        <v>0</v>
      </c>
      <c r="KZ406" s="4">
        <v>43356</v>
      </c>
      <c r="LA406" s="4">
        <v>0</v>
      </c>
      <c r="LB406" s="4">
        <v>157267.40963693213</v>
      </c>
      <c r="LC406" s="4">
        <v>0</v>
      </c>
      <c r="LD406" s="4">
        <v>37</v>
      </c>
      <c r="LE406" s="4">
        <v>0</v>
      </c>
      <c r="LF406" s="4">
        <v>0</v>
      </c>
      <c r="LG406" s="4">
        <v>587361</v>
      </c>
      <c r="LH406" s="4">
        <v>0</v>
      </c>
      <c r="LI406" s="4">
        <v>0</v>
      </c>
      <c r="LJ406" s="4">
        <v>0</v>
      </c>
      <c r="LK406" s="4">
        <v>43692</v>
      </c>
      <c r="LL406" s="4">
        <v>0</v>
      </c>
      <c r="LM406" s="4">
        <v>0</v>
      </c>
      <c r="LO406" s="4">
        <v>43692</v>
      </c>
      <c r="LQ406" s="4">
        <v>70255.199999999997</v>
      </c>
      <c r="MI406" s="115">
        <f t="shared" si="6"/>
        <v>-745</v>
      </c>
      <c r="MJ406" s="3"/>
      <c r="MK406" s="3"/>
      <c r="ML406" s="176"/>
      <c r="MM406" s="176"/>
      <c r="MN406" s="176"/>
      <c r="MO406" s="176"/>
      <c r="MP406" s="176"/>
      <c r="MQ406" s="176"/>
      <c r="MR406" s="176"/>
      <c r="MS406" s="176"/>
      <c r="MT406" s="176"/>
    </row>
    <row r="407" spans="1:358" s="4" customFormat="1">
      <c r="A407" s="1">
        <v>750</v>
      </c>
      <c r="B407" t="s">
        <v>436</v>
      </c>
      <c r="C407" s="93"/>
      <c r="E407" s="4">
        <v>0</v>
      </c>
      <c r="F407" s="4">
        <v>0</v>
      </c>
      <c r="I407" s="93">
        <v>1</v>
      </c>
      <c r="J407" s="4">
        <v>5516</v>
      </c>
      <c r="K407" s="4">
        <v>0</v>
      </c>
      <c r="L407" s="4">
        <v>5497</v>
      </c>
      <c r="M407" s="4">
        <v>0</v>
      </c>
      <c r="O407" s="93"/>
      <c r="Q407" s="4">
        <v>0</v>
      </c>
      <c r="R407" s="4">
        <v>0</v>
      </c>
      <c r="S407" s="4">
        <v>0</v>
      </c>
      <c r="U407" s="4">
        <v>0</v>
      </c>
      <c r="V407" s="4">
        <v>0</v>
      </c>
      <c r="W407" s="93">
        <v>1</v>
      </c>
      <c r="X407" s="4">
        <v>0</v>
      </c>
      <c r="Y407" s="4">
        <v>5434</v>
      </c>
      <c r="Z407" s="4">
        <v>0</v>
      </c>
      <c r="AA407" s="4">
        <v>0</v>
      </c>
      <c r="AB407" s="4">
        <v>0</v>
      </c>
      <c r="AC407" s="4">
        <v>5434</v>
      </c>
      <c r="AD407" s="4">
        <v>0</v>
      </c>
      <c r="AE407" s="4">
        <v>0</v>
      </c>
      <c r="AF407" s="4">
        <v>3</v>
      </c>
      <c r="AG407" s="4">
        <v>0</v>
      </c>
      <c r="AH407" s="4">
        <v>11672</v>
      </c>
      <c r="AJ407" s="4">
        <v>5836</v>
      </c>
      <c r="AL407" s="4">
        <v>9498</v>
      </c>
      <c r="AN407" s="4">
        <v>0</v>
      </c>
      <c r="AO407" s="93">
        <v>2</v>
      </c>
      <c r="AP407" s="4">
        <v>0</v>
      </c>
      <c r="AQ407" s="4">
        <v>15852</v>
      </c>
      <c r="AR407" s="4">
        <v>0</v>
      </c>
      <c r="AS407" s="4">
        <v>0</v>
      </c>
      <c r="AT407" s="4">
        <v>0</v>
      </c>
      <c r="AU407" s="4">
        <v>10096</v>
      </c>
      <c r="AW407" s="93">
        <v>3</v>
      </c>
      <c r="AY407" s="4">
        <v>24465</v>
      </c>
      <c r="AZ407" s="4">
        <v>-8155</v>
      </c>
      <c r="BA407" s="4">
        <v>0</v>
      </c>
      <c r="BB407" s="4">
        <v>8155</v>
      </c>
      <c r="BC407" s="4">
        <v>12121</v>
      </c>
      <c r="BD407" s="4">
        <v>-7252</v>
      </c>
      <c r="BE407" s="4">
        <v>3.74</v>
      </c>
      <c r="BF407" s="4">
        <v>0</v>
      </c>
      <c r="BG407" s="4">
        <v>30399</v>
      </c>
      <c r="BH407" s="4">
        <v>0</v>
      </c>
      <c r="BI407" s="4">
        <v>18</v>
      </c>
      <c r="BJ407" s="4">
        <v>0</v>
      </c>
      <c r="BK407" s="4">
        <v>148607</v>
      </c>
      <c r="BL407" s="4">
        <v>0</v>
      </c>
      <c r="BM407" s="4">
        <v>8946</v>
      </c>
      <c r="BN407" s="4">
        <v>0</v>
      </c>
      <c r="BO407" s="4">
        <v>39704.498931704766</v>
      </c>
      <c r="BP407" s="4">
        <v>25.85997789389512</v>
      </c>
      <c r="BQ407" s="93">
        <v>22.712875394060063</v>
      </c>
      <c r="BR407" s="4">
        <v>0</v>
      </c>
      <c r="BS407" s="4">
        <v>205517.91551530344</v>
      </c>
      <c r="BT407" s="4">
        <v>0</v>
      </c>
      <c r="BU407" s="4">
        <v>14725.49006426816</v>
      </c>
      <c r="BW407" s="4">
        <v>33543.886596309821</v>
      </c>
      <c r="BY407" s="4">
        <v>14725.49006426816</v>
      </c>
      <c r="CA407" s="4">
        <v>132728.71551530343</v>
      </c>
      <c r="CC407" s="93">
        <v>23.341065551041076</v>
      </c>
      <c r="CD407" s="4">
        <v>0</v>
      </c>
      <c r="CE407" s="4">
        <v>222526.10893663098</v>
      </c>
      <c r="CF407" s="4">
        <v>0</v>
      </c>
      <c r="CG407" s="4">
        <v>15772.354871565811</v>
      </c>
      <c r="CH407" s="4">
        <v>0</v>
      </c>
      <c r="CI407" s="4">
        <v>35313</v>
      </c>
      <c r="CJ407" s="4">
        <v>0</v>
      </c>
      <c r="CK407" s="4">
        <v>15772.354871565811</v>
      </c>
      <c r="CL407" s="4">
        <v>0</v>
      </c>
      <c r="CM407" s="4">
        <v>101700.19342132754</v>
      </c>
      <c r="CN407" s="4">
        <v>0</v>
      </c>
      <c r="CO407" s="93">
        <v>26.648083623693378</v>
      </c>
      <c r="CP407" s="4">
        <v>0</v>
      </c>
      <c r="CQ407" s="4">
        <v>271872.28499683755</v>
      </c>
      <c r="CS407" s="4">
        <v>20237.787289052485</v>
      </c>
      <c r="CU407" s="4">
        <v>20122.024095296689</v>
      </c>
      <c r="CW407" s="4">
        <v>20237.787289052485</v>
      </c>
      <c r="CY407" s="4">
        <v>82315.176060206577</v>
      </c>
      <c r="DA407" s="93">
        <v>32.017301038062286</v>
      </c>
      <c r="DB407" s="4">
        <v>0</v>
      </c>
      <c r="DC407" s="4">
        <v>383037</v>
      </c>
      <c r="DD407" s="4">
        <v>0</v>
      </c>
      <c r="DE407" s="4">
        <v>25404</v>
      </c>
      <c r="DF407" s="4">
        <v>0</v>
      </c>
      <c r="DG407" s="4">
        <v>26825</v>
      </c>
      <c r="DH407" s="4">
        <v>0</v>
      </c>
      <c r="DI407" s="4">
        <v>25404</v>
      </c>
      <c r="DJ407" s="4">
        <v>0</v>
      </c>
      <c r="DK407" s="4">
        <v>147576</v>
      </c>
      <c r="DL407" s="4">
        <v>0</v>
      </c>
      <c r="DM407" s="93">
        <v>19</v>
      </c>
      <c r="DN407" s="4">
        <v>0</v>
      </c>
      <c r="DO407" s="4">
        <v>229620</v>
      </c>
      <c r="DQ407" s="4">
        <v>15729</v>
      </c>
      <c r="DS407" s="4">
        <v>13737</v>
      </c>
      <c r="DU407" s="4">
        <v>15729</v>
      </c>
      <c r="DW407" s="4">
        <v>86437.299425980105</v>
      </c>
      <c r="DY407" s="93">
        <v>13.583333333333334</v>
      </c>
      <c r="DZ407" s="4">
        <v>0</v>
      </c>
      <c r="EA407" s="4">
        <v>166379</v>
      </c>
      <c r="EC407" s="4">
        <v>11215</v>
      </c>
      <c r="EE407" s="4">
        <v>14338</v>
      </c>
      <c r="EG407" s="4">
        <v>11215</v>
      </c>
      <c r="EI407" s="4">
        <v>44465.886001264982</v>
      </c>
      <c r="EK407" s="93">
        <v>10.491349480968857</v>
      </c>
      <c r="EL407" s="4">
        <v>0</v>
      </c>
      <c r="EM407" s="4">
        <v>150886</v>
      </c>
      <c r="EN407" s="4">
        <v>0</v>
      </c>
      <c r="EO407" s="4">
        <v>9341</v>
      </c>
      <c r="EP407" s="4">
        <v>0</v>
      </c>
      <c r="EQ407" s="4">
        <v>0</v>
      </c>
      <c r="ER407" s="4">
        <v>0</v>
      </c>
      <c r="ES407" s="4">
        <v>9341</v>
      </c>
      <c r="ET407" s="4">
        <v>0</v>
      </c>
      <c r="EU407" s="4">
        <v>0</v>
      </c>
      <c r="EV407" s="4">
        <v>0</v>
      </c>
      <c r="EW407" s="93">
        <v>8.9930069930069934</v>
      </c>
      <c r="EX407" s="4">
        <v>0</v>
      </c>
      <c r="EY407" s="4">
        <v>131676</v>
      </c>
      <c r="EZ407" s="4">
        <v>0</v>
      </c>
      <c r="FA407" s="4">
        <v>8031</v>
      </c>
      <c r="FB407" s="4">
        <v>0</v>
      </c>
      <c r="FC407" s="4">
        <v>0</v>
      </c>
      <c r="FD407" s="4">
        <v>0</v>
      </c>
      <c r="FE407" s="4">
        <v>8031</v>
      </c>
      <c r="FF407" s="4">
        <v>0</v>
      </c>
      <c r="FG407" s="4">
        <v>0</v>
      </c>
      <c r="FH407" s="4">
        <v>0</v>
      </c>
      <c r="FI407" s="93">
        <v>10.178321678321678</v>
      </c>
      <c r="FJ407" s="4">
        <v>0</v>
      </c>
      <c r="FK407" s="4">
        <v>140133</v>
      </c>
      <c r="FL407" s="4">
        <v>0</v>
      </c>
      <c r="FM407" s="4">
        <v>9076</v>
      </c>
      <c r="FN407" s="4">
        <v>0</v>
      </c>
      <c r="FO407" s="4">
        <v>0</v>
      </c>
      <c r="FQ407" s="4">
        <v>9076</v>
      </c>
      <c r="FS407" s="4">
        <v>8093.822952259563</v>
      </c>
      <c r="FU407" s="93">
        <v>10.498269896193772</v>
      </c>
      <c r="FV407" s="4">
        <v>0</v>
      </c>
      <c r="FW407" s="4">
        <v>138679</v>
      </c>
      <c r="FX407" s="4">
        <v>0</v>
      </c>
      <c r="FY407" s="4">
        <v>8482</v>
      </c>
      <c r="FZ407" s="4">
        <v>0</v>
      </c>
      <c r="GA407" s="4">
        <v>15467</v>
      </c>
      <c r="GB407" s="4">
        <v>0</v>
      </c>
      <c r="GC407" s="4">
        <v>8482</v>
      </c>
      <c r="GE407" s="4">
        <v>2058.4112383731235</v>
      </c>
      <c r="GG407" s="93">
        <v>13.027210884353741</v>
      </c>
      <c r="GH407" s="4">
        <v>0</v>
      </c>
      <c r="GI407" s="4">
        <v>212192</v>
      </c>
      <c r="GJ407" s="4">
        <v>0</v>
      </c>
      <c r="GK407" s="4">
        <v>11626</v>
      </c>
      <c r="GL407" s="4">
        <v>0</v>
      </c>
      <c r="GM407" s="4">
        <v>0</v>
      </c>
      <c r="GN407" s="4">
        <v>0</v>
      </c>
      <c r="GO407" s="4">
        <v>11626</v>
      </c>
      <c r="GP407" s="4">
        <v>0</v>
      </c>
      <c r="GQ407" s="4">
        <v>70725.716901124004</v>
      </c>
      <c r="GR407" s="4">
        <v>-61.823177288140869</v>
      </c>
      <c r="GS407" s="93">
        <v>15.555555555555555</v>
      </c>
      <c r="GT407" s="4">
        <v>0</v>
      </c>
      <c r="GU407" s="4">
        <v>227585</v>
      </c>
      <c r="GV407" s="4">
        <v>0</v>
      </c>
      <c r="GW407" s="4">
        <v>13884</v>
      </c>
      <c r="GX407" s="4">
        <v>0</v>
      </c>
      <c r="GY407" s="4">
        <v>0</v>
      </c>
      <c r="GZ407" s="4">
        <v>0</v>
      </c>
      <c r="HA407" s="160">
        <v>13884</v>
      </c>
      <c r="HB407" s="160">
        <v>0</v>
      </c>
      <c r="HC407" s="160">
        <v>13594.344995299727</v>
      </c>
      <c r="HD407" s="4">
        <v>-10</v>
      </c>
      <c r="HE407" s="93">
        <v>19</v>
      </c>
      <c r="HF407" s="4">
        <v>0</v>
      </c>
      <c r="HG407" s="4">
        <v>0</v>
      </c>
      <c r="HH407" s="4">
        <v>275141</v>
      </c>
      <c r="HI407" s="4">
        <v>0</v>
      </c>
      <c r="HJ407" s="4">
        <v>15779</v>
      </c>
      <c r="HK407" s="4">
        <v>0</v>
      </c>
      <c r="HL407" s="4">
        <v>16464</v>
      </c>
      <c r="HM407" s="4">
        <v>0</v>
      </c>
      <c r="HN407" s="4">
        <v>15779</v>
      </c>
      <c r="HO407" s="4">
        <v>0</v>
      </c>
      <c r="HP407" s="4">
        <v>41743</v>
      </c>
      <c r="HQ407" s="4">
        <v>-725.24506281935464</v>
      </c>
      <c r="HR407" s="93">
        <v>21.759999999999998</v>
      </c>
      <c r="HS407" s="4">
        <v>0</v>
      </c>
      <c r="HT407" s="4">
        <v>0</v>
      </c>
      <c r="HU407" s="4">
        <v>403312</v>
      </c>
      <c r="HV407" s="4">
        <v>0</v>
      </c>
      <c r="HW407" s="4">
        <v>0</v>
      </c>
      <c r="HX407" s="176">
        <v>0</v>
      </c>
      <c r="HY407" s="4">
        <v>19007</v>
      </c>
      <c r="HZ407" s="176">
        <v>0</v>
      </c>
      <c r="IA407" s="4">
        <v>7506</v>
      </c>
      <c r="IB407" s="176">
        <v>0</v>
      </c>
      <c r="IC407" s="4">
        <v>19007</v>
      </c>
      <c r="ID407" s="176">
        <v>0</v>
      </c>
      <c r="IE407" s="4">
        <v>83987.040338889739</v>
      </c>
      <c r="IF407" s="4">
        <v>453.02362747357984</v>
      </c>
      <c r="IG407" s="5">
        <v>22.509999999999998</v>
      </c>
      <c r="IH407" s="3">
        <v>0</v>
      </c>
      <c r="II407" s="3">
        <v>0</v>
      </c>
      <c r="IJ407" s="3">
        <v>359860</v>
      </c>
      <c r="IK407" s="3">
        <v>0</v>
      </c>
      <c r="IL407" s="3">
        <v>0</v>
      </c>
      <c r="IM407" s="3">
        <v>0</v>
      </c>
      <c r="IN407" s="3">
        <v>17424</v>
      </c>
      <c r="IO407" s="3">
        <v>0</v>
      </c>
      <c r="IP407" s="3">
        <v>58110</v>
      </c>
      <c r="IQ407" s="3"/>
      <c r="IR407" s="3">
        <v>20103</v>
      </c>
      <c r="IS407" s="3"/>
      <c r="IT407" s="3">
        <v>371.66726313001072</v>
      </c>
      <c r="IU407" s="3"/>
      <c r="IV407" s="93">
        <v>24.259999999999998</v>
      </c>
      <c r="IW407" s="4">
        <v>0</v>
      </c>
      <c r="IX407" s="4">
        <v>0</v>
      </c>
      <c r="IY407" s="4">
        <v>400626</v>
      </c>
      <c r="IZ407" s="4">
        <v>0</v>
      </c>
      <c r="JA407" s="4">
        <v>0</v>
      </c>
      <c r="JB407" s="4">
        <v>0</v>
      </c>
      <c r="JC407" s="4">
        <v>21818</v>
      </c>
      <c r="JD407" s="4">
        <v>0</v>
      </c>
      <c r="JE407" s="4">
        <v>18137</v>
      </c>
      <c r="JG407" s="4">
        <v>21818</v>
      </c>
      <c r="JI407" s="4">
        <v>33886.532697939692</v>
      </c>
      <c r="JK407" s="93">
        <v>25.36</v>
      </c>
      <c r="JL407" s="4">
        <v>0</v>
      </c>
      <c r="JM407" s="4">
        <v>0</v>
      </c>
      <c r="JN407" s="4">
        <v>450343</v>
      </c>
      <c r="JO407" s="4">
        <v>0</v>
      </c>
      <c r="JP407" s="4">
        <v>0</v>
      </c>
      <c r="JQ407" s="4">
        <v>0</v>
      </c>
      <c r="JR407" s="4">
        <v>23787</v>
      </c>
      <c r="JS407" s="4">
        <v>0</v>
      </c>
      <c r="JT407" s="4">
        <v>0</v>
      </c>
      <c r="JV407" s="4">
        <v>23787</v>
      </c>
      <c r="JW407" s="4">
        <v>0</v>
      </c>
      <c r="JX407" s="4">
        <v>56000.373093266702</v>
      </c>
      <c r="JY407" s="4">
        <v>-7.9916948108002543</v>
      </c>
      <c r="JZ407" s="93">
        <v>26.740000000000002</v>
      </c>
      <c r="KA407" s="4">
        <v>0</v>
      </c>
      <c r="KB407" s="4">
        <v>0</v>
      </c>
      <c r="KC407" s="4">
        <v>447366</v>
      </c>
      <c r="KD407" s="4">
        <v>0</v>
      </c>
      <c r="KE407" s="4">
        <v>0</v>
      </c>
      <c r="KF407" s="4">
        <v>0</v>
      </c>
      <c r="KG407" s="4">
        <v>22268</v>
      </c>
      <c r="KH407" s="4">
        <v>0</v>
      </c>
      <c r="KI407" s="4">
        <v>60372</v>
      </c>
      <c r="KJ407" s="4">
        <v>0</v>
      </c>
      <c r="KK407" s="4">
        <v>22268</v>
      </c>
      <c r="KM407" s="4">
        <v>35246.413548506804</v>
      </c>
      <c r="KN407" s="4">
        <v>-43.651395806278742</v>
      </c>
      <c r="KO407" s="4">
        <v>27.03</v>
      </c>
      <c r="KP407" s="4">
        <v>0</v>
      </c>
      <c r="KQ407" s="4">
        <v>0</v>
      </c>
      <c r="KR407" s="4">
        <v>523953</v>
      </c>
      <c r="KS407" s="4">
        <v>0</v>
      </c>
      <c r="KT407" s="4">
        <v>0</v>
      </c>
      <c r="KU407" s="4">
        <v>0</v>
      </c>
      <c r="KV407" s="4">
        <v>28321</v>
      </c>
      <c r="KW407" s="4">
        <v>0</v>
      </c>
      <c r="KX407" s="4">
        <v>21511</v>
      </c>
      <c r="KY407" s="4">
        <v>0</v>
      </c>
      <c r="KZ407" s="4">
        <v>28321</v>
      </c>
      <c r="LA407" s="4">
        <v>0</v>
      </c>
      <c r="LB407" s="4">
        <v>95634.676604193723</v>
      </c>
      <c r="LC407" s="4">
        <v>0</v>
      </c>
      <c r="LD407" s="4">
        <v>22</v>
      </c>
      <c r="LE407" s="4">
        <v>0</v>
      </c>
      <c r="LF407" s="4">
        <v>0</v>
      </c>
      <c r="LG407" s="4">
        <v>469303</v>
      </c>
      <c r="LH407" s="4">
        <v>0</v>
      </c>
      <c r="LI407" s="4">
        <v>0</v>
      </c>
      <c r="LJ407" s="4">
        <v>0</v>
      </c>
      <c r="LK407" s="4">
        <v>26136</v>
      </c>
      <c r="LL407" s="4">
        <v>0</v>
      </c>
      <c r="LM407" s="4">
        <v>0</v>
      </c>
      <c r="LO407" s="4">
        <v>26136</v>
      </c>
      <c r="LQ407" s="4">
        <v>45952.2</v>
      </c>
      <c r="MI407" s="115">
        <f t="shared" si="6"/>
        <v>-750</v>
      </c>
      <c r="MJ407" s="3"/>
      <c r="MK407" s="3"/>
      <c r="ML407" s="176"/>
      <c r="MM407" s="176"/>
      <c r="MN407" s="176"/>
      <c r="MO407" s="176"/>
      <c r="MP407" s="176"/>
      <c r="MQ407" s="176"/>
      <c r="MR407" s="176"/>
      <c r="MS407" s="176"/>
      <c r="MT407" s="176"/>
    </row>
    <row r="408" spans="1:358" s="4" customFormat="1">
      <c r="A408" s="1">
        <v>753</v>
      </c>
      <c r="B408" t="s">
        <v>437</v>
      </c>
      <c r="C408" s="93">
        <v>3</v>
      </c>
      <c r="D408" s="4">
        <v>13878</v>
      </c>
      <c r="E408" s="4">
        <v>0</v>
      </c>
      <c r="F408" s="4">
        <v>16086</v>
      </c>
      <c r="G408" s="4">
        <v>0</v>
      </c>
      <c r="I408" s="93">
        <v>6</v>
      </c>
      <c r="J408" s="4">
        <v>33042</v>
      </c>
      <c r="K408" s="4">
        <v>0</v>
      </c>
      <c r="L408" s="4">
        <v>28786</v>
      </c>
      <c r="M408" s="4">
        <v>0</v>
      </c>
      <c r="O408" s="93">
        <v>9</v>
      </c>
      <c r="P408" s="4">
        <v>0</v>
      </c>
      <c r="Q408" s="4">
        <v>52785</v>
      </c>
      <c r="R408" s="4">
        <v>0</v>
      </c>
      <c r="S408" s="4">
        <v>0</v>
      </c>
      <c r="U408" s="4">
        <v>5508</v>
      </c>
      <c r="V408" s="4">
        <v>0</v>
      </c>
      <c r="W408" s="93">
        <v>11</v>
      </c>
      <c r="X408" s="4">
        <v>0</v>
      </c>
      <c r="Y408" s="4">
        <v>56000</v>
      </c>
      <c r="Z408" s="4">
        <v>0</v>
      </c>
      <c r="AA408" s="4">
        <v>5600</v>
      </c>
      <c r="AB408" s="4">
        <v>0</v>
      </c>
      <c r="AC408" s="4">
        <v>3215</v>
      </c>
      <c r="AD408" s="4">
        <v>0</v>
      </c>
      <c r="AE408" s="4">
        <v>0</v>
      </c>
      <c r="AF408" s="4">
        <v>9.68</v>
      </c>
      <c r="AG408" s="4">
        <v>0</v>
      </c>
      <c r="AH408" s="4">
        <v>59039</v>
      </c>
      <c r="AJ408" s="4">
        <v>0</v>
      </c>
      <c r="AL408" s="4">
        <v>4968</v>
      </c>
      <c r="AN408" s="4">
        <v>0</v>
      </c>
      <c r="AO408" s="93">
        <v>8.06</v>
      </c>
      <c r="AP408" s="4">
        <v>0</v>
      </c>
      <c r="AQ408" s="4">
        <v>53882</v>
      </c>
      <c r="AR408" s="4">
        <v>0</v>
      </c>
      <c r="AS408" s="4">
        <v>0</v>
      </c>
      <c r="AT408" s="4">
        <v>0</v>
      </c>
      <c r="AU408" s="4">
        <v>3109</v>
      </c>
      <c r="AW408" s="93">
        <v>7</v>
      </c>
      <c r="AY408" s="4">
        <v>39516</v>
      </c>
      <c r="AZ408" s="4">
        <v>0</v>
      </c>
      <c r="BA408" s="4">
        <v>6586</v>
      </c>
      <c r="BB408" s="4">
        <v>0</v>
      </c>
      <c r="BC408" s="4">
        <v>1082</v>
      </c>
      <c r="BD408" s="4">
        <v>2</v>
      </c>
      <c r="BE408" s="4">
        <v>7</v>
      </c>
      <c r="BF408" s="4">
        <v>0</v>
      </c>
      <c r="BG408" s="4">
        <v>50449</v>
      </c>
      <c r="BH408" s="4">
        <v>0</v>
      </c>
      <c r="BI408" s="4">
        <v>12.98</v>
      </c>
      <c r="BJ408" s="4">
        <v>0</v>
      </c>
      <c r="BK408" s="4">
        <v>86110</v>
      </c>
      <c r="BL408" s="4">
        <v>0</v>
      </c>
      <c r="BM408" s="4">
        <v>7162</v>
      </c>
      <c r="BN408" s="4">
        <v>0</v>
      </c>
      <c r="BO408" s="4">
        <v>12914.097171794392</v>
      </c>
      <c r="BP408" s="4">
        <v>8.4110938651228935</v>
      </c>
      <c r="BQ408" s="93">
        <v>15.603048572403594</v>
      </c>
      <c r="BR408" s="4">
        <v>0</v>
      </c>
      <c r="BS408" s="4">
        <v>112829.01506275378</v>
      </c>
      <c r="BT408" s="4">
        <v>0</v>
      </c>
      <c r="BU408" s="4">
        <v>11654.09367431292</v>
      </c>
      <c r="BW408" s="4">
        <v>0</v>
      </c>
      <c r="BY408" s="4">
        <v>11654.09367431292</v>
      </c>
      <c r="CA408" s="4">
        <v>52488.815062753783</v>
      </c>
      <c r="CC408" s="93">
        <v>11</v>
      </c>
      <c r="CD408" s="4">
        <v>0</v>
      </c>
      <c r="CE408" s="4">
        <v>95476.188432157142</v>
      </c>
      <c r="CF408" s="4">
        <v>0</v>
      </c>
      <c r="CG408" s="4">
        <v>8522.7326300472887</v>
      </c>
      <c r="CH408" s="4">
        <v>0</v>
      </c>
      <c r="CI408" s="4">
        <v>0</v>
      </c>
      <c r="CJ408" s="4">
        <v>0</v>
      </c>
      <c r="CK408" s="4">
        <v>8522.7326300472887</v>
      </c>
      <c r="CL408" s="4">
        <v>0</v>
      </c>
      <c r="CM408" s="4">
        <v>30295</v>
      </c>
      <c r="CN408" s="4">
        <v>0</v>
      </c>
      <c r="CO408" s="93">
        <v>11.102739726027398</v>
      </c>
      <c r="CP408" s="4">
        <v>0</v>
      </c>
      <c r="CQ408" s="4">
        <v>90934.52915953401</v>
      </c>
      <c r="CS408" s="4">
        <v>9002.2788887235092</v>
      </c>
      <c r="CU408" s="4">
        <v>0</v>
      </c>
      <c r="CW408" s="4">
        <v>9002.2788887235092</v>
      </c>
      <c r="CY408" s="4">
        <v>10688</v>
      </c>
      <c r="DA408" s="93">
        <v>17.659812494155055</v>
      </c>
      <c r="DB408" s="4">
        <v>0</v>
      </c>
      <c r="DC408" s="4">
        <v>149306</v>
      </c>
      <c r="DD408" s="4">
        <v>0</v>
      </c>
      <c r="DE408" s="4">
        <v>14965</v>
      </c>
      <c r="DF408" s="4">
        <v>0</v>
      </c>
      <c r="DG408" s="4">
        <v>0</v>
      </c>
      <c r="DH408" s="4">
        <v>0</v>
      </c>
      <c r="DI408" s="4">
        <v>14965</v>
      </c>
      <c r="DJ408" s="4">
        <v>0</v>
      </c>
      <c r="DK408" s="4">
        <v>58371</v>
      </c>
      <c r="DL408" s="4">
        <v>0</v>
      </c>
      <c r="DM408" s="93">
        <v>16</v>
      </c>
      <c r="DN408" s="4">
        <v>0</v>
      </c>
      <c r="DO408" s="4">
        <v>161351</v>
      </c>
      <c r="DQ408" s="4">
        <v>14238</v>
      </c>
      <c r="DS408" s="4">
        <v>0</v>
      </c>
      <c r="DU408" s="4">
        <v>14238</v>
      </c>
      <c r="DW408" s="4">
        <v>47067.882504279594</v>
      </c>
      <c r="DY408" s="93">
        <v>13.685314685314687</v>
      </c>
      <c r="DZ408" s="4">
        <v>0</v>
      </c>
      <c r="EA408" s="4">
        <v>138903</v>
      </c>
      <c r="EC408" s="4">
        <v>11296</v>
      </c>
      <c r="EE408" s="4">
        <v>11424</v>
      </c>
      <c r="EG408" s="4">
        <v>11296</v>
      </c>
      <c r="EI408" s="4">
        <v>30575.588336186396</v>
      </c>
      <c r="EK408" s="93">
        <v>12.314685314685315</v>
      </c>
      <c r="EL408" s="4">
        <v>0</v>
      </c>
      <c r="EM408" s="4">
        <v>109927</v>
      </c>
      <c r="EN408" s="4">
        <v>0</v>
      </c>
      <c r="EO408" s="4">
        <v>8318</v>
      </c>
      <c r="EP408" s="4">
        <v>0</v>
      </c>
      <c r="EQ408" s="4">
        <v>36371</v>
      </c>
      <c r="ER408" s="4">
        <v>0</v>
      </c>
      <c r="ES408" s="4">
        <v>8318</v>
      </c>
      <c r="ET408" s="4">
        <v>0</v>
      </c>
      <c r="EU408" s="4">
        <v>4818</v>
      </c>
      <c r="EV408" s="4">
        <v>0</v>
      </c>
      <c r="EW408" s="93">
        <v>12.548611111111111</v>
      </c>
      <c r="EX408" s="4">
        <v>0</v>
      </c>
      <c r="EY408" s="4">
        <v>108647</v>
      </c>
      <c r="EZ408" s="4">
        <v>0</v>
      </c>
      <c r="FA408" s="4">
        <v>9360</v>
      </c>
      <c r="FB408" s="4">
        <v>0</v>
      </c>
      <c r="FC408" s="4">
        <v>23643</v>
      </c>
      <c r="FD408" s="4">
        <v>0</v>
      </c>
      <c r="FE408" s="4">
        <v>9360</v>
      </c>
      <c r="FF408" s="4">
        <v>0</v>
      </c>
      <c r="FG408" s="4">
        <v>0</v>
      </c>
      <c r="FH408" s="4">
        <v>0</v>
      </c>
      <c r="FI408" s="93">
        <v>8</v>
      </c>
      <c r="FJ408" s="4">
        <v>0</v>
      </c>
      <c r="FK408" s="4">
        <v>86472</v>
      </c>
      <c r="FL408" s="4">
        <v>0</v>
      </c>
      <c r="FM408" s="4">
        <v>7144</v>
      </c>
      <c r="FN408" s="4">
        <v>0</v>
      </c>
      <c r="FO408" s="4">
        <v>0</v>
      </c>
      <c r="FQ408" s="4">
        <v>7144</v>
      </c>
      <c r="FS408" s="4">
        <v>0</v>
      </c>
      <c r="FU408" s="93">
        <v>11.789463601532567</v>
      </c>
      <c r="FV408" s="4">
        <v>0</v>
      </c>
      <c r="FW408" s="4">
        <v>97619</v>
      </c>
      <c r="FX408" s="4">
        <v>0</v>
      </c>
      <c r="FY408" s="4">
        <v>7874</v>
      </c>
      <c r="FZ408" s="4">
        <v>0</v>
      </c>
      <c r="GA408" s="4">
        <v>36398</v>
      </c>
      <c r="GB408" s="4">
        <v>0</v>
      </c>
      <c r="GC408" s="4">
        <v>7874</v>
      </c>
      <c r="GE408" s="4">
        <v>10852.600247910706</v>
      </c>
      <c r="GG408" s="93">
        <v>24.168874172185429</v>
      </c>
      <c r="GH408" s="4">
        <v>0</v>
      </c>
      <c r="GI408" s="4">
        <v>272448</v>
      </c>
      <c r="GJ408" s="4">
        <v>0</v>
      </c>
      <c r="GK408" s="4">
        <v>20689</v>
      </c>
      <c r="GL408" s="4">
        <v>0</v>
      </c>
      <c r="GM408" s="4">
        <v>12479</v>
      </c>
      <c r="GN408" s="4">
        <v>0</v>
      </c>
      <c r="GO408" s="4">
        <v>20689</v>
      </c>
      <c r="GP408" s="4">
        <v>0</v>
      </c>
      <c r="GQ408" s="4">
        <v>168200.26879744546</v>
      </c>
      <c r="GR408" s="4">
        <v>-147.02820265950868</v>
      </c>
      <c r="GS408" s="93">
        <v>32.724609919197547</v>
      </c>
      <c r="GT408" s="4">
        <v>0</v>
      </c>
      <c r="GU408" s="4">
        <v>364862</v>
      </c>
      <c r="GV408" s="4">
        <v>0</v>
      </c>
      <c r="GW408" s="4">
        <v>29224</v>
      </c>
      <c r="GX408" s="4">
        <v>0</v>
      </c>
      <c r="GY408" s="4">
        <v>0</v>
      </c>
      <c r="GZ408" s="4">
        <v>0</v>
      </c>
      <c r="HA408" s="160">
        <v>29224</v>
      </c>
      <c r="HB408" s="160">
        <v>0</v>
      </c>
      <c r="HC408" s="160">
        <v>81839.662208666108</v>
      </c>
      <c r="HD408" s="4">
        <v>-60</v>
      </c>
      <c r="HE408" s="93">
        <v>30</v>
      </c>
      <c r="HF408" s="4">
        <v>0</v>
      </c>
      <c r="HG408" s="4">
        <v>0</v>
      </c>
      <c r="HH408" s="4">
        <v>344022</v>
      </c>
      <c r="HI408" s="4">
        <v>0</v>
      </c>
      <c r="HJ408" s="4">
        <v>27062</v>
      </c>
      <c r="HK408" s="4">
        <v>0</v>
      </c>
      <c r="HL408" s="4">
        <v>0</v>
      </c>
      <c r="HM408" s="4">
        <v>0</v>
      </c>
      <c r="HN408" s="4">
        <v>27062</v>
      </c>
      <c r="HO408" s="4">
        <v>0</v>
      </c>
      <c r="HP408" s="4">
        <v>0</v>
      </c>
      <c r="HQ408" s="4">
        <v>0</v>
      </c>
      <c r="HR408" s="93">
        <v>23.11</v>
      </c>
      <c r="HS408" s="4">
        <v>0</v>
      </c>
      <c r="HT408" s="4">
        <v>0</v>
      </c>
      <c r="HU408" s="4">
        <v>291727</v>
      </c>
      <c r="HV408" s="4">
        <v>0</v>
      </c>
      <c r="HW408" s="4">
        <v>0</v>
      </c>
      <c r="HX408" s="176">
        <v>0</v>
      </c>
      <c r="HY408" s="4">
        <v>20638</v>
      </c>
      <c r="HZ408" s="176">
        <v>0</v>
      </c>
      <c r="IA408" s="4">
        <v>0</v>
      </c>
      <c r="IB408" s="176">
        <v>0</v>
      </c>
      <c r="IC408" s="4">
        <v>20638</v>
      </c>
      <c r="ID408" s="176">
        <v>0</v>
      </c>
      <c r="IE408" s="4">
        <v>0</v>
      </c>
      <c r="IF408" s="4">
        <v>0</v>
      </c>
      <c r="IG408" s="5">
        <v>20.94</v>
      </c>
      <c r="IH408" s="3">
        <v>0</v>
      </c>
      <c r="II408" s="3">
        <v>0</v>
      </c>
      <c r="IJ408" s="3">
        <v>280647</v>
      </c>
      <c r="IK408" s="3">
        <v>0</v>
      </c>
      <c r="IL408" s="3">
        <v>0</v>
      </c>
      <c r="IM408" s="3">
        <v>0</v>
      </c>
      <c r="IN408" s="3">
        <v>17869</v>
      </c>
      <c r="IO408" s="3">
        <v>0</v>
      </c>
      <c r="IP408" s="3">
        <v>14634</v>
      </c>
      <c r="IQ408" s="3"/>
      <c r="IR408" s="3">
        <v>18699</v>
      </c>
      <c r="IS408" s="3"/>
      <c r="IT408" s="3">
        <v>0</v>
      </c>
      <c r="IU408" s="3"/>
      <c r="IV408" s="93">
        <v>22.83</v>
      </c>
      <c r="IW408" s="4">
        <v>0</v>
      </c>
      <c r="IX408" s="4">
        <v>0</v>
      </c>
      <c r="IY408" s="4">
        <v>323906</v>
      </c>
      <c r="IZ408" s="4">
        <v>0</v>
      </c>
      <c r="JA408" s="4">
        <v>0</v>
      </c>
      <c r="JB408" s="4">
        <v>0</v>
      </c>
      <c r="JC408" s="4">
        <v>20474</v>
      </c>
      <c r="JD408" s="4">
        <v>0</v>
      </c>
      <c r="JE408" s="4">
        <v>16342</v>
      </c>
      <c r="JG408" s="4">
        <v>20474</v>
      </c>
      <c r="JI408" s="4">
        <v>35911.493539027841</v>
      </c>
      <c r="JK408" s="93">
        <v>13.17</v>
      </c>
      <c r="JL408" s="4">
        <v>0</v>
      </c>
      <c r="JM408" s="4">
        <v>0</v>
      </c>
      <c r="JN408" s="4">
        <v>189958</v>
      </c>
      <c r="JO408" s="4">
        <v>0</v>
      </c>
      <c r="JP408" s="4">
        <v>0</v>
      </c>
      <c r="JQ408" s="4">
        <v>0</v>
      </c>
      <c r="JR408" s="4">
        <v>12349</v>
      </c>
      <c r="JS408" s="4">
        <v>0</v>
      </c>
      <c r="JT408" s="4">
        <v>0</v>
      </c>
      <c r="JV408" s="4">
        <v>12349</v>
      </c>
      <c r="JW408" s="4">
        <v>0</v>
      </c>
      <c r="JX408" s="4">
        <v>6667.6258804303652</v>
      </c>
      <c r="JY408" s="4">
        <v>-8.4804181381641683</v>
      </c>
      <c r="JZ408" s="93">
        <v>11.48</v>
      </c>
      <c r="KA408" s="4">
        <v>0</v>
      </c>
      <c r="KB408" s="4">
        <v>0</v>
      </c>
      <c r="KC408" s="4">
        <v>167031</v>
      </c>
      <c r="KD408" s="4">
        <v>0</v>
      </c>
      <c r="KE408" s="4">
        <v>0</v>
      </c>
      <c r="KF408" s="4">
        <v>0</v>
      </c>
      <c r="KG408" s="4">
        <v>9829</v>
      </c>
      <c r="KH408" s="4">
        <v>0</v>
      </c>
      <c r="KI408" s="4">
        <v>17059</v>
      </c>
      <c r="KJ408" s="4">
        <v>0</v>
      </c>
      <c r="KK408" s="4">
        <v>9829</v>
      </c>
      <c r="KM408" s="4">
        <v>5747.4361451909917</v>
      </c>
      <c r="KN408" s="4">
        <v>-46.320849020842616</v>
      </c>
      <c r="KO408" s="4">
        <v>15.46</v>
      </c>
      <c r="KP408" s="4">
        <v>0</v>
      </c>
      <c r="KQ408" s="4">
        <v>0</v>
      </c>
      <c r="KR408" s="4">
        <v>217459</v>
      </c>
      <c r="KS408" s="4">
        <v>0</v>
      </c>
      <c r="KT408" s="4">
        <v>0</v>
      </c>
      <c r="KU408" s="4">
        <v>0</v>
      </c>
      <c r="KV408" s="4">
        <v>15730</v>
      </c>
      <c r="KW408" s="4">
        <v>0</v>
      </c>
      <c r="KX408" s="4">
        <v>17731</v>
      </c>
      <c r="KY408" s="4">
        <v>0</v>
      </c>
      <c r="KZ408" s="4">
        <v>15730</v>
      </c>
      <c r="LA408" s="4">
        <v>0</v>
      </c>
      <c r="LB408" s="4">
        <v>50381.679150979158</v>
      </c>
      <c r="LC408" s="4">
        <v>0</v>
      </c>
      <c r="LD408" s="4">
        <v>11</v>
      </c>
      <c r="LE408" s="4">
        <v>0</v>
      </c>
      <c r="LF408" s="4">
        <v>0</v>
      </c>
      <c r="LG408" s="4">
        <v>178199</v>
      </c>
      <c r="LH408" s="4">
        <v>0</v>
      </c>
      <c r="LI408" s="4">
        <v>0</v>
      </c>
      <c r="LJ408" s="4">
        <v>0</v>
      </c>
      <c r="LK408" s="4">
        <v>13066</v>
      </c>
      <c r="LL408" s="4">
        <v>0</v>
      </c>
      <c r="LM408" s="4">
        <v>0</v>
      </c>
      <c r="LO408" s="4">
        <v>13066</v>
      </c>
      <c r="LQ408" s="4">
        <v>30256.799999999999</v>
      </c>
      <c r="MI408" s="115">
        <f t="shared" si="6"/>
        <v>-753</v>
      </c>
      <c r="MJ408" s="3"/>
      <c r="MK408" s="3"/>
      <c r="ML408" s="176"/>
      <c r="MM408" s="176"/>
      <c r="MN408" s="176"/>
      <c r="MO408" s="176"/>
      <c r="MP408" s="176"/>
      <c r="MQ408" s="176"/>
      <c r="MR408" s="176"/>
      <c r="MS408" s="176"/>
      <c r="MT408" s="176"/>
    </row>
    <row r="409" spans="1:358" s="4" customFormat="1">
      <c r="A409" s="1">
        <v>755</v>
      </c>
      <c r="B409" t="s">
        <v>438</v>
      </c>
      <c r="C409" s="93">
        <v>0.5</v>
      </c>
      <c r="D409" s="4">
        <v>3316</v>
      </c>
      <c r="E409" s="4">
        <v>0</v>
      </c>
      <c r="F409" s="4">
        <v>0</v>
      </c>
      <c r="G409" s="4">
        <v>1658</v>
      </c>
      <c r="I409" s="93">
        <v>2</v>
      </c>
      <c r="J409" s="4">
        <v>14572</v>
      </c>
      <c r="K409" s="4">
        <v>0</v>
      </c>
      <c r="L409" s="4">
        <v>6001</v>
      </c>
      <c r="O409" s="93">
        <v>2</v>
      </c>
      <c r="P409" s="4">
        <v>0</v>
      </c>
      <c r="Q409" s="4">
        <v>15486</v>
      </c>
      <c r="R409" s="4">
        <v>0</v>
      </c>
      <c r="S409" s="4">
        <v>0</v>
      </c>
      <c r="U409" s="4">
        <v>0</v>
      </c>
      <c r="V409" s="4">
        <v>0</v>
      </c>
      <c r="W409" s="93">
        <v>2.57</v>
      </c>
      <c r="X409" s="4">
        <v>0</v>
      </c>
      <c r="Y409" s="4">
        <v>15106</v>
      </c>
      <c r="Z409" s="4">
        <v>0</v>
      </c>
      <c r="AA409" s="4">
        <v>4305</v>
      </c>
      <c r="AB409" s="4">
        <v>0</v>
      </c>
      <c r="AC409" s="4">
        <v>0</v>
      </c>
      <c r="AD409" s="4">
        <v>0</v>
      </c>
      <c r="AE409" s="4">
        <v>0</v>
      </c>
      <c r="AF409" s="4">
        <v>5</v>
      </c>
      <c r="AG409" s="4">
        <v>0</v>
      </c>
      <c r="AH409" s="4">
        <v>22821</v>
      </c>
      <c r="AJ409" s="4">
        <v>15214</v>
      </c>
      <c r="AL409" s="4">
        <v>7715</v>
      </c>
      <c r="AN409" s="4">
        <v>0</v>
      </c>
      <c r="AO409" s="93">
        <v>8</v>
      </c>
      <c r="AP409" s="4">
        <v>0</v>
      </c>
      <c r="AQ409" s="4">
        <v>48660</v>
      </c>
      <c r="AR409" s="4">
        <v>0</v>
      </c>
      <c r="AS409" s="4">
        <v>16220</v>
      </c>
      <c r="AT409" s="4">
        <v>0</v>
      </c>
      <c r="AU409" s="4">
        <v>30468</v>
      </c>
      <c r="AW409" s="93">
        <v>8</v>
      </c>
      <c r="AY409" s="4">
        <v>43075</v>
      </c>
      <c r="AZ409" s="4">
        <v>0</v>
      </c>
      <c r="BA409" s="4">
        <v>24465</v>
      </c>
      <c r="BB409" s="4">
        <v>0</v>
      </c>
      <c r="BC409" s="4">
        <v>16549</v>
      </c>
      <c r="BD409" s="4">
        <v>24</v>
      </c>
      <c r="BE409" s="4">
        <v>9.08</v>
      </c>
      <c r="BF409" s="4">
        <v>0</v>
      </c>
      <c r="BG409" s="4">
        <v>75060</v>
      </c>
      <c r="BH409" s="4">
        <v>0</v>
      </c>
      <c r="BI409" s="4">
        <v>14.24</v>
      </c>
      <c r="BJ409" s="4">
        <v>0</v>
      </c>
      <c r="BK409" s="4">
        <v>99733</v>
      </c>
      <c r="BL409" s="4">
        <v>0</v>
      </c>
      <c r="BM409" s="4">
        <v>17180</v>
      </c>
      <c r="BN409" s="4">
        <v>0</v>
      </c>
      <c r="BO409" s="4">
        <v>13416.703576047568</v>
      </c>
      <c r="BP409" s="4">
        <v>8.7384469574190007</v>
      </c>
      <c r="BQ409" s="93">
        <v>19.465986394557824</v>
      </c>
      <c r="BR409" s="4">
        <v>0</v>
      </c>
      <c r="BS409" s="4">
        <v>171327.74931191764</v>
      </c>
      <c r="BT409" s="4">
        <v>0</v>
      </c>
      <c r="BU409" s="4">
        <v>13781.608209572718</v>
      </c>
      <c r="BW409" s="4">
        <v>10004.533176299274</v>
      </c>
      <c r="BY409" s="4">
        <v>13781.608209572718</v>
      </c>
      <c r="CA409" s="4">
        <v>99192.549311917639</v>
      </c>
      <c r="CC409" s="93">
        <v>19.677966101694913</v>
      </c>
      <c r="CD409" s="4">
        <v>0</v>
      </c>
      <c r="CE409" s="4">
        <v>194015.3103082169</v>
      </c>
      <c r="CF409" s="4">
        <v>0</v>
      </c>
      <c r="CG409" s="4">
        <v>14199.255090603052</v>
      </c>
      <c r="CH409" s="4">
        <v>0</v>
      </c>
      <c r="CI409" s="4">
        <v>15337.998752910662</v>
      </c>
      <c r="CJ409" s="4">
        <v>0</v>
      </c>
      <c r="CK409" s="4">
        <v>14199.255090603052</v>
      </c>
      <c r="CL409" s="4">
        <v>0</v>
      </c>
      <c r="CM409" s="4">
        <v>75513.56099629926</v>
      </c>
      <c r="CN409" s="4">
        <v>0</v>
      </c>
      <c r="CO409" s="93">
        <v>19.42517006802721</v>
      </c>
      <c r="CP409" s="4">
        <v>0</v>
      </c>
      <c r="CQ409" s="4">
        <v>201133.75785408143</v>
      </c>
      <c r="CS409" s="4">
        <v>14921.513999508052</v>
      </c>
      <c r="CU409" s="4">
        <v>12046.736027717878</v>
      </c>
      <c r="CW409" s="4">
        <v>14921.513999508052</v>
      </c>
      <c r="CY409" s="4">
        <v>49369.447545864532</v>
      </c>
      <c r="DA409" s="93">
        <v>20</v>
      </c>
      <c r="DB409" s="4">
        <v>0</v>
      </c>
      <c r="DC409" s="4">
        <v>189643</v>
      </c>
      <c r="DD409" s="4">
        <v>0</v>
      </c>
      <c r="DE409" s="4">
        <v>15116</v>
      </c>
      <c r="DF409" s="4">
        <v>0</v>
      </c>
      <c r="DG409" s="4">
        <v>23262</v>
      </c>
      <c r="DH409" s="4">
        <v>0</v>
      </c>
      <c r="DI409" s="4">
        <v>15116</v>
      </c>
      <c r="DJ409" s="4">
        <v>0</v>
      </c>
      <c r="DK409" s="4">
        <v>13346</v>
      </c>
      <c r="DL409" s="4">
        <v>0</v>
      </c>
      <c r="DM409" s="93">
        <v>20.707118990713326</v>
      </c>
      <c r="DN409" s="4">
        <v>0</v>
      </c>
      <c r="DO409" s="4">
        <v>212685</v>
      </c>
      <c r="DQ409" s="4">
        <v>17382</v>
      </c>
      <c r="DS409" s="4">
        <v>11620</v>
      </c>
      <c r="DU409" s="4">
        <v>17382</v>
      </c>
      <c r="DW409" s="4">
        <v>25889.379018345811</v>
      </c>
      <c r="DY409" s="93">
        <v>16.484641638225256</v>
      </c>
      <c r="DZ409" s="4">
        <v>0</v>
      </c>
      <c r="EA409" s="4">
        <v>174066</v>
      </c>
      <c r="EC409" s="4">
        <v>13723</v>
      </c>
      <c r="EE409" s="4">
        <v>12423</v>
      </c>
      <c r="EG409" s="4">
        <v>13723</v>
      </c>
      <c r="EI409" s="4">
        <v>13825.2</v>
      </c>
      <c r="EK409" s="93">
        <v>18.193771626297579</v>
      </c>
      <c r="EL409" s="4">
        <v>0</v>
      </c>
      <c r="EM409" s="4">
        <v>195869</v>
      </c>
      <c r="EN409" s="4">
        <v>0</v>
      </c>
      <c r="EO409" s="4">
        <v>15242</v>
      </c>
      <c r="EP409" s="4">
        <v>0</v>
      </c>
      <c r="EQ409" s="4">
        <v>11784</v>
      </c>
      <c r="ER409" s="4">
        <v>0</v>
      </c>
      <c r="ES409" s="4">
        <v>15242</v>
      </c>
      <c r="ET409" s="4">
        <v>0</v>
      </c>
      <c r="EU409" s="4">
        <v>31019.8</v>
      </c>
      <c r="EV409" s="4">
        <v>0</v>
      </c>
      <c r="EW409" s="93">
        <v>18.020394281486432</v>
      </c>
      <c r="EX409" s="4">
        <v>0</v>
      </c>
      <c r="EY409" s="4">
        <v>161410</v>
      </c>
      <c r="EZ409" s="4">
        <v>0</v>
      </c>
      <c r="FA409" s="4">
        <v>13397</v>
      </c>
      <c r="FB409" s="4">
        <v>0</v>
      </c>
      <c r="FC409" s="4">
        <v>35639</v>
      </c>
      <c r="FD409" s="4">
        <v>0</v>
      </c>
      <c r="FE409" s="4">
        <v>13397</v>
      </c>
      <c r="FF409" s="4">
        <v>0</v>
      </c>
      <c r="FG409" s="4">
        <v>5450.75</v>
      </c>
      <c r="FH409" s="4">
        <v>0</v>
      </c>
      <c r="FI409" s="93">
        <v>14</v>
      </c>
      <c r="FJ409" s="4">
        <v>0</v>
      </c>
      <c r="FK409" s="4">
        <v>139994</v>
      </c>
      <c r="FL409" s="4">
        <v>0</v>
      </c>
      <c r="FM409" s="4">
        <v>12463</v>
      </c>
      <c r="FN409" s="4">
        <v>0</v>
      </c>
      <c r="FO409" s="4">
        <v>0</v>
      </c>
      <c r="FQ409" s="4">
        <v>12463</v>
      </c>
      <c r="FS409" s="4">
        <v>5216.6732241963837</v>
      </c>
      <c r="FU409" s="93">
        <v>14.753472222222221</v>
      </c>
      <c r="FV409" s="4">
        <v>0</v>
      </c>
      <c r="FW409" s="4">
        <v>151583</v>
      </c>
      <c r="FX409" s="4">
        <v>0</v>
      </c>
      <c r="FY409" s="4">
        <v>13161</v>
      </c>
      <c r="FZ409" s="4">
        <v>0</v>
      </c>
      <c r="GA409" s="4">
        <v>0</v>
      </c>
      <c r="GB409" s="4">
        <v>0</v>
      </c>
      <c r="GC409" s="4">
        <v>13161</v>
      </c>
      <c r="GE409" s="4">
        <v>16589.718765079077</v>
      </c>
      <c r="GG409" s="93">
        <v>20</v>
      </c>
      <c r="GH409" s="4">
        <v>0</v>
      </c>
      <c r="GI409" s="4">
        <v>212221</v>
      </c>
      <c r="GJ409" s="4">
        <v>0</v>
      </c>
      <c r="GK409" s="4">
        <v>16053</v>
      </c>
      <c r="GL409" s="4">
        <v>0</v>
      </c>
      <c r="GM409" s="4">
        <v>25362</v>
      </c>
      <c r="GN409" s="4">
        <v>0</v>
      </c>
      <c r="GO409" s="4">
        <v>16053</v>
      </c>
      <c r="GP409" s="4">
        <v>0</v>
      </c>
      <c r="GQ409" s="4">
        <v>58338.879129546578</v>
      </c>
      <c r="GR409" s="4">
        <v>-50.995522212375363</v>
      </c>
      <c r="GS409" s="93">
        <v>20</v>
      </c>
      <c r="GT409" s="4">
        <v>0</v>
      </c>
      <c r="GU409" s="4">
        <v>247042</v>
      </c>
      <c r="GV409" s="4">
        <v>0</v>
      </c>
      <c r="GW409" s="4">
        <v>16955</v>
      </c>
      <c r="GX409" s="4">
        <v>0</v>
      </c>
      <c r="GY409" s="4">
        <v>13983</v>
      </c>
      <c r="GZ409" s="4">
        <v>0</v>
      </c>
      <c r="HA409" s="160">
        <v>16955</v>
      </c>
      <c r="HB409" s="160">
        <v>0</v>
      </c>
      <c r="HC409" s="160">
        <v>30841.061382723776</v>
      </c>
      <c r="HD409" s="4">
        <v>-23</v>
      </c>
      <c r="HE409" s="93">
        <v>15</v>
      </c>
      <c r="HF409" s="4">
        <v>0</v>
      </c>
      <c r="HG409" s="4">
        <v>0</v>
      </c>
      <c r="HH409" s="4">
        <v>192325</v>
      </c>
      <c r="HI409" s="4">
        <v>0</v>
      </c>
      <c r="HJ409" s="4">
        <v>13121</v>
      </c>
      <c r="HK409" s="4">
        <v>0</v>
      </c>
      <c r="HL409" s="4">
        <v>0</v>
      </c>
      <c r="HM409" s="4">
        <v>0</v>
      </c>
      <c r="HN409" s="4">
        <v>13121</v>
      </c>
      <c r="HO409" s="4">
        <v>0</v>
      </c>
      <c r="HP409" s="4">
        <v>0</v>
      </c>
      <c r="HQ409" s="4">
        <v>0</v>
      </c>
      <c r="HR409" s="93">
        <v>10.559999999999999</v>
      </c>
      <c r="HS409" s="4">
        <v>0</v>
      </c>
      <c r="HT409" s="4">
        <v>0</v>
      </c>
      <c r="HU409" s="4">
        <v>150527</v>
      </c>
      <c r="HV409" s="4">
        <v>0</v>
      </c>
      <c r="HW409" s="4">
        <v>0</v>
      </c>
      <c r="HX409" s="176">
        <v>0</v>
      </c>
      <c r="HY409" s="4">
        <v>9394</v>
      </c>
      <c r="HZ409" s="176">
        <v>0</v>
      </c>
      <c r="IA409" s="4">
        <v>0</v>
      </c>
      <c r="IB409" s="176">
        <v>0</v>
      </c>
      <c r="IC409" s="4">
        <v>9394</v>
      </c>
      <c r="ID409" s="176">
        <v>0</v>
      </c>
      <c r="IE409" s="4">
        <v>0</v>
      </c>
      <c r="IF409" s="4">
        <v>0</v>
      </c>
      <c r="IG409" s="5">
        <v>10.17</v>
      </c>
      <c r="IH409" s="3">
        <v>0</v>
      </c>
      <c r="II409" s="3">
        <v>0</v>
      </c>
      <c r="IJ409" s="3">
        <v>125453</v>
      </c>
      <c r="IK409" s="3">
        <v>0</v>
      </c>
      <c r="IL409" s="3">
        <v>0</v>
      </c>
      <c r="IM409" s="3">
        <v>0</v>
      </c>
      <c r="IN409" s="3">
        <v>7340</v>
      </c>
      <c r="IO409" s="3">
        <v>0</v>
      </c>
      <c r="IP409" s="3">
        <v>32395</v>
      </c>
      <c r="IQ409" s="3"/>
      <c r="IR409" s="3">
        <v>9081</v>
      </c>
      <c r="IS409" s="3"/>
      <c r="IT409" s="3">
        <v>0</v>
      </c>
      <c r="IU409" s="3"/>
      <c r="IV409" s="93">
        <v>13.100000000000001</v>
      </c>
      <c r="IW409" s="4">
        <v>0</v>
      </c>
      <c r="IX409" s="4">
        <v>0</v>
      </c>
      <c r="IY409" s="4">
        <v>202286</v>
      </c>
      <c r="IZ409" s="4">
        <v>0</v>
      </c>
      <c r="JA409" s="4">
        <v>0</v>
      </c>
      <c r="JB409" s="4">
        <v>0</v>
      </c>
      <c r="JC409" s="4">
        <v>11349</v>
      </c>
      <c r="JD409" s="4">
        <v>0</v>
      </c>
      <c r="JE409" s="4">
        <v>18013</v>
      </c>
      <c r="JG409" s="4">
        <v>11349</v>
      </c>
      <c r="JI409" s="4">
        <v>63782.976561735741</v>
      </c>
      <c r="JK409" s="93">
        <v>11.14</v>
      </c>
      <c r="JL409" s="4">
        <v>0</v>
      </c>
      <c r="JM409" s="4">
        <v>0</v>
      </c>
      <c r="JN409" s="4">
        <v>189413</v>
      </c>
      <c r="JO409" s="4">
        <v>0</v>
      </c>
      <c r="JP409" s="4">
        <v>0</v>
      </c>
      <c r="JQ409" s="4">
        <v>0</v>
      </c>
      <c r="JR409" s="4">
        <v>10449</v>
      </c>
      <c r="JS409" s="4">
        <v>0</v>
      </c>
      <c r="JT409" s="4">
        <v>0</v>
      </c>
      <c r="JV409" s="4">
        <v>10449</v>
      </c>
      <c r="JW409" s="4">
        <v>0</v>
      </c>
      <c r="JX409" s="4">
        <v>11842.476693199247</v>
      </c>
      <c r="JY409" s="4">
        <v>-15.062205941181674</v>
      </c>
      <c r="JZ409" s="93">
        <v>15.7</v>
      </c>
      <c r="KA409" s="4">
        <v>0</v>
      </c>
      <c r="KB409" s="4">
        <v>0</v>
      </c>
      <c r="KC409" s="4">
        <v>240214</v>
      </c>
      <c r="KD409" s="4">
        <v>0</v>
      </c>
      <c r="KE409" s="4">
        <v>0</v>
      </c>
      <c r="KF409" s="4">
        <v>0</v>
      </c>
      <c r="KG409" s="4">
        <v>12663</v>
      </c>
      <c r="KH409" s="4">
        <v>0</v>
      </c>
      <c r="KI409" s="4">
        <v>37290</v>
      </c>
      <c r="KJ409" s="4">
        <v>0</v>
      </c>
      <c r="KK409" s="4">
        <v>12663</v>
      </c>
      <c r="KM409" s="4">
        <v>61009.113024884056</v>
      </c>
      <c r="KN409" s="4">
        <v>-82.271198890834057</v>
      </c>
      <c r="KO409" s="4">
        <v>18.75</v>
      </c>
      <c r="KP409" s="4">
        <v>0</v>
      </c>
      <c r="KQ409" s="4">
        <v>0</v>
      </c>
      <c r="KR409" s="4">
        <v>345749</v>
      </c>
      <c r="KS409" s="4">
        <v>0</v>
      </c>
      <c r="KT409" s="4">
        <v>0</v>
      </c>
      <c r="KU409" s="4">
        <v>0</v>
      </c>
      <c r="KV409" s="4">
        <v>20400</v>
      </c>
      <c r="KW409" s="4">
        <v>0</v>
      </c>
      <c r="KX409" s="4">
        <v>0</v>
      </c>
      <c r="KY409" s="4">
        <v>0</v>
      </c>
      <c r="KZ409" s="4">
        <v>20400</v>
      </c>
      <c r="LA409" s="4">
        <v>0</v>
      </c>
      <c r="LB409" s="4">
        <v>135933.32880110916</v>
      </c>
      <c r="LC409" s="4">
        <v>0</v>
      </c>
      <c r="LD409" s="4">
        <v>25</v>
      </c>
      <c r="LE409" s="4">
        <v>0</v>
      </c>
      <c r="LF409" s="4">
        <v>0</v>
      </c>
      <c r="LG409" s="4">
        <v>484569</v>
      </c>
      <c r="LH409" s="4">
        <v>0</v>
      </c>
      <c r="LI409" s="4">
        <v>0</v>
      </c>
      <c r="LJ409" s="4">
        <v>0</v>
      </c>
      <c r="LK409" s="4">
        <v>29700</v>
      </c>
      <c r="LL409" s="4">
        <v>0</v>
      </c>
      <c r="LM409" s="4">
        <v>0</v>
      </c>
      <c r="LO409" s="4">
        <v>29700</v>
      </c>
      <c r="LQ409" s="4">
        <v>222461.4</v>
      </c>
      <c r="MI409" s="115">
        <f t="shared" si="6"/>
        <v>-755</v>
      </c>
      <c r="MJ409" s="3"/>
      <c r="MK409" s="3"/>
      <c r="ML409" s="176"/>
      <c r="MM409" s="176"/>
      <c r="MN409" s="176"/>
      <c r="MO409" s="176"/>
      <c r="MP409" s="176"/>
      <c r="MQ409" s="176"/>
      <c r="MR409" s="176"/>
      <c r="MS409" s="176"/>
      <c r="MT409" s="176"/>
    </row>
    <row r="410" spans="1:358" s="4" customFormat="1">
      <c r="A410" s="1">
        <v>760</v>
      </c>
      <c r="B410" t="s">
        <v>439</v>
      </c>
      <c r="C410" s="93"/>
      <c r="E410" s="4">
        <v>0</v>
      </c>
      <c r="F410" s="4">
        <v>0</v>
      </c>
      <c r="I410" s="93">
        <v>2.68</v>
      </c>
      <c r="J410" s="4">
        <v>16423</v>
      </c>
      <c r="K410" s="4">
        <v>0</v>
      </c>
      <c r="L410" s="4">
        <v>0</v>
      </c>
      <c r="O410" s="93">
        <v>4.17</v>
      </c>
      <c r="P410" s="4">
        <v>0</v>
      </c>
      <c r="Q410" s="4">
        <v>22028</v>
      </c>
      <c r="R410" s="4">
        <v>0</v>
      </c>
      <c r="S410" s="4">
        <v>6949</v>
      </c>
      <c r="U410" s="4">
        <v>1961</v>
      </c>
      <c r="V410" s="4">
        <v>0</v>
      </c>
      <c r="W410" s="93">
        <v>4.54</v>
      </c>
      <c r="X410" s="4">
        <v>0</v>
      </c>
      <c r="Y410" s="4">
        <v>30936</v>
      </c>
      <c r="Z410" s="4">
        <v>0</v>
      </c>
      <c r="AA410" s="4">
        <v>0</v>
      </c>
      <c r="AB410" s="4">
        <v>0</v>
      </c>
      <c r="AC410" s="4">
        <v>8908</v>
      </c>
      <c r="AD410" s="4">
        <v>0</v>
      </c>
      <c r="AE410" s="4">
        <v>0</v>
      </c>
      <c r="AF410" s="4">
        <v>7</v>
      </c>
      <c r="AG410" s="4">
        <v>0</v>
      </c>
      <c r="AH410" s="4">
        <v>49819</v>
      </c>
      <c r="AJ410" s="4">
        <v>0</v>
      </c>
      <c r="AL410" s="4">
        <v>24228</v>
      </c>
      <c r="AN410" s="4">
        <v>0</v>
      </c>
      <c r="AO410" s="93">
        <v>12.59</v>
      </c>
      <c r="AP410" s="4">
        <v>0</v>
      </c>
      <c r="AQ410" s="4">
        <v>85508</v>
      </c>
      <c r="AR410" s="4">
        <v>0</v>
      </c>
      <c r="AS410" s="4">
        <v>7088</v>
      </c>
      <c r="AT410" s="4">
        <v>0</v>
      </c>
      <c r="AU410" s="4">
        <v>50582</v>
      </c>
      <c r="AW410" s="93">
        <v>10.45</v>
      </c>
      <c r="AY410" s="4">
        <v>74078</v>
      </c>
      <c r="AZ410" s="4">
        <v>0</v>
      </c>
      <c r="BA410" s="4">
        <v>0</v>
      </c>
      <c r="BB410" s="4">
        <v>0</v>
      </c>
      <c r="BC410" s="4">
        <v>25787</v>
      </c>
      <c r="BD410" s="4">
        <v>37</v>
      </c>
      <c r="BE410" s="4">
        <v>6.71</v>
      </c>
      <c r="BF410" s="4">
        <v>0</v>
      </c>
      <c r="BG410" s="4">
        <v>50202</v>
      </c>
      <c r="BH410" s="4">
        <v>0</v>
      </c>
      <c r="BI410" s="4">
        <v>10.9</v>
      </c>
      <c r="BJ410" s="4">
        <v>0</v>
      </c>
      <c r="BK410" s="4">
        <v>85292</v>
      </c>
      <c r="BL410" s="4">
        <v>0</v>
      </c>
      <c r="BM410" s="4">
        <v>3249</v>
      </c>
      <c r="BN410" s="4">
        <v>0</v>
      </c>
      <c r="BO410" s="4">
        <v>10732.995816239039</v>
      </c>
      <c r="BP410" s="4">
        <v>6.9905185057396011</v>
      </c>
      <c r="BQ410" s="93">
        <v>16.989399293286219</v>
      </c>
      <c r="BR410" s="4">
        <v>0</v>
      </c>
      <c r="BS410" s="4">
        <v>142329.81176867962</v>
      </c>
      <c r="BT410" s="4">
        <v>0</v>
      </c>
      <c r="BU410" s="4">
        <v>12639.893911243144</v>
      </c>
      <c r="BW410" s="4">
        <v>0</v>
      </c>
      <c r="BY410" s="4">
        <v>12639.893911243144</v>
      </c>
      <c r="CA410" s="4">
        <v>78091.811768679618</v>
      </c>
      <c r="CC410" s="93">
        <v>18.058413609346175</v>
      </c>
      <c r="CD410" s="4">
        <v>0</v>
      </c>
      <c r="CE410" s="4">
        <v>161717.74052059848</v>
      </c>
      <c r="CF410" s="4">
        <v>0</v>
      </c>
      <c r="CG410" s="4">
        <v>13632.088542734167</v>
      </c>
      <c r="CH410" s="4">
        <v>0</v>
      </c>
      <c r="CI410" s="4">
        <v>4888.3275261324043</v>
      </c>
      <c r="CJ410" s="4">
        <v>0</v>
      </c>
      <c r="CK410" s="4">
        <v>13632.088542734167</v>
      </c>
      <c r="CL410" s="4">
        <v>0</v>
      </c>
      <c r="CM410" s="4">
        <v>67646.928751918866</v>
      </c>
      <c r="CN410" s="4">
        <v>0</v>
      </c>
      <c r="CO410" s="93">
        <v>21.732044898303656</v>
      </c>
      <c r="CP410" s="4">
        <v>0</v>
      </c>
      <c r="CQ410" s="4">
        <v>174484.3081272681</v>
      </c>
      <c r="CS410" s="4">
        <v>16002.688412524265</v>
      </c>
      <c r="CU410" s="4">
        <v>18779</v>
      </c>
      <c r="CW410" s="4">
        <v>16002.688412524265</v>
      </c>
      <c r="CY410" s="4">
        <v>47214.567606669618</v>
      </c>
      <c r="DA410" s="93">
        <v>22.939166284928998</v>
      </c>
      <c r="DB410" s="4">
        <v>0</v>
      </c>
      <c r="DC410" s="4">
        <v>227934</v>
      </c>
      <c r="DD410" s="4">
        <v>0</v>
      </c>
      <c r="DE410" s="4">
        <v>19451</v>
      </c>
      <c r="DF410" s="4">
        <v>0</v>
      </c>
      <c r="DG410" s="4">
        <v>0</v>
      </c>
      <c r="DH410" s="4">
        <v>0</v>
      </c>
      <c r="DI410" s="4">
        <v>19451</v>
      </c>
      <c r="DJ410" s="4">
        <v>0</v>
      </c>
      <c r="DK410" s="4">
        <v>68865</v>
      </c>
      <c r="DL410" s="4">
        <v>0</v>
      </c>
      <c r="DM410" s="93">
        <v>18.462897526501767</v>
      </c>
      <c r="DN410" s="4">
        <v>0</v>
      </c>
      <c r="DO410" s="4">
        <v>178361</v>
      </c>
      <c r="DQ410" s="4">
        <v>16487</v>
      </c>
      <c r="DS410" s="4">
        <v>0</v>
      </c>
      <c r="DU410" s="4">
        <v>16487</v>
      </c>
      <c r="DW410" s="4">
        <v>37176.442166306988</v>
      </c>
      <c r="DY410" s="93">
        <v>16.996587030716725</v>
      </c>
      <c r="DZ410" s="4">
        <v>0</v>
      </c>
      <c r="EA410" s="4">
        <v>147929</v>
      </c>
      <c r="EC410" s="4">
        <v>14285</v>
      </c>
      <c r="EE410" s="4">
        <v>10840</v>
      </c>
      <c r="EG410" s="4">
        <v>14285</v>
      </c>
      <c r="EI410" s="4">
        <v>21379.87674909276</v>
      </c>
      <c r="EK410" s="93">
        <v>15</v>
      </c>
      <c r="EL410" s="4">
        <v>0</v>
      </c>
      <c r="EM410" s="4">
        <v>133785</v>
      </c>
      <c r="EN410" s="4">
        <v>0</v>
      </c>
      <c r="EO410" s="4">
        <v>12502</v>
      </c>
      <c r="EP410" s="4">
        <v>0</v>
      </c>
      <c r="EQ410" s="4">
        <v>9268</v>
      </c>
      <c r="ER410" s="4">
        <v>0</v>
      </c>
      <c r="ES410" s="4">
        <v>12502</v>
      </c>
      <c r="ET410" s="4">
        <v>0</v>
      </c>
      <c r="EU410" s="4">
        <v>0</v>
      </c>
      <c r="EV410" s="4">
        <v>0</v>
      </c>
      <c r="EW410" s="93">
        <v>20.46712802768166</v>
      </c>
      <c r="EX410" s="4">
        <v>0</v>
      </c>
      <c r="EY410" s="4">
        <v>187341</v>
      </c>
      <c r="EZ410" s="4">
        <v>0</v>
      </c>
      <c r="FA410" s="4">
        <v>17835</v>
      </c>
      <c r="FB410" s="4">
        <v>0</v>
      </c>
      <c r="FC410" s="4">
        <v>4871</v>
      </c>
      <c r="FD410" s="4">
        <v>0</v>
      </c>
      <c r="FE410" s="4">
        <v>17835</v>
      </c>
      <c r="FF410" s="4">
        <v>0</v>
      </c>
      <c r="FG410" s="4">
        <v>53556</v>
      </c>
      <c r="FH410" s="4">
        <v>0</v>
      </c>
      <c r="FI410" s="93">
        <v>21.187074829931973</v>
      </c>
      <c r="FJ410" s="4">
        <v>0</v>
      </c>
      <c r="FK410" s="4">
        <v>201585</v>
      </c>
      <c r="FL410" s="4">
        <v>0</v>
      </c>
      <c r="FM410" s="4">
        <v>18914</v>
      </c>
      <c r="FN410" s="4">
        <v>0</v>
      </c>
      <c r="FO410" s="4">
        <v>0</v>
      </c>
      <c r="FQ410" s="4">
        <v>18914</v>
      </c>
      <c r="FS410" s="4">
        <v>26446.32962513758</v>
      </c>
      <c r="FU410" s="93">
        <v>26.158620689655173</v>
      </c>
      <c r="FV410" s="4">
        <v>0</v>
      </c>
      <c r="FW410" s="4">
        <v>241688</v>
      </c>
      <c r="FX410" s="4">
        <v>0</v>
      </c>
      <c r="FY410" s="4">
        <v>22454</v>
      </c>
      <c r="FZ410" s="4">
        <v>0</v>
      </c>
      <c r="GA410" s="4">
        <v>10340</v>
      </c>
      <c r="GB410" s="4">
        <v>0</v>
      </c>
      <c r="GC410" s="4">
        <v>22454</v>
      </c>
      <c r="GE410" s="4">
        <v>55546.191974885573</v>
      </c>
      <c r="GG410" s="93">
        <v>34.993377483443709</v>
      </c>
      <c r="GH410" s="4">
        <v>0</v>
      </c>
      <c r="GI410" s="4">
        <v>317293</v>
      </c>
      <c r="GJ410" s="4">
        <v>0</v>
      </c>
      <c r="GK410" s="4">
        <v>27417</v>
      </c>
      <c r="GL410" s="4">
        <v>0</v>
      </c>
      <c r="GM410" s="4">
        <v>48326</v>
      </c>
      <c r="GN410" s="4">
        <v>0</v>
      </c>
      <c r="GO410" s="4">
        <v>27417</v>
      </c>
      <c r="GP410" s="4">
        <v>0</v>
      </c>
      <c r="GQ410" s="4">
        <v>72738.397648163998</v>
      </c>
      <c r="GR410" s="4">
        <v>-63.582513553643366</v>
      </c>
      <c r="GS410" s="93">
        <v>38.118466898954701</v>
      </c>
      <c r="GT410" s="4">
        <v>0</v>
      </c>
      <c r="GU410" s="4">
        <v>360076</v>
      </c>
      <c r="GV410" s="4">
        <v>0</v>
      </c>
      <c r="GW410" s="4">
        <v>30527</v>
      </c>
      <c r="GX410" s="4">
        <v>0</v>
      </c>
      <c r="GY410" s="4">
        <v>45097</v>
      </c>
      <c r="GZ410" s="4">
        <v>0</v>
      </c>
      <c r="HA410" s="160">
        <v>30527</v>
      </c>
      <c r="HB410" s="160">
        <v>0</v>
      </c>
      <c r="HC410" s="160">
        <v>37892.101429006405</v>
      </c>
      <c r="HD410" s="4">
        <v>-28</v>
      </c>
      <c r="HE410" s="93">
        <v>48</v>
      </c>
      <c r="HF410" s="4">
        <v>0</v>
      </c>
      <c r="HG410" s="4">
        <v>0</v>
      </c>
      <c r="HH410" s="4">
        <v>558449</v>
      </c>
      <c r="HI410" s="4">
        <v>0</v>
      </c>
      <c r="HJ410" s="4">
        <v>43092</v>
      </c>
      <c r="HK410" s="4">
        <v>0</v>
      </c>
      <c r="HL410" s="4">
        <v>0</v>
      </c>
      <c r="HM410" s="4">
        <v>0</v>
      </c>
      <c r="HN410" s="4">
        <v>43092</v>
      </c>
      <c r="HO410" s="4">
        <v>0</v>
      </c>
      <c r="HP410" s="4">
        <v>174125</v>
      </c>
      <c r="HQ410" s="4">
        <v>-3025.2552537358715</v>
      </c>
      <c r="HR410" s="93">
        <v>57.99</v>
      </c>
      <c r="HS410" s="4">
        <v>0</v>
      </c>
      <c r="HT410" s="4">
        <v>0</v>
      </c>
      <c r="HU410" s="4">
        <v>650428</v>
      </c>
      <c r="HV410" s="4">
        <v>0</v>
      </c>
      <c r="HW410" s="4">
        <v>0</v>
      </c>
      <c r="HX410" s="176">
        <v>0</v>
      </c>
      <c r="HY410" s="4">
        <v>49106</v>
      </c>
      <c r="HZ410" s="176">
        <v>0</v>
      </c>
      <c r="IA410" s="4">
        <v>38073</v>
      </c>
      <c r="IB410" s="176">
        <v>0</v>
      </c>
      <c r="IC410" s="4">
        <v>49106</v>
      </c>
      <c r="ID410" s="176">
        <v>0</v>
      </c>
      <c r="IE410" s="4">
        <v>58620.71868915762</v>
      </c>
      <c r="IF410" s="4">
        <v>316.19843393116025</v>
      </c>
      <c r="IG410" s="5">
        <v>56.489999999999995</v>
      </c>
      <c r="IH410" s="3">
        <v>0</v>
      </c>
      <c r="II410" s="3">
        <v>0</v>
      </c>
      <c r="IJ410" s="3">
        <v>696176</v>
      </c>
      <c r="IK410" s="3">
        <v>0</v>
      </c>
      <c r="IL410" s="3">
        <v>0</v>
      </c>
      <c r="IM410" s="3">
        <v>0</v>
      </c>
      <c r="IN410" s="3">
        <v>50010</v>
      </c>
      <c r="IO410" s="3">
        <v>0</v>
      </c>
      <c r="IP410" s="3">
        <v>6483</v>
      </c>
      <c r="IQ410" s="3"/>
      <c r="IR410" s="3">
        <v>50448</v>
      </c>
      <c r="IS410" s="3"/>
      <c r="IT410" s="3">
        <v>37791.74754238483</v>
      </c>
      <c r="IU410" s="3"/>
      <c r="IV410" s="93">
        <v>58.28</v>
      </c>
      <c r="IW410" s="4">
        <v>0</v>
      </c>
      <c r="IX410" s="4">
        <v>0</v>
      </c>
      <c r="IY410" s="4">
        <v>789665</v>
      </c>
      <c r="IZ410" s="4">
        <v>0</v>
      </c>
      <c r="JA410" s="4">
        <v>0</v>
      </c>
      <c r="JB410" s="4">
        <v>0</v>
      </c>
      <c r="JC410" s="4">
        <v>53117</v>
      </c>
      <c r="JD410" s="4">
        <v>0</v>
      </c>
      <c r="JE410" s="4">
        <v>21513</v>
      </c>
      <c r="JG410" s="4">
        <v>53117</v>
      </c>
      <c r="JI410" s="4">
        <v>82145.490137967805</v>
      </c>
      <c r="JK410" s="93">
        <v>73.899999999999991</v>
      </c>
      <c r="JL410" s="4">
        <v>0</v>
      </c>
      <c r="JM410" s="4">
        <v>0</v>
      </c>
      <c r="JN410" s="4">
        <v>974809</v>
      </c>
      <c r="JO410" s="4">
        <v>0</v>
      </c>
      <c r="JP410" s="4">
        <v>0</v>
      </c>
      <c r="JQ410" s="4">
        <v>0</v>
      </c>
      <c r="JR410" s="4">
        <v>64058</v>
      </c>
      <c r="JS410" s="4">
        <v>0</v>
      </c>
      <c r="JT410" s="4">
        <v>73810</v>
      </c>
      <c r="JV410" s="4">
        <v>64058</v>
      </c>
      <c r="JW410" s="4">
        <v>0</v>
      </c>
      <c r="JX410" s="4">
        <v>199553.71071766695</v>
      </c>
      <c r="JY410" s="4">
        <v>-18.327418833505362</v>
      </c>
      <c r="JZ410" s="93">
        <v>65.38</v>
      </c>
      <c r="KA410" s="4">
        <v>0</v>
      </c>
      <c r="KB410" s="4">
        <v>0</v>
      </c>
      <c r="KC410" s="4">
        <v>965030</v>
      </c>
      <c r="KD410" s="4">
        <v>0</v>
      </c>
      <c r="KE410" s="4">
        <v>0</v>
      </c>
      <c r="KF410" s="4">
        <v>0</v>
      </c>
      <c r="KG410" s="4">
        <v>61042</v>
      </c>
      <c r="KH410" s="4">
        <v>0</v>
      </c>
      <c r="KI410" s="4">
        <v>0</v>
      </c>
      <c r="KJ410" s="4">
        <v>0</v>
      </c>
      <c r="KK410" s="4">
        <v>61042</v>
      </c>
      <c r="KM410" s="4">
        <v>123507.44666723134</v>
      </c>
      <c r="KN410" s="4">
        <v>-100.1061017154716</v>
      </c>
      <c r="KO410" s="4">
        <v>69.13000000000001</v>
      </c>
      <c r="KP410" s="4">
        <v>0</v>
      </c>
      <c r="KQ410" s="4">
        <v>0</v>
      </c>
      <c r="KR410" s="4">
        <v>1060048</v>
      </c>
      <c r="KS410" s="4">
        <v>0</v>
      </c>
      <c r="KT410" s="4">
        <v>0</v>
      </c>
      <c r="KU410" s="4">
        <v>0</v>
      </c>
      <c r="KV410" s="4">
        <v>73828</v>
      </c>
      <c r="KW410" s="4">
        <v>0</v>
      </c>
      <c r="KX410" s="4">
        <v>18980</v>
      </c>
      <c r="KY410" s="4">
        <v>0</v>
      </c>
      <c r="KZ410" s="4">
        <v>73828</v>
      </c>
      <c r="LA410" s="4">
        <v>0</v>
      </c>
      <c r="LB410" s="4">
        <v>166013.18989828453</v>
      </c>
      <c r="LC410" s="4">
        <v>0</v>
      </c>
      <c r="LD410" s="4">
        <v>76</v>
      </c>
      <c r="LE410" s="4">
        <v>0</v>
      </c>
      <c r="LF410" s="4">
        <v>0</v>
      </c>
      <c r="LG410" s="4">
        <v>1244024</v>
      </c>
      <c r="LH410" s="4">
        <v>0</v>
      </c>
      <c r="LI410" s="4">
        <v>0</v>
      </c>
      <c r="LJ410" s="4">
        <v>0</v>
      </c>
      <c r="LK410" s="4">
        <v>90054</v>
      </c>
      <c r="LL410" s="4">
        <v>0</v>
      </c>
      <c r="LM410" s="4">
        <v>0</v>
      </c>
      <c r="LO410" s="4">
        <v>90054</v>
      </c>
      <c r="LQ410" s="4">
        <v>240986.8</v>
      </c>
      <c r="MI410" s="115">
        <f t="shared" si="6"/>
        <v>-760</v>
      </c>
      <c r="MJ410" s="3"/>
      <c r="MK410" s="3"/>
      <c r="ML410" s="176"/>
      <c r="MM410" s="176"/>
      <c r="MN410" s="176"/>
      <c r="MO410" s="176"/>
      <c r="MP410" s="176"/>
      <c r="MQ410" s="176"/>
      <c r="MR410" s="176"/>
      <c r="MS410" s="176"/>
      <c r="MT410" s="176"/>
    </row>
    <row r="411" spans="1:358" s="4" customFormat="1">
      <c r="A411" s="1">
        <v>763</v>
      </c>
      <c r="B411" t="s">
        <v>603</v>
      </c>
      <c r="C411" s="93"/>
      <c r="E411" s="4">
        <v>0</v>
      </c>
      <c r="F411" s="4">
        <v>0</v>
      </c>
      <c r="I411" s="93"/>
      <c r="J411" s="4">
        <v>0</v>
      </c>
      <c r="K411" s="4">
        <v>0</v>
      </c>
      <c r="L411" s="4">
        <v>0</v>
      </c>
      <c r="O411" s="93"/>
      <c r="Q411" s="4">
        <v>0</v>
      </c>
      <c r="R411" s="4">
        <v>0</v>
      </c>
      <c r="S411" s="4">
        <v>0</v>
      </c>
      <c r="U411" s="4">
        <v>0</v>
      </c>
      <c r="V411" s="4">
        <v>0</v>
      </c>
      <c r="W411" s="93"/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L411" s="4">
        <v>0</v>
      </c>
      <c r="AO411" s="93"/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W411" s="93"/>
      <c r="AZ411" s="4">
        <v>0</v>
      </c>
      <c r="BB411" s="4">
        <v>0</v>
      </c>
      <c r="BC411" s="4">
        <v>0</v>
      </c>
      <c r="BD411" s="4">
        <v>0</v>
      </c>
      <c r="BH411" s="4">
        <v>0</v>
      </c>
      <c r="BL411" s="4">
        <v>0</v>
      </c>
      <c r="BN411" s="4">
        <v>0</v>
      </c>
      <c r="BO411" s="4">
        <v>0</v>
      </c>
      <c r="BP411" s="4">
        <v>0</v>
      </c>
      <c r="BQ411" s="93">
        <v>0</v>
      </c>
      <c r="BR411" s="4">
        <v>0</v>
      </c>
      <c r="BS411" s="4">
        <v>0</v>
      </c>
      <c r="BT411" s="4">
        <v>0</v>
      </c>
      <c r="BU411" s="4">
        <v>0</v>
      </c>
      <c r="BW411" s="4">
        <v>0</v>
      </c>
      <c r="BY411" s="4">
        <v>0</v>
      </c>
      <c r="CA411" s="4">
        <v>0</v>
      </c>
      <c r="CC411" s="93"/>
      <c r="CE411" s="4">
        <v>0</v>
      </c>
      <c r="CF411" s="4">
        <v>0</v>
      </c>
      <c r="CH411" s="4">
        <v>0</v>
      </c>
      <c r="CJ411" s="4">
        <v>0</v>
      </c>
      <c r="CK411" s="4">
        <v>0</v>
      </c>
      <c r="CL411" s="4">
        <v>0</v>
      </c>
      <c r="CM411" s="4">
        <v>0</v>
      </c>
      <c r="CN411" s="4">
        <v>0</v>
      </c>
      <c r="CO411" s="93"/>
      <c r="CS411" s="4">
        <v>0</v>
      </c>
      <c r="CY411" s="4">
        <v>0</v>
      </c>
      <c r="DA411" s="93"/>
      <c r="DD411" s="4">
        <v>0</v>
      </c>
      <c r="DF411" s="4">
        <v>0</v>
      </c>
      <c r="DH411" s="4">
        <v>0</v>
      </c>
      <c r="DI411" s="4">
        <v>0</v>
      </c>
      <c r="DK411" s="4">
        <v>0</v>
      </c>
      <c r="DL411" s="4">
        <v>0</v>
      </c>
      <c r="DM411" s="93"/>
      <c r="DU411" s="4">
        <v>0</v>
      </c>
      <c r="DW411" s="4">
        <v>0</v>
      </c>
      <c r="DY411" s="93"/>
      <c r="EG411" s="4">
        <v>0</v>
      </c>
      <c r="EI411" s="4">
        <v>0</v>
      </c>
      <c r="EK411" s="93">
        <v>0</v>
      </c>
      <c r="EM411" s="4">
        <v>0</v>
      </c>
      <c r="EN411" s="4">
        <v>0</v>
      </c>
      <c r="EO411" s="4">
        <v>0</v>
      </c>
      <c r="EP411" s="4">
        <v>0</v>
      </c>
      <c r="EQ411" s="4">
        <v>0</v>
      </c>
      <c r="ER411" s="4">
        <v>0</v>
      </c>
      <c r="ES411" s="4">
        <v>0</v>
      </c>
      <c r="ET411" s="4">
        <v>0</v>
      </c>
      <c r="EU411" s="4">
        <v>0</v>
      </c>
      <c r="EV411" s="4">
        <v>0</v>
      </c>
      <c r="EW411" s="93">
        <v>0</v>
      </c>
      <c r="EX411" s="4">
        <v>0</v>
      </c>
      <c r="EY411" s="4">
        <v>0</v>
      </c>
      <c r="EZ411" s="4">
        <v>0</v>
      </c>
      <c r="FA411" s="4">
        <v>0</v>
      </c>
      <c r="FB411" s="4">
        <v>0</v>
      </c>
      <c r="FC411" s="4">
        <v>0</v>
      </c>
      <c r="FD411" s="4">
        <v>0</v>
      </c>
      <c r="FE411" s="4">
        <v>0</v>
      </c>
      <c r="FF411" s="4">
        <v>0</v>
      </c>
      <c r="FG411" s="4">
        <v>0</v>
      </c>
      <c r="FH411" s="4">
        <v>0</v>
      </c>
      <c r="FI411" s="93">
        <v>0</v>
      </c>
      <c r="FJ411" s="4">
        <v>0</v>
      </c>
      <c r="FK411" s="4">
        <v>0</v>
      </c>
      <c r="FL411" s="4">
        <v>0</v>
      </c>
      <c r="FM411" s="4">
        <v>0</v>
      </c>
      <c r="FN411" s="4">
        <v>0</v>
      </c>
      <c r="FO411" s="4">
        <v>0</v>
      </c>
      <c r="FQ411" s="4">
        <v>0</v>
      </c>
      <c r="FS411" s="4">
        <v>0</v>
      </c>
      <c r="FU411" s="93">
        <v>0</v>
      </c>
      <c r="FV411" s="4">
        <v>0</v>
      </c>
      <c r="FW411" s="4">
        <v>0</v>
      </c>
      <c r="FX411" s="4">
        <v>0</v>
      </c>
      <c r="FY411" s="4">
        <v>0</v>
      </c>
      <c r="FZ411" s="4">
        <v>0</v>
      </c>
      <c r="GA411" s="4">
        <v>0</v>
      </c>
      <c r="GB411" s="4">
        <v>0</v>
      </c>
      <c r="GC411" s="4">
        <v>0</v>
      </c>
      <c r="GE411" s="4">
        <v>0</v>
      </c>
      <c r="GG411" s="93">
        <v>0</v>
      </c>
      <c r="GH411" s="4">
        <v>0</v>
      </c>
      <c r="GI411" s="4">
        <v>0</v>
      </c>
      <c r="GJ411" s="4">
        <v>0</v>
      </c>
      <c r="GK411" s="4">
        <v>0</v>
      </c>
      <c r="GL411" s="4">
        <v>0</v>
      </c>
      <c r="GM411" s="4">
        <v>0</v>
      </c>
      <c r="GN411" s="4">
        <v>0</v>
      </c>
      <c r="GO411" s="4">
        <v>0</v>
      </c>
      <c r="GP411" s="4">
        <v>0</v>
      </c>
      <c r="GQ411" s="4">
        <v>0</v>
      </c>
      <c r="GR411" s="4">
        <v>0</v>
      </c>
      <c r="GS411" s="93">
        <v>1</v>
      </c>
      <c r="GT411" s="4">
        <v>0</v>
      </c>
      <c r="GU411" s="4">
        <v>13822</v>
      </c>
      <c r="GV411" s="4">
        <v>0</v>
      </c>
      <c r="GW411" s="4">
        <v>893</v>
      </c>
      <c r="GX411" s="4">
        <v>0</v>
      </c>
      <c r="GY411" s="4">
        <v>0</v>
      </c>
      <c r="GZ411" s="4">
        <v>0</v>
      </c>
      <c r="HA411" s="160">
        <v>893</v>
      </c>
      <c r="HB411" s="160">
        <v>0</v>
      </c>
      <c r="HC411" s="160">
        <v>12262.428147957482</v>
      </c>
      <c r="HD411" s="4">
        <v>-9</v>
      </c>
      <c r="HE411" s="93">
        <v>2</v>
      </c>
      <c r="HF411" s="4">
        <v>0</v>
      </c>
      <c r="HG411" s="4">
        <v>0</v>
      </c>
      <c r="HH411" s="4">
        <v>24986</v>
      </c>
      <c r="HI411" s="4">
        <v>0</v>
      </c>
      <c r="HJ411" s="4">
        <v>1786</v>
      </c>
      <c r="HK411" s="4">
        <v>0</v>
      </c>
      <c r="HL411" s="4">
        <v>0</v>
      </c>
      <c r="HM411" s="4">
        <v>0</v>
      </c>
      <c r="HN411" s="4">
        <v>1786</v>
      </c>
      <c r="HO411" s="4">
        <v>0</v>
      </c>
      <c r="HP411" s="4">
        <v>9799</v>
      </c>
      <c r="HQ411" s="4">
        <v>-170.25477082419275</v>
      </c>
      <c r="HR411" s="93">
        <v>3.85</v>
      </c>
      <c r="HS411" s="4">
        <v>0</v>
      </c>
      <c r="HT411" s="4">
        <v>0</v>
      </c>
      <c r="HU411" s="4">
        <v>48865</v>
      </c>
      <c r="HV411" s="4">
        <v>0</v>
      </c>
      <c r="HW411" s="4">
        <v>0</v>
      </c>
      <c r="HX411" s="176">
        <v>0</v>
      </c>
      <c r="HY411" s="4">
        <v>3438</v>
      </c>
      <c r="HZ411" s="176">
        <v>0</v>
      </c>
      <c r="IA411" s="4">
        <v>0</v>
      </c>
      <c r="IB411" s="176">
        <v>0</v>
      </c>
      <c r="IC411" s="4">
        <v>3438</v>
      </c>
      <c r="ID411" s="176">
        <v>0</v>
      </c>
      <c r="IE411" s="4">
        <v>15624.116652051263</v>
      </c>
      <c r="IF411" s="4">
        <v>84.276026077621282</v>
      </c>
      <c r="IG411" s="5">
        <v>5.93</v>
      </c>
      <c r="IH411" s="3">
        <v>0</v>
      </c>
      <c r="II411" s="3">
        <v>0</v>
      </c>
      <c r="IJ411" s="3">
        <v>99638</v>
      </c>
      <c r="IK411" s="3">
        <v>0</v>
      </c>
      <c r="IL411" s="3">
        <v>0</v>
      </c>
      <c r="IM411" s="3">
        <v>0</v>
      </c>
      <c r="IN411" s="3">
        <v>5295</v>
      </c>
      <c r="IO411" s="3">
        <v>0</v>
      </c>
      <c r="IP411" s="3">
        <v>0</v>
      </c>
      <c r="IQ411" s="3"/>
      <c r="IR411" s="3">
        <v>5295</v>
      </c>
      <c r="IS411" s="3"/>
      <c r="IT411" s="3">
        <v>41724.059065687768</v>
      </c>
      <c r="IU411" s="3"/>
      <c r="IV411" s="93">
        <v>6.72</v>
      </c>
      <c r="IW411" s="4">
        <v>0</v>
      </c>
      <c r="IX411" s="4">
        <v>0</v>
      </c>
      <c r="IY411" s="4">
        <v>101356</v>
      </c>
      <c r="IZ411" s="4">
        <v>0</v>
      </c>
      <c r="JA411" s="4">
        <v>0</v>
      </c>
      <c r="JB411" s="4">
        <v>0</v>
      </c>
      <c r="JC411" s="4">
        <v>6298</v>
      </c>
      <c r="JD411" s="4">
        <v>0</v>
      </c>
      <c r="JE411" s="4">
        <v>0</v>
      </c>
      <c r="JG411" s="4">
        <v>6298</v>
      </c>
      <c r="JI411" s="4">
        <v>6433.6515670077433</v>
      </c>
      <c r="JK411" s="93">
        <v>5.4</v>
      </c>
      <c r="JL411" s="4">
        <v>0</v>
      </c>
      <c r="JM411" s="4">
        <v>0</v>
      </c>
      <c r="JN411" s="4">
        <v>77899</v>
      </c>
      <c r="JO411" s="4">
        <v>0</v>
      </c>
      <c r="JP411" s="4">
        <v>0</v>
      </c>
      <c r="JQ411" s="4">
        <v>0</v>
      </c>
      <c r="JR411" s="4">
        <v>5048</v>
      </c>
      <c r="JS411" s="4">
        <v>0</v>
      </c>
      <c r="JT411" s="4">
        <v>0</v>
      </c>
      <c r="JV411" s="4">
        <v>5048</v>
      </c>
      <c r="JW411" s="4">
        <v>0</v>
      </c>
      <c r="JX411" s="4">
        <v>264.79995521346694</v>
      </c>
      <c r="JY411" s="4">
        <v>-0.3367936929047346</v>
      </c>
      <c r="JZ411" s="93">
        <v>4.57</v>
      </c>
      <c r="KA411" s="4">
        <v>0</v>
      </c>
      <c r="KB411" s="4">
        <v>0</v>
      </c>
      <c r="KC411" s="4">
        <v>69448</v>
      </c>
      <c r="KD411" s="4">
        <v>0</v>
      </c>
      <c r="KE411" s="4">
        <v>0</v>
      </c>
      <c r="KF411" s="4">
        <v>0</v>
      </c>
      <c r="KG411" s="4">
        <v>4287</v>
      </c>
      <c r="KH411" s="4">
        <v>0</v>
      </c>
      <c r="KI411" s="4">
        <v>0</v>
      </c>
      <c r="KJ411" s="4">
        <v>0</v>
      </c>
      <c r="KK411" s="4">
        <v>4287</v>
      </c>
      <c r="KM411" s="4">
        <v>228.25528323442805</v>
      </c>
      <c r="KN411" s="4">
        <v>-1.8395991266050089</v>
      </c>
      <c r="KO411" s="4">
        <v>4.93</v>
      </c>
      <c r="KP411" s="4">
        <v>0</v>
      </c>
      <c r="KQ411" s="4">
        <v>0</v>
      </c>
      <c r="KR411" s="4">
        <v>87560</v>
      </c>
      <c r="KS411" s="4">
        <v>0</v>
      </c>
      <c r="KT411" s="4">
        <v>0</v>
      </c>
      <c r="KU411" s="4">
        <v>0</v>
      </c>
      <c r="KV411" s="4">
        <v>5364</v>
      </c>
      <c r="KW411" s="4">
        <v>0</v>
      </c>
      <c r="KX411" s="4">
        <v>0</v>
      </c>
      <c r="KY411" s="4">
        <v>0</v>
      </c>
      <c r="KZ411" s="4">
        <v>5364</v>
      </c>
      <c r="LA411" s="4">
        <v>0</v>
      </c>
      <c r="LB411" s="4">
        <v>18110.160400873396</v>
      </c>
      <c r="LC411" s="4">
        <v>0</v>
      </c>
      <c r="LD411" s="4">
        <v>4</v>
      </c>
      <c r="LE411" s="4">
        <v>0</v>
      </c>
      <c r="LF411" s="4">
        <v>0</v>
      </c>
      <c r="LG411" s="4">
        <v>67412</v>
      </c>
      <c r="LH411" s="4">
        <v>0</v>
      </c>
      <c r="LI411" s="4">
        <v>0</v>
      </c>
      <c r="LJ411" s="4">
        <v>0</v>
      </c>
      <c r="LK411" s="4">
        <v>4752</v>
      </c>
      <c r="LL411" s="4">
        <v>0</v>
      </c>
      <c r="LM411" s="4">
        <v>0</v>
      </c>
      <c r="LO411" s="4">
        <v>4752</v>
      </c>
      <c r="LQ411" s="4">
        <v>10867.199999999999</v>
      </c>
      <c r="MI411" s="115">
        <f t="shared" si="6"/>
        <v>-763</v>
      </c>
      <c r="MJ411" s="3"/>
      <c r="MK411" s="3"/>
      <c r="ML411" s="176"/>
      <c r="MM411" s="176"/>
      <c r="MN411" s="176"/>
      <c r="MO411" s="176"/>
      <c r="MP411" s="176"/>
      <c r="MQ411" s="176"/>
      <c r="MR411" s="176"/>
      <c r="MS411" s="176"/>
      <c r="MT411" s="176"/>
    </row>
    <row r="412" spans="1:358" s="4" customFormat="1">
      <c r="A412" s="1">
        <v>765</v>
      </c>
      <c r="B412" t="s">
        <v>440</v>
      </c>
      <c r="C412" s="93"/>
      <c r="E412" s="4">
        <v>0</v>
      </c>
      <c r="F412" s="4">
        <v>0</v>
      </c>
      <c r="I412" s="93"/>
      <c r="J412" s="4">
        <v>0</v>
      </c>
      <c r="K412" s="4">
        <v>0</v>
      </c>
      <c r="L412" s="4">
        <v>0</v>
      </c>
      <c r="O412" s="93"/>
      <c r="Q412" s="4">
        <v>0</v>
      </c>
      <c r="R412" s="4">
        <v>0</v>
      </c>
      <c r="S412" s="4">
        <v>0</v>
      </c>
      <c r="U412" s="4">
        <v>0</v>
      </c>
      <c r="V412" s="4">
        <v>0</v>
      </c>
      <c r="W412" s="93"/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L412" s="4">
        <v>0</v>
      </c>
      <c r="AO412" s="93"/>
      <c r="AQ412" s="4">
        <v>0</v>
      </c>
      <c r="AR412" s="4">
        <v>0</v>
      </c>
      <c r="AS412" s="4">
        <v>0</v>
      </c>
      <c r="AT412" s="4">
        <v>0</v>
      </c>
      <c r="AU412" s="4">
        <v>0</v>
      </c>
      <c r="AW412" s="93"/>
      <c r="AZ412" s="4">
        <v>0</v>
      </c>
      <c r="BB412" s="4">
        <v>0</v>
      </c>
      <c r="BC412" s="4">
        <v>0</v>
      </c>
      <c r="BD412" s="4">
        <v>0</v>
      </c>
      <c r="BE412" s="4">
        <v>0.06</v>
      </c>
      <c r="BF412" s="4">
        <v>0</v>
      </c>
      <c r="BG412" s="4">
        <v>493</v>
      </c>
      <c r="BH412" s="4">
        <v>0</v>
      </c>
      <c r="BL412" s="4">
        <v>0</v>
      </c>
      <c r="BN412" s="4">
        <v>0</v>
      </c>
      <c r="BO412" s="4">
        <v>90.47649365755224</v>
      </c>
      <c r="BP412" s="4">
        <v>5.8928337816965382E-2</v>
      </c>
      <c r="BQ412" s="93">
        <v>0</v>
      </c>
      <c r="BR412" s="4">
        <v>0</v>
      </c>
      <c r="BS412" s="4">
        <v>0</v>
      </c>
      <c r="BT412" s="4">
        <v>0</v>
      </c>
      <c r="BU412" s="4">
        <v>0</v>
      </c>
      <c r="BW412" s="4">
        <v>0</v>
      </c>
      <c r="BY412" s="4">
        <v>0</v>
      </c>
      <c r="CA412" s="4">
        <v>197.2</v>
      </c>
      <c r="CC412" s="93"/>
      <c r="CE412" s="4">
        <v>0</v>
      </c>
      <c r="CF412" s="4">
        <v>0</v>
      </c>
      <c r="CH412" s="4">
        <v>0</v>
      </c>
      <c r="CJ412" s="4">
        <v>0</v>
      </c>
      <c r="CK412" s="4">
        <v>0</v>
      </c>
      <c r="CL412" s="4">
        <v>0</v>
      </c>
      <c r="CM412" s="4">
        <v>0</v>
      </c>
      <c r="CN412" s="4">
        <v>0</v>
      </c>
      <c r="CO412" s="93"/>
      <c r="CS412" s="4">
        <v>0</v>
      </c>
      <c r="CW412" s="4">
        <v>0</v>
      </c>
      <c r="CY412" s="4">
        <v>1054</v>
      </c>
      <c r="DA412" s="93"/>
      <c r="DD412" s="4">
        <v>0</v>
      </c>
      <c r="DF412" s="4">
        <v>0</v>
      </c>
      <c r="DH412" s="4">
        <v>0</v>
      </c>
      <c r="DI412" s="4">
        <v>0</v>
      </c>
      <c r="DJ412" s="4">
        <v>0</v>
      </c>
      <c r="DK412" s="4">
        <v>0</v>
      </c>
      <c r="DL412" s="4">
        <v>0</v>
      </c>
      <c r="DM412" s="93"/>
      <c r="DU412" s="4">
        <v>0</v>
      </c>
      <c r="DW412" s="4">
        <v>0</v>
      </c>
      <c r="DY412" s="93"/>
      <c r="EG412" s="4">
        <v>0</v>
      </c>
      <c r="EI412" s="4">
        <v>0</v>
      </c>
      <c r="EK412" s="93">
        <v>0</v>
      </c>
      <c r="EM412" s="4">
        <v>0</v>
      </c>
      <c r="EN412" s="4">
        <v>0</v>
      </c>
      <c r="EO412" s="4">
        <v>0</v>
      </c>
      <c r="EP412" s="4">
        <v>0</v>
      </c>
      <c r="EQ412" s="4">
        <v>0</v>
      </c>
      <c r="ER412" s="4">
        <v>0</v>
      </c>
      <c r="ES412" s="4">
        <v>0</v>
      </c>
      <c r="ET412" s="4">
        <v>0</v>
      </c>
      <c r="EU412" s="4">
        <v>0</v>
      </c>
      <c r="EV412" s="4">
        <v>0</v>
      </c>
      <c r="EW412" s="93">
        <v>0</v>
      </c>
      <c r="EX412" s="4">
        <v>0</v>
      </c>
      <c r="EY412" s="4">
        <v>0</v>
      </c>
      <c r="EZ412" s="4">
        <v>0</v>
      </c>
      <c r="FA412" s="4">
        <v>0</v>
      </c>
      <c r="FB412" s="4">
        <v>0</v>
      </c>
      <c r="FC412" s="4">
        <v>0</v>
      </c>
      <c r="FD412" s="4">
        <v>0</v>
      </c>
      <c r="FE412" s="4">
        <v>0</v>
      </c>
      <c r="FF412" s="4">
        <v>0</v>
      </c>
      <c r="FG412" s="4">
        <v>0</v>
      </c>
      <c r="FH412" s="4">
        <v>0</v>
      </c>
      <c r="FI412" s="93">
        <v>0</v>
      </c>
      <c r="FJ412" s="4">
        <v>0</v>
      </c>
      <c r="FK412" s="4">
        <v>0</v>
      </c>
      <c r="FL412" s="4">
        <v>0</v>
      </c>
      <c r="FM412" s="4">
        <v>0</v>
      </c>
      <c r="FN412" s="4">
        <v>0</v>
      </c>
      <c r="FO412" s="4">
        <v>0</v>
      </c>
      <c r="FQ412" s="4">
        <v>0</v>
      </c>
      <c r="FS412" s="4">
        <v>0</v>
      </c>
      <c r="FU412" s="93">
        <v>1</v>
      </c>
      <c r="FV412" s="4">
        <v>0</v>
      </c>
      <c r="FW412" s="4">
        <v>16439</v>
      </c>
      <c r="FX412" s="4">
        <v>0</v>
      </c>
      <c r="FY412" s="4">
        <v>893</v>
      </c>
      <c r="FZ412" s="4">
        <v>0</v>
      </c>
      <c r="GA412" s="4">
        <v>0</v>
      </c>
      <c r="GB412" s="4">
        <v>0</v>
      </c>
      <c r="GC412" s="4">
        <v>893</v>
      </c>
      <c r="GE412" s="4">
        <v>16004.834975814487</v>
      </c>
      <c r="GG412" s="93">
        <v>0</v>
      </c>
      <c r="GH412" s="4">
        <v>0</v>
      </c>
      <c r="GI412" s="4">
        <v>0</v>
      </c>
      <c r="GJ412" s="4">
        <v>0</v>
      </c>
      <c r="GK412" s="4">
        <v>0</v>
      </c>
      <c r="GL412" s="4">
        <v>0</v>
      </c>
      <c r="GM412" s="4">
        <v>0</v>
      </c>
      <c r="GN412" s="4">
        <v>0</v>
      </c>
      <c r="GO412" s="4">
        <v>0</v>
      </c>
      <c r="GP412" s="4">
        <v>0</v>
      </c>
      <c r="GQ412" s="4">
        <v>0</v>
      </c>
      <c r="GR412" s="4">
        <v>0</v>
      </c>
      <c r="GS412" s="93">
        <v>0</v>
      </c>
      <c r="GT412" s="4">
        <v>0</v>
      </c>
      <c r="GU412" s="4">
        <v>0</v>
      </c>
      <c r="GV412" s="4">
        <v>0</v>
      </c>
      <c r="GW412" s="4">
        <v>0</v>
      </c>
      <c r="GX412" s="4">
        <v>0</v>
      </c>
      <c r="GY412" s="4">
        <v>0</v>
      </c>
      <c r="GZ412" s="4">
        <v>0</v>
      </c>
      <c r="HA412" s="160">
        <v>0</v>
      </c>
      <c r="HB412" s="160">
        <v>0</v>
      </c>
      <c r="HC412" s="160">
        <v>0</v>
      </c>
      <c r="HD412" s="4">
        <v>0</v>
      </c>
      <c r="HE412" s="93">
        <v>0</v>
      </c>
      <c r="HF412" s="4">
        <v>0</v>
      </c>
      <c r="HG412" s="4">
        <v>0</v>
      </c>
      <c r="HH412" s="4">
        <v>0</v>
      </c>
      <c r="HI412" s="4">
        <v>0</v>
      </c>
      <c r="HJ412" s="4">
        <v>0</v>
      </c>
      <c r="HK412" s="4">
        <v>0</v>
      </c>
      <c r="HL412" s="4">
        <v>0</v>
      </c>
      <c r="HM412" s="4">
        <v>0</v>
      </c>
      <c r="HN412" s="4">
        <v>0</v>
      </c>
      <c r="HO412" s="4">
        <v>0</v>
      </c>
      <c r="HP412" s="4">
        <v>0</v>
      </c>
      <c r="HQ412" s="4">
        <v>0</v>
      </c>
      <c r="HR412" s="93">
        <v>0</v>
      </c>
      <c r="HS412" s="4">
        <v>0</v>
      </c>
      <c r="HT412" s="4">
        <v>0</v>
      </c>
      <c r="HU412" s="4">
        <v>0</v>
      </c>
      <c r="HV412" s="4">
        <v>0</v>
      </c>
      <c r="HW412" s="4">
        <v>0</v>
      </c>
      <c r="HX412" s="176">
        <v>0</v>
      </c>
      <c r="HY412" s="4">
        <v>0</v>
      </c>
      <c r="HZ412" s="176">
        <v>0</v>
      </c>
      <c r="IA412" s="4">
        <v>0</v>
      </c>
      <c r="IB412" s="176">
        <v>0</v>
      </c>
      <c r="IC412" s="4">
        <v>0</v>
      </c>
      <c r="ID412" s="176">
        <v>0</v>
      </c>
      <c r="IE412" s="4">
        <v>0</v>
      </c>
      <c r="IF412" s="4">
        <v>0</v>
      </c>
      <c r="IG412" s="5">
        <v>0</v>
      </c>
      <c r="IH412" s="3">
        <v>0</v>
      </c>
      <c r="II412" s="3">
        <v>0</v>
      </c>
      <c r="IJ412" s="3">
        <v>0</v>
      </c>
      <c r="IK412" s="3">
        <v>0</v>
      </c>
      <c r="IL412" s="3">
        <v>0</v>
      </c>
      <c r="IM412" s="3">
        <v>0</v>
      </c>
      <c r="IN412" s="3">
        <v>0</v>
      </c>
      <c r="IO412" s="3">
        <v>0</v>
      </c>
      <c r="IP412" s="3">
        <v>0</v>
      </c>
      <c r="IQ412" s="3"/>
      <c r="IR412" s="3">
        <v>0</v>
      </c>
      <c r="IS412" s="3"/>
      <c r="IT412" s="3">
        <v>0</v>
      </c>
      <c r="IU412" s="3"/>
      <c r="IV412" s="93">
        <v>0</v>
      </c>
      <c r="IW412" s="4">
        <v>0</v>
      </c>
      <c r="IX412" s="4">
        <v>0</v>
      </c>
      <c r="IY412" s="4">
        <v>0</v>
      </c>
      <c r="IZ412" s="4">
        <v>0</v>
      </c>
      <c r="JA412" s="4">
        <v>0</v>
      </c>
      <c r="JB412" s="4">
        <v>0</v>
      </c>
      <c r="JC412" s="4">
        <v>0</v>
      </c>
      <c r="JD412" s="4">
        <v>0</v>
      </c>
      <c r="JE412" s="4">
        <v>0</v>
      </c>
      <c r="JG412" s="4">
        <v>0</v>
      </c>
      <c r="JI412" s="4">
        <v>0</v>
      </c>
      <c r="JK412" s="93">
        <v>0</v>
      </c>
      <c r="JL412" s="4">
        <v>0</v>
      </c>
      <c r="JM412" s="4">
        <v>0</v>
      </c>
      <c r="JN412" s="4">
        <v>0</v>
      </c>
      <c r="JO412" s="4">
        <v>0</v>
      </c>
      <c r="JP412" s="4">
        <v>0</v>
      </c>
      <c r="JQ412" s="4">
        <v>0</v>
      </c>
      <c r="JR412" s="4">
        <v>0</v>
      </c>
      <c r="JS412" s="4">
        <v>0</v>
      </c>
      <c r="JT412" s="4">
        <v>0</v>
      </c>
      <c r="JV412" s="4">
        <v>0</v>
      </c>
      <c r="JW412" s="4">
        <v>0</v>
      </c>
      <c r="JX412" s="4">
        <v>0</v>
      </c>
      <c r="JY412" s="4">
        <v>0</v>
      </c>
      <c r="JZ412" s="93">
        <v>0.06</v>
      </c>
      <c r="KA412" s="4">
        <v>0</v>
      </c>
      <c r="KB412" s="4">
        <v>0</v>
      </c>
      <c r="KC412" s="4">
        <v>1356</v>
      </c>
      <c r="KD412" s="4">
        <v>0</v>
      </c>
      <c r="KE412" s="4">
        <v>0</v>
      </c>
      <c r="KF412" s="4">
        <v>0</v>
      </c>
      <c r="KG412" s="4">
        <v>56</v>
      </c>
      <c r="KH412" s="4">
        <v>0</v>
      </c>
      <c r="KI412" s="4">
        <v>0</v>
      </c>
      <c r="KJ412" s="4">
        <v>0</v>
      </c>
      <c r="KK412" s="4">
        <v>56</v>
      </c>
      <c r="KM412" s="4">
        <v>1356</v>
      </c>
      <c r="KN412" s="4">
        <v>0</v>
      </c>
      <c r="KO412" s="4">
        <v>0</v>
      </c>
      <c r="KP412" s="4">
        <v>0</v>
      </c>
      <c r="KQ412" s="4">
        <v>0</v>
      </c>
      <c r="KR412" s="4">
        <v>0</v>
      </c>
      <c r="KS412" s="4">
        <v>0</v>
      </c>
      <c r="KT412" s="4">
        <v>0</v>
      </c>
      <c r="KU412" s="4">
        <v>0</v>
      </c>
      <c r="KV412" s="4">
        <v>0</v>
      </c>
      <c r="KW412" s="4">
        <v>0</v>
      </c>
      <c r="KX412" s="4">
        <v>0</v>
      </c>
      <c r="KY412" s="4">
        <v>0</v>
      </c>
      <c r="KZ412" s="4">
        <v>0</v>
      </c>
      <c r="LA412" s="4">
        <v>0</v>
      </c>
      <c r="LB412" s="4">
        <v>813.6</v>
      </c>
      <c r="LC412" s="4">
        <v>0</v>
      </c>
      <c r="LD412" s="4">
        <v>0</v>
      </c>
      <c r="LE412" s="4">
        <v>0</v>
      </c>
      <c r="LF412" s="4">
        <v>0</v>
      </c>
      <c r="LG412" s="4">
        <v>0</v>
      </c>
      <c r="LH412" s="4">
        <v>0</v>
      </c>
      <c r="LI412" s="4">
        <v>0</v>
      </c>
      <c r="LJ412" s="4">
        <v>0</v>
      </c>
      <c r="LK412" s="4">
        <v>0</v>
      </c>
      <c r="LL412" s="4">
        <v>0</v>
      </c>
      <c r="LM412" s="4">
        <v>0</v>
      </c>
      <c r="LO412" s="4">
        <v>0</v>
      </c>
      <c r="LQ412" s="4">
        <v>542.4</v>
      </c>
      <c r="MI412" s="115">
        <f t="shared" si="6"/>
        <v>-765</v>
      </c>
      <c r="MJ412" s="3"/>
      <c r="MK412" s="3"/>
      <c r="ML412" s="176"/>
      <c r="MM412" s="176"/>
      <c r="MN412" s="176"/>
      <c r="MO412" s="176"/>
      <c r="MP412" s="176"/>
      <c r="MQ412" s="176"/>
      <c r="MR412" s="176"/>
      <c r="MS412" s="176"/>
      <c r="MT412" s="176"/>
    </row>
    <row r="413" spans="1:358" s="4" customFormat="1">
      <c r="A413" s="1">
        <v>766</v>
      </c>
      <c r="B413" t="s">
        <v>441</v>
      </c>
      <c r="C413" s="93"/>
      <c r="E413" s="4">
        <v>0</v>
      </c>
      <c r="F413" s="4">
        <v>0</v>
      </c>
      <c r="I413" s="93"/>
      <c r="J413" s="4">
        <v>0</v>
      </c>
      <c r="K413" s="4">
        <v>0</v>
      </c>
      <c r="L413" s="4">
        <v>0</v>
      </c>
      <c r="O413" s="93"/>
      <c r="Q413" s="4">
        <v>0</v>
      </c>
      <c r="R413" s="4">
        <v>0</v>
      </c>
      <c r="S413" s="4">
        <v>0</v>
      </c>
      <c r="U413" s="4">
        <v>0</v>
      </c>
      <c r="V413" s="4">
        <v>0</v>
      </c>
      <c r="W413" s="93"/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L413" s="4">
        <v>0</v>
      </c>
      <c r="AO413" s="93"/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W413" s="93">
        <v>1.84</v>
      </c>
      <c r="AY413" s="4">
        <v>12965</v>
      </c>
      <c r="AZ413" s="4">
        <v>0</v>
      </c>
      <c r="BA413" s="4">
        <v>0</v>
      </c>
      <c r="BB413" s="4">
        <v>0</v>
      </c>
      <c r="BC413" s="4">
        <v>11542</v>
      </c>
      <c r="BD413" s="4">
        <v>17</v>
      </c>
      <c r="BE413" s="4">
        <v>3</v>
      </c>
      <c r="BF413" s="4">
        <v>0</v>
      </c>
      <c r="BG413" s="4">
        <v>20448</v>
      </c>
      <c r="BH413" s="4">
        <v>0</v>
      </c>
      <c r="BI413" s="4">
        <v>2.98</v>
      </c>
      <c r="BJ413" s="4">
        <v>0</v>
      </c>
      <c r="BK413" s="4">
        <v>20306</v>
      </c>
      <c r="BL413" s="4">
        <v>0</v>
      </c>
      <c r="BM413" s="4">
        <v>0</v>
      </c>
      <c r="BN413" s="4">
        <v>0</v>
      </c>
      <c r="BO413" s="4">
        <v>2959.5417759693837</v>
      </c>
      <c r="BP413" s="4">
        <v>1.9275821874562098</v>
      </c>
      <c r="BQ413" s="93">
        <v>2</v>
      </c>
      <c r="BR413" s="4">
        <v>0</v>
      </c>
      <c r="BS413" s="4">
        <v>14359.606976861727</v>
      </c>
      <c r="BT413" s="4">
        <v>0</v>
      </c>
      <c r="BU413" s="4">
        <v>1484.675561436688</v>
      </c>
      <c r="BW413" s="4">
        <v>0</v>
      </c>
      <c r="BY413" s="4">
        <v>1484.675561436688</v>
      </c>
      <c r="CA413" s="4">
        <v>2993.2</v>
      </c>
      <c r="CC413" s="93">
        <v>2</v>
      </c>
      <c r="CD413" s="4">
        <v>0</v>
      </c>
      <c r="CE413" s="4">
        <v>16115.629926033709</v>
      </c>
      <c r="CF413" s="4">
        <v>0</v>
      </c>
      <c r="CG413" s="4">
        <v>1543.1550866981931</v>
      </c>
      <c r="CH413" s="4">
        <v>0</v>
      </c>
      <c r="CI413" s="4">
        <v>0</v>
      </c>
      <c r="CJ413" s="4">
        <v>0</v>
      </c>
      <c r="CK413" s="4">
        <v>1543.1550866981931</v>
      </c>
      <c r="CL413" s="4">
        <v>0</v>
      </c>
      <c r="CM413" s="4">
        <v>1756.022949171982</v>
      </c>
      <c r="CN413" s="4">
        <v>0</v>
      </c>
      <c r="CO413" s="93"/>
      <c r="CS413" s="4">
        <v>0</v>
      </c>
      <c r="CW413" s="4">
        <v>0</v>
      </c>
      <c r="CY413" s="4">
        <v>50560.928911792886</v>
      </c>
      <c r="DA413" s="93">
        <v>3</v>
      </c>
      <c r="DB413" s="4">
        <v>0</v>
      </c>
      <c r="DC413" s="4">
        <v>27214</v>
      </c>
      <c r="DD413" s="4">
        <v>0</v>
      </c>
      <c r="DE413" s="4">
        <v>2515</v>
      </c>
      <c r="DF413" s="4">
        <v>0</v>
      </c>
      <c r="DG413" s="4">
        <v>0</v>
      </c>
      <c r="DH413" s="4">
        <v>0</v>
      </c>
      <c r="DI413" s="4">
        <v>2515</v>
      </c>
      <c r="DJ413" s="4">
        <v>0</v>
      </c>
      <c r="DK413" s="4">
        <v>27916</v>
      </c>
      <c r="DL413" s="4">
        <v>0</v>
      </c>
      <c r="DM413" s="93">
        <v>2</v>
      </c>
      <c r="DN413" s="4">
        <v>0</v>
      </c>
      <c r="DO413" s="4">
        <v>18026</v>
      </c>
      <c r="DQ413" s="4">
        <v>1771</v>
      </c>
      <c r="DS413" s="4">
        <v>0</v>
      </c>
      <c r="DU413" s="4">
        <v>1771</v>
      </c>
      <c r="DW413" s="4">
        <v>16328.4</v>
      </c>
      <c r="DY413" s="93">
        <v>3</v>
      </c>
      <c r="DZ413" s="4">
        <v>0</v>
      </c>
      <c r="EA413" s="4">
        <v>27035</v>
      </c>
      <c r="EC413" s="4">
        <v>2668</v>
      </c>
      <c r="EE413" s="4">
        <v>0</v>
      </c>
      <c r="EG413" s="4">
        <v>2668</v>
      </c>
      <c r="EI413" s="4">
        <v>19894.599999999999</v>
      </c>
      <c r="EK413" s="93">
        <v>0</v>
      </c>
      <c r="EM413" s="4">
        <v>0</v>
      </c>
      <c r="EN413" s="4">
        <v>0</v>
      </c>
      <c r="EO413" s="4">
        <v>0</v>
      </c>
      <c r="EP413" s="4">
        <v>0</v>
      </c>
      <c r="EQ413" s="4">
        <v>0</v>
      </c>
      <c r="ER413" s="4">
        <v>0</v>
      </c>
      <c r="ES413" s="4">
        <v>0</v>
      </c>
      <c r="ET413" s="4">
        <v>0</v>
      </c>
      <c r="EU413" s="4">
        <v>5405.4</v>
      </c>
      <c r="EV413" s="4">
        <v>0</v>
      </c>
      <c r="EW413" s="93">
        <v>0</v>
      </c>
      <c r="EX413" s="4">
        <v>0</v>
      </c>
      <c r="EY413" s="4">
        <v>0</v>
      </c>
      <c r="EZ413" s="4">
        <v>0</v>
      </c>
      <c r="FA413" s="4">
        <v>0</v>
      </c>
      <c r="FB413" s="4">
        <v>0</v>
      </c>
      <c r="FC413" s="4">
        <v>0</v>
      </c>
      <c r="FD413" s="4">
        <v>0</v>
      </c>
      <c r="FE413" s="4">
        <v>0</v>
      </c>
      <c r="FF413" s="4">
        <v>0</v>
      </c>
      <c r="FG413" s="4">
        <v>3603.6</v>
      </c>
      <c r="FH413" s="4">
        <v>0</v>
      </c>
      <c r="FI413" s="93">
        <v>3</v>
      </c>
      <c r="FJ413" s="4">
        <v>0</v>
      </c>
      <c r="FK413" s="4">
        <v>21190</v>
      </c>
      <c r="FL413" s="4">
        <v>0</v>
      </c>
      <c r="FM413" s="4">
        <v>1760</v>
      </c>
      <c r="FN413" s="4">
        <v>0</v>
      </c>
      <c r="FO413" s="4">
        <v>11475</v>
      </c>
      <c r="FQ413" s="4">
        <v>1760</v>
      </c>
      <c r="FS413" s="4">
        <v>20280.017542672362</v>
      </c>
      <c r="FU413" s="93">
        <v>3</v>
      </c>
      <c r="FV413" s="4">
        <v>0</v>
      </c>
      <c r="FW413" s="4">
        <v>32883</v>
      </c>
      <c r="FX413" s="4">
        <v>0</v>
      </c>
      <c r="FY413" s="4">
        <v>2658</v>
      </c>
      <c r="FZ413" s="4">
        <v>0</v>
      </c>
      <c r="GA413" s="4">
        <v>0</v>
      </c>
      <c r="GB413" s="4">
        <v>0</v>
      </c>
      <c r="GC413" s="4">
        <v>2658</v>
      </c>
      <c r="GE413" s="4">
        <v>16541.76949063666</v>
      </c>
      <c r="GG413" s="93">
        <v>3.5</v>
      </c>
      <c r="GH413" s="4">
        <v>0</v>
      </c>
      <c r="GI413" s="4">
        <v>41032</v>
      </c>
      <c r="GJ413" s="4">
        <v>0</v>
      </c>
      <c r="GK413" s="4">
        <v>3113</v>
      </c>
      <c r="GL413" s="4">
        <v>0</v>
      </c>
      <c r="GM413" s="4">
        <v>0</v>
      </c>
      <c r="GN413" s="4">
        <v>0</v>
      </c>
      <c r="GO413" s="4">
        <v>3113</v>
      </c>
      <c r="GP413" s="4">
        <v>0</v>
      </c>
      <c r="GQ413" s="4">
        <v>7840.026485482289</v>
      </c>
      <c r="GR413" s="4">
        <v>-6.8531698029064501</v>
      </c>
      <c r="GS413" s="93">
        <v>5.4828514739229028</v>
      </c>
      <c r="GT413" s="4">
        <v>0</v>
      </c>
      <c r="GU413" s="4">
        <v>65852</v>
      </c>
      <c r="GV413" s="4">
        <v>0</v>
      </c>
      <c r="GW413" s="4">
        <v>4876</v>
      </c>
      <c r="GX413" s="4">
        <v>0</v>
      </c>
      <c r="GY413" s="4">
        <v>0</v>
      </c>
      <c r="GZ413" s="4">
        <v>0</v>
      </c>
      <c r="HA413" s="160">
        <v>4876</v>
      </c>
      <c r="HB413" s="160">
        <v>0</v>
      </c>
      <c r="HC413" s="160">
        <v>22012.642317992253</v>
      </c>
      <c r="HD413" s="4">
        <v>-16</v>
      </c>
      <c r="HE413" s="93">
        <v>5</v>
      </c>
      <c r="HF413" s="4">
        <v>0</v>
      </c>
      <c r="HG413" s="4">
        <v>0</v>
      </c>
      <c r="HH413" s="4">
        <v>69672</v>
      </c>
      <c r="HI413" s="4">
        <v>0</v>
      </c>
      <c r="HJ413" s="4">
        <v>4619</v>
      </c>
      <c r="HK413" s="4">
        <v>0</v>
      </c>
      <c r="HL413" s="4">
        <v>0</v>
      </c>
      <c r="HM413" s="4">
        <v>0</v>
      </c>
      <c r="HN413" s="4">
        <v>4619</v>
      </c>
      <c r="HO413" s="4">
        <v>0</v>
      </c>
      <c r="HP413" s="4">
        <v>3353</v>
      </c>
      <c r="HQ413" s="4">
        <v>-58.256290267683198</v>
      </c>
      <c r="HR413" s="93">
        <v>4.0600000000000005</v>
      </c>
      <c r="HS413" s="4">
        <v>0</v>
      </c>
      <c r="HT413" s="4">
        <v>0</v>
      </c>
      <c r="HU413" s="4">
        <v>63118</v>
      </c>
      <c r="HV413" s="4">
        <v>0</v>
      </c>
      <c r="HW413" s="4">
        <v>0</v>
      </c>
      <c r="HX413" s="176">
        <v>0</v>
      </c>
      <c r="HY413" s="4">
        <v>3617</v>
      </c>
      <c r="HZ413" s="176">
        <v>0</v>
      </c>
      <c r="IA413" s="4">
        <v>0</v>
      </c>
      <c r="IB413" s="176">
        <v>0</v>
      </c>
      <c r="IC413" s="4">
        <v>3617</v>
      </c>
      <c r="ID413" s="176">
        <v>0</v>
      </c>
      <c r="IE413" s="4">
        <v>-38.391026857800625</v>
      </c>
      <c r="IF413" s="4">
        <v>-0.20708007067970868</v>
      </c>
      <c r="IG413" s="5">
        <v>3.52</v>
      </c>
      <c r="IH413" s="3">
        <v>0</v>
      </c>
      <c r="II413" s="3">
        <v>0</v>
      </c>
      <c r="IJ413" s="3">
        <v>49401</v>
      </c>
      <c r="IK413" s="3">
        <v>0</v>
      </c>
      <c r="IL413" s="3">
        <v>0</v>
      </c>
      <c r="IM413" s="3">
        <v>0</v>
      </c>
      <c r="IN413" s="3">
        <v>3144</v>
      </c>
      <c r="IO413" s="3">
        <v>0</v>
      </c>
      <c r="IP413" s="3">
        <v>0</v>
      </c>
      <c r="IQ413" s="3"/>
      <c r="IR413" s="3">
        <v>3144</v>
      </c>
      <c r="IS413" s="3"/>
      <c r="IT413" s="3">
        <v>-0.16989154306920795</v>
      </c>
      <c r="IU413" s="3"/>
      <c r="IV413" s="93">
        <v>4.5199999999999996</v>
      </c>
      <c r="IW413" s="4">
        <v>0</v>
      </c>
      <c r="IX413" s="4">
        <v>0</v>
      </c>
      <c r="IY413" s="4">
        <v>67000</v>
      </c>
      <c r="IZ413" s="4">
        <v>0</v>
      </c>
      <c r="JA413" s="4">
        <v>0</v>
      </c>
      <c r="JB413" s="4">
        <v>0</v>
      </c>
      <c r="JC413" s="4">
        <v>4239</v>
      </c>
      <c r="JD413" s="4">
        <v>0</v>
      </c>
      <c r="JE413" s="4">
        <v>0</v>
      </c>
      <c r="JG413" s="4">
        <v>4239</v>
      </c>
      <c r="JI413" s="4">
        <v>14609.803573202547</v>
      </c>
      <c r="JK413" s="93">
        <v>6</v>
      </c>
      <c r="JL413" s="4">
        <v>0</v>
      </c>
      <c r="JM413" s="4">
        <v>0</v>
      </c>
      <c r="JN413" s="4">
        <v>109475</v>
      </c>
      <c r="JO413" s="4">
        <v>0</v>
      </c>
      <c r="JP413" s="4">
        <v>0</v>
      </c>
      <c r="JQ413" s="4">
        <v>0</v>
      </c>
      <c r="JR413" s="4">
        <v>5628</v>
      </c>
      <c r="JS413" s="4">
        <v>0</v>
      </c>
      <c r="JT413" s="4">
        <v>0</v>
      </c>
      <c r="JV413" s="4">
        <v>5628</v>
      </c>
      <c r="JW413" s="4">
        <v>0</v>
      </c>
      <c r="JX413" s="4">
        <v>45187.581147730969</v>
      </c>
      <c r="JY413" s="4">
        <v>-3.4500769507721998</v>
      </c>
      <c r="JZ413" s="93">
        <v>5</v>
      </c>
      <c r="KA413" s="4">
        <v>0</v>
      </c>
      <c r="KB413" s="4">
        <v>0</v>
      </c>
      <c r="KC413" s="4">
        <v>79828</v>
      </c>
      <c r="KD413" s="4">
        <v>0</v>
      </c>
      <c r="KE413" s="4">
        <v>0</v>
      </c>
      <c r="KF413" s="4">
        <v>0</v>
      </c>
      <c r="KG413" s="4">
        <v>4690</v>
      </c>
      <c r="KH413" s="4">
        <v>0</v>
      </c>
      <c r="KI413" s="4">
        <v>0</v>
      </c>
      <c r="KJ413" s="4">
        <v>0</v>
      </c>
      <c r="KK413" s="4">
        <v>4690</v>
      </c>
      <c r="KM413" s="4">
        <v>27823.221612131958</v>
      </c>
      <c r="KN413" s="4">
        <v>-18.844647863283171</v>
      </c>
      <c r="KO413" s="4">
        <v>4</v>
      </c>
      <c r="KP413" s="4">
        <v>0</v>
      </c>
      <c r="KQ413" s="4">
        <v>0</v>
      </c>
      <c r="KR413" s="4">
        <v>57215</v>
      </c>
      <c r="KS413" s="4">
        <v>0</v>
      </c>
      <c r="KT413" s="4">
        <v>0</v>
      </c>
      <c r="KU413" s="4">
        <v>0</v>
      </c>
      <c r="KV413" s="4">
        <v>4352</v>
      </c>
      <c r="KW413" s="4">
        <v>0</v>
      </c>
      <c r="KX413" s="4">
        <v>0</v>
      </c>
      <c r="KY413" s="4">
        <v>0</v>
      </c>
      <c r="KZ413" s="4">
        <v>4352</v>
      </c>
      <c r="LA413" s="4">
        <v>0</v>
      </c>
      <c r="LB413" s="4">
        <v>16291.555352136718</v>
      </c>
      <c r="LC413" s="4">
        <v>0</v>
      </c>
      <c r="LD413" s="4">
        <v>4</v>
      </c>
      <c r="LE413" s="4">
        <v>0</v>
      </c>
      <c r="LF413" s="4">
        <v>0</v>
      </c>
      <c r="LG413" s="4">
        <v>56334</v>
      </c>
      <c r="LH413" s="4">
        <v>0</v>
      </c>
      <c r="LI413" s="4">
        <v>0</v>
      </c>
      <c r="LJ413" s="4">
        <v>0</v>
      </c>
      <c r="LK413" s="4">
        <v>4752</v>
      </c>
      <c r="LL413" s="4">
        <v>0</v>
      </c>
      <c r="LM413" s="4">
        <v>0</v>
      </c>
      <c r="LO413" s="4">
        <v>4752</v>
      </c>
      <c r="LQ413" s="4">
        <v>0</v>
      </c>
      <c r="MI413" s="115">
        <f t="shared" si="6"/>
        <v>-766</v>
      </c>
      <c r="MJ413" s="3"/>
      <c r="MK413" s="3"/>
      <c r="ML413" s="176"/>
      <c r="MM413" s="176"/>
      <c r="MN413" s="176"/>
      <c r="MO413" s="176"/>
      <c r="MP413" s="176"/>
      <c r="MQ413" s="176"/>
      <c r="MR413" s="176"/>
      <c r="MS413" s="176"/>
      <c r="MT413" s="176"/>
    </row>
    <row r="414" spans="1:358" s="4" customFormat="1">
      <c r="A414" s="1">
        <v>767</v>
      </c>
      <c r="B414" t="s">
        <v>442</v>
      </c>
      <c r="C414" s="93"/>
      <c r="E414" s="4">
        <v>0</v>
      </c>
      <c r="F414" s="4">
        <v>0</v>
      </c>
      <c r="I414" s="93"/>
      <c r="J414" s="4">
        <v>0</v>
      </c>
      <c r="K414" s="4">
        <v>0</v>
      </c>
      <c r="L414" s="4">
        <v>0</v>
      </c>
      <c r="O414" s="93"/>
      <c r="Q414" s="4">
        <v>0</v>
      </c>
      <c r="R414" s="4">
        <v>0</v>
      </c>
      <c r="S414" s="4">
        <v>0</v>
      </c>
      <c r="U414" s="4">
        <v>0</v>
      </c>
      <c r="V414" s="4">
        <v>0</v>
      </c>
      <c r="W414" s="93">
        <v>2.6</v>
      </c>
      <c r="X414" s="4">
        <v>0</v>
      </c>
      <c r="Y414" s="4">
        <v>9438</v>
      </c>
      <c r="Z414" s="4">
        <v>19348</v>
      </c>
      <c r="AA414" s="4">
        <v>5899</v>
      </c>
      <c r="AB414" s="4">
        <v>0</v>
      </c>
      <c r="AC414" s="4">
        <v>9438</v>
      </c>
      <c r="AD414" s="4">
        <v>19348</v>
      </c>
      <c r="AE414" s="4">
        <v>0</v>
      </c>
      <c r="AF414" s="4">
        <v>7.56</v>
      </c>
      <c r="AG414" s="4">
        <v>0</v>
      </c>
      <c r="AH414" s="4">
        <v>45715</v>
      </c>
      <c r="AJ414" s="4">
        <v>0</v>
      </c>
      <c r="AL414" s="4">
        <v>61288</v>
      </c>
      <c r="AN414" s="4">
        <v>0</v>
      </c>
      <c r="AO414" s="93">
        <v>5.88</v>
      </c>
      <c r="AP414" s="4">
        <v>0</v>
      </c>
      <c r="AQ414" s="4">
        <v>40960</v>
      </c>
      <c r="AR414" s="4">
        <v>0</v>
      </c>
      <c r="AS414" s="4">
        <v>0</v>
      </c>
      <c r="AT414" s="4">
        <v>0</v>
      </c>
      <c r="AU414" s="4">
        <v>37150</v>
      </c>
      <c r="AW414" s="93">
        <v>5</v>
      </c>
      <c r="AY414" s="4">
        <v>37835</v>
      </c>
      <c r="AZ414" s="4">
        <v>0</v>
      </c>
      <c r="BA414" s="4">
        <v>0</v>
      </c>
      <c r="BB414" s="4">
        <v>0</v>
      </c>
      <c r="BC414" s="4">
        <v>19807</v>
      </c>
      <c r="BD414" s="4">
        <v>29</v>
      </c>
      <c r="BE414" s="4">
        <v>3</v>
      </c>
      <c r="BF414" s="4">
        <v>0</v>
      </c>
      <c r="BG414" s="4">
        <v>22221</v>
      </c>
      <c r="BH414" s="4">
        <v>0</v>
      </c>
      <c r="BI414" s="4">
        <v>4.9400000000000004</v>
      </c>
      <c r="BJ414" s="4">
        <v>0</v>
      </c>
      <c r="BK414" s="4">
        <v>37657</v>
      </c>
      <c r="BL414" s="4">
        <v>0</v>
      </c>
      <c r="BM414" s="4">
        <v>0</v>
      </c>
      <c r="BN414" s="4">
        <v>0</v>
      </c>
      <c r="BO414" s="4">
        <v>4721.417025348127</v>
      </c>
      <c r="BP414" s="4">
        <v>3.0751109619441195</v>
      </c>
      <c r="BQ414" s="93">
        <v>3</v>
      </c>
      <c r="BR414" s="4">
        <v>0</v>
      </c>
      <c r="BS414" s="4">
        <v>20395.022132111408</v>
      </c>
      <c r="BT414" s="4">
        <v>0</v>
      </c>
      <c r="BU414" s="4">
        <v>2244</v>
      </c>
      <c r="BW414" s="4">
        <v>0</v>
      </c>
      <c r="BY414" s="4">
        <v>2244</v>
      </c>
      <c r="CA414" s="4">
        <v>9261.6</v>
      </c>
      <c r="CC414" s="93">
        <v>7</v>
      </c>
      <c r="CD414" s="4">
        <v>0</v>
      </c>
      <c r="CE414" s="4">
        <v>59428</v>
      </c>
      <c r="CF414" s="4">
        <v>0</v>
      </c>
      <c r="CG414" s="4">
        <v>5432</v>
      </c>
      <c r="CH414" s="4">
        <v>0</v>
      </c>
      <c r="CI414" s="4">
        <v>0</v>
      </c>
      <c r="CJ414" s="4">
        <v>0</v>
      </c>
      <c r="CK414" s="4">
        <v>5432</v>
      </c>
      <c r="CL414" s="4">
        <v>0</v>
      </c>
      <c r="CM414" s="4">
        <v>45206.977867888592</v>
      </c>
      <c r="CN414" s="4">
        <v>0</v>
      </c>
      <c r="CO414" s="93">
        <v>8.8114478114478114</v>
      </c>
      <c r="CP414" s="4">
        <v>0</v>
      </c>
      <c r="CQ414" s="4">
        <v>86568.928911792886</v>
      </c>
      <c r="CS414" s="4">
        <v>7114.4290060657913</v>
      </c>
      <c r="CU414" s="4">
        <v>0</v>
      </c>
      <c r="CW414" s="4">
        <v>7114.4290060657913</v>
      </c>
      <c r="CY414" s="4">
        <v>0</v>
      </c>
      <c r="DA414" s="93">
        <v>4</v>
      </c>
      <c r="DB414" s="4">
        <v>0</v>
      </c>
      <c r="DC414" s="4">
        <v>35108</v>
      </c>
      <c r="DD414" s="4">
        <v>0</v>
      </c>
      <c r="DE414" s="4">
        <v>3396</v>
      </c>
      <c r="DF414" s="4">
        <v>0</v>
      </c>
      <c r="DG414" s="4">
        <v>0</v>
      </c>
      <c r="DH414" s="4">
        <v>0</v>
      </c>
      <c r="DI414" s="4">
        <v>3396</v>
      </c>
      <c r="DJ414" s="4">
        <v>0</v>
      </c>
      <c r="DK414" s="4">
        <v>31898</v>
      </c>
      <c r="DL414" s="4">
        <v>0</v>
      </c>
      <c r="DM414" s="93">
        <v>8</v>
      </c>
      <c r="DN414" s="4">
        <v>0</v>
      </c>
      <c r="DO414" s="4">
        <v>83856</v>
      </c>
      <c r="DQ414" s="4">
        <v>7104</v>
      </c>
      <c r="DS414" s="4">
        <v>0</v>
      </c>
      <c r="DU414" s="4">
        <v>7104</v>
      </c>
      <c r="DW414" s="4">
        <v>59604.371564717156</v>
      </c>
      <c r="DY414" s="93">
        <v>8.0950819672131153</v>
      </c>
      <c r="DZ414" s="4">
        <v>0</v>
      </c>
      <c r="EA414" s="4">
        <v>78913</v>
      </c>
      <c r="EC414" s="4">
        <v>7197</v>
      </c>
      <c r="EE414" s="4">
        <v>0</v>
      </c>
      <c r="EG414" s="4">
        <v>7197</v>
      </c>
      <c r="EI414" s="4">
        <v>29248.799999999999</v>
      </c>
      <c r="EK414" s="93">
        <v>9</v>
      </c>
      <c r="EL414" s="4">
        <v>0</v>
      </c>
      <c r="EM414" s="4">
        <v>96018</v>
      </c>
      <c r="EN414" s="4">
        <v>0</v>
      </c>
      <c r="EO414" s="4">
        <v>8037</v>
      </c>
      <c r="EP414" s="4">
        <v>0</v>
      </c>
      <c r="EQ414" s="4">
        <v>0</v>
      </c>
      <c r="ER414" s="4">
        <v>0</v>
      </c>
      <c r="ES414" s="4">
        <v>8037</v>
      </c>
      <c r="ET414" s="4">
        <v>0</v>
      </c>
      <c r="EU414" s="4">
        <v>36604.199999999997</v>
      </c>
      <c r="EV414" s="4">
        <v>0</v>
      </c>
      <c r="EW414" s="93">
        <v>9</v>
      </c>
      <c r="EX414" s="4">
        <v>0</v>
      </c>
      <c r="EY414" s="4">
        <v>92678</v>
      </c>
      <c r="EZ414" s="4">
        <v>0</v>
      </c>
      <c r="FA414" s="4">
        <v>8017</v>
      </c>
      <c r="FB414" s="4">
        <v>0</v>
      </c>
      <c r="FC414" s="4">
        <v>0</v>
      </c>
      <c r="FD414" s="4">
        <v>0</v>
      </c>
      <c r="FE414" s="4">
        <v>8017</v>
      </c>
      <c r="FF414" s="4">
        <v>0</v>
      </c>
      <c r="FG414" s="4">
        <v>4276.25</v>
      </c>
      <c r="FH414" s="4">
        <v>0</v>
      </c>
      <c r="FI414" s="93">
        <v>8.5</v>
      </c>
      <c r="FJ414" s="4">
        <v>0</v>
      </c>
      <c r="FK414" s="4">
        <v>89999</v>
      </c>
      <c r="FL414" s="4">
        <v>0</v>
      </c>
      <c r="FM414" s="4">
        <v>7591</v>
      </c>
      <c r="FN414" s="4">
        <v>0</v>
      </c>
      <c r="FO414" s="4">
        <v>0</v>
      </c>
      <c r="FQ414" s="4">
        <v>7591</v>
      </c>
      <c r="FS414" s="4">
        <v>4092.6109021638831</v>
      </c>
      <c r="FU414" s="93">
        <v>6.2810591793642638</v>
      </c>
      <c r="FV414" s="4">
        <v>0</v>
      </c>
      <c r="FW414" s="4">
        <v>61272</v>
      </c>
      <c r="FX414" s="4">
        <v>0</v>
      </c>
      <c r="FY414" s="4">
        <v>5609</v>
      </c>
      <c r="FZ414" s="4">
        <v>0</v>
      </c>
      <c r="GA414" s="4">
        <v>0</v>
      </c>
      <c r="GB414" s="4">
        <v>0</v>
      </c>
      <c r="GC414" s="4">
        <v>5609</v>
      </c>
      <c r="GE414" s="4">
        <v>4163.3113671954925</v>
      </c>
      <c r="GG414" s="93">
        <v>5.3847008955471978</v>
      </c>
      <c r="GH414" s="4">
        <v>0</v>
      </c>
      <c r="GI414" s="4">
        <v>47626</v>
      </c>
      <c r="GJ414" s="4">
        <v>0</v>
      </c>
      <c r="GK414" s="4">
        <v>4808</v>
      </c>
      <c r="GL414" s="4">
        <v>0</v>
      </c>
      <c r="GM414" s="4">
        <v>0</v>
      </c>
      <c r="GN414" s="4">
        <v>0</v>
      </c>
      <c r="GO414" s="4">
        <v>4808</v>
      </c>
      <c r="GP414" s="4">
        <v>0</v>
      </c>
      <c r="GQ414" s="4">
        <v>0</v>
      </c>
      <c r="GR414" s="4">
        <v>0</v>
      </c>
      <c r="GS414" s="93">
        <v>8</v>
      </c>
      <c r="GT414" s="4">
        <v>0</v>
      </c>
      <c r="GU414" s="4">
        <v>81392</v>
      </c>
      <c r="GV414" s="4">
        <v>0</v>
      </c>
      <c r="GW414" s="4">
        <v>7028</v>
      </c>
      <c r="GX414" s="4">
        <v>0</v>
      </c>
      <c r="GY414" s="4">
        <v>0</v>
      </c>
      <c r="GZ414" s="4">
        <v>0</v>
      </c>
      <c r="HA414" s="160">
        <v>7028</v>
      </c>
      <c r="HB414" s="160">
        <v>0</v>
      </c>
      <c r="HC414" s="160">
        <v>29956.095271591112</v>
      </c>
      <c r="HD414" s="4">
        <v>-22</v>
      </c>
      <c r="HE414" s="93">
        <v>8</v>
      </c>
      <c r="HF414" s="4">
        <v>0</v>
      </c>
      <c r="HG414" s="4">
        <v>0</v>
      </c>
      <c r="HH414" s="4">
        <v>88283</v>
      </c>
      <c r="HI414" s="4">
        <v>0</v>
      </c>
      <c r="HJ414" s="4">
        <v>7144</v>
      </c>
      <c r="HK414" s="4">
        <v>0</v>
      </c>
      <c r="HL414" s="4">
        <v>0</v>
      </c>
      <c r="HM414" s="4">
        <v>0</v>
      </c>
      <c r="HN414" s="4">
        <v>7144</v>
      </c>
      <c r="HO414" s="4">
        <v>0</v>
      </c>
      <c r="HP414" s="4">
        <v>6049</v>
      </c>
      <c r="HQ414" s="4">
        <v>-105.09007754832601</v>
      </c>
      <c r="HR414" s="93">
        <v>38.700000000000003</v>
      </c>
      <c r="HS414" s="4">
        <v>0</v>
      </c>
      <c r="HT414" s="4">
        <v>0</v>
      </c>
      <c r="HU414" s="4">
        <v>514243</v>
      </c>
      <c r="HV414" s="4">
        <v>0</v>
      </c>
      <c r="HW414" s="4">
        <v>0</v>
      </c>
      <c r="HX414" s="176">
        <v>0</v>
      </c>
      <c r="HY414" s="4">
        <v>33666</v>
      </c>
      <c r="HZ414" s="176">
        <v>0</v>
      </c>
      <c r="IA414" s="4">
        <v>14695</v>
      </c>
      <c r="IB414" s="176">
        <v>0</v>
      </c>
      <c r="IC414" s="4">
        <v>33666</v>
      </c>
      <c r="ID414" s="176">
        <v>0</v>
      </c>
      <c r="IE414" s="4">
        <v>280639.34742903593</v>
      </c>
      <c r="IF414" s="4">
        <v>1513.7603929263423</v>
      </c>
      <c r="IG414" s="5">
        <v>44.769999999999996</v>
      </c>
      <c r="IH414" s="3">
        <v>0</v>
      </c>
      <c r="II414" s="3">
        <v>0</v>
      </c>
      <c r="IJ414" s="3">
        <v>508925</v>
      </c>
      <c r="IK414" s="3">
        <v>0</v>
      </c>
      <c r="IL414" s="3">
        <v>0</v>
      </c>
      <c r="IM414" s="3">
        <v>0</v>
      </c>
      <c r="IN414" s="3">
        <v>39980</v>
      </c>
      <c r="IO414" s="3">
        <v>0</v>
      </c>
      <c r="IP414" s="3">
        <v>0</v>
      </c>
      <c r="IQ414" s="3"/>
      <c r="IR414" s="3">
        <v>39980</v>
      </c>
      <c r="IS414" s="3"/>
      <c r="IT414" s="3">
        <v>1241.9113444725458</v>
      </c>
      <c r="IU414" s="3"/>
      <c r="IV414" s="93">
        <v>52.47</v>
      </c>
      <c r="IW414" s="4">
        <v>0</v>
      </c>
      <c r="IX414" s="4">
        <v>0</v>
      </c>
      <c r="IY414" s="4">
        <v>670327</v>
      </c>
      <c r="IZ414" s="4">
        <v>0</v>
      </c>
      <c r="JA414" s="4">
        <v>0</v>
      </c>
      <c r="JB414" s="4">
        <v>0</v>
      </c>
      <c r="JC414" s="4">
        <v>49208</v>
      </c>
      <c r="JD414" s="4">
        <v>0</v>
      </c>
      <c r="JE414" s="4">
        <v>0</v>
      </c>
      <c r="JG414" s="4">
        <v>49208</v>
      </c>
      <c r="JI414" s="4">
        <v>134137.04591734489</v>
      </c>
      <c r="JK414" s="93">
        <v>67.23</v>
      </c>
      <c r="JL414" s="4">
        <v>0</v>
      </c>
      <c r="JM414" s="4">
        <v>0</v>
      </c>
      <c r="JN414" s="4">
        <v>890919</v>
      </c>
      <c r="JO414" s="4">
        <v>0</v>
      </c>
      <c r="JP414" s="4">
        <v>0</v>
      </c>
      <c r="JQ414" s="4">
        <v>0</v>
      </c>
      <c r="JR414" s="4">
        <v>63014</v>
      </c>
      <c r="JS414" s="4">
        <v>0</v>
      </c>
      <c r="JT414" s="4">
        <v>0</v>
      </c>
      <c r="JV414" s="4">
        <v>63014</v>
      </c>
      <c r="JW414" s="4">
        <v>0</v>
      </c>
      <c r="JX414" s="4">
        <v>245469.32384829104</v>
      </c>
      <c r="JY414" s="4">
        <v>-31.640963691635989</v>
      </c>
      <c r="JZ414" s="93">
        <v>68.31</v>
      </c>
      <c r="KA414" s="4">
        <v>0</v>
      </c>
      <c r="KB414" s="4">
        <v>0</v>
      </c>
      <c r="KC414" s="4">
        <v>916662</v>
      </c>
      <c r="KD414" s="4">
        <v>0</v>
      </c>
      <c r="KE414" s="4">
        <v>0</v>
      </c>
      <c r="KF414" s="4">
        <v>0</v>
      </c>
      <c r="KG414" s="4">
        <v>62219</v>
      </c>
      <c r="KH414" s="4">
        <v>0</v>
      </c>
      <c r="KI414" s="4">
        <v>21316</v>
      </c>
      <c r="KJ414" s="4">
        <v>0</v>
      </c>
      <c r="KK414" s="4">
        <v>62219</v>
      </c>
      <c r="KM414" s="4">
        <v>179542.23912957107</v>
      </c>
      <c r="KN414" s="4">
        <v>-172.82594774872996</v>
      </c>
      <c r="KO414" s="4">
        <v>71.040000000000006</v>
      </c>
      <c r="KP414" s="4">
        <v>0</v>
      </c>
      <c r="KQ414" s="4">
        <v>0</v>
      </c>
      <c r="KR414" s="4">
        <v>940160</v>
      </c>
      <c r="KS414" s="4">
        <v>0</v>
      </c>
      <c r="KT414" s="4">
        <v>0</v>
      </c>
      <c r="KU414" s="4">
        <v>0</v>
      </c>
      <c r="KV414" s="4">
        <v>77273</v>
      </c>
      <c r="KW414" s="4">
        <v>0</v>
      </c>
      <c r="KX414" s="4">
        <v>0</v>
      </c>
      <c r="KY414" s="4">
        <v>0</v>
      </c>
      <c r="KZ414" s="4">
        <v>77273</v>
      </c>
      <c r="LA414" s="4">
        <v>0</v>
      </c>
      <c r="LB414" s="4">
        <v>123478.30205225127</v>
      </c>
      <c r="LC414" s="4">
        <v>0</v>
      </c>
      <c r="LD414" s="4">
        <v>64</v>
      </c>
      <c r="LE414" s="4">
        <v>0</v>
      </c>
      <c r="LF414" s="4">
        <v>0</v>
      </c>
      <c r="LG414" s="4">
        <v>873694</v>
      </c>
      <c r="LH414" s="4">
        <v>0</v>
      </c>
      <c r="LI414" s="4">
        <v>0</v>
      </c>
      <c r="LJ414" s="4">
        <v>0</v>
      </c>
      <c r="LK414" s="4">
        <v>76024</v>
      </c>
      <c r="LL414" s="4">
        <v>0</v>
      </c>
      <c r="LM414" s="4">
        <v>0</v>
      </c>
      <c r="LO414" s="4">
        <v>76024</v>
      </c>
      <c r="LQ414" s="4">
        <v>24396</v>
      </c>
      <c r="MI414" s="115">
        <f t="shared" si="6"/>
        <v>-767</v>
      </c>
      <c r="MJ414" s="3"/>
      <c r="MK414" s="3"/>
      <c r="ML414" s="176"/>
      <c r="MM414" s="176"/>
      <c r="MN414" s="176"/>
      <c r="MO414" s="176"/>
      <c r="MP414" s="176"/>
      <c r="MQ414" s="176"/>
      <c r="MR414" s="176"/>
      <c r="MS414" s="176"/>
      <c r="MT414" s="176"/>
    </row>
    <row r="415" spans="1:358" s="4" customFormat="1">
      <c r="A415" s="1">
        <v>770</v>
      </c>
      <c r="B415" t="s">
        <v>443</v>
      </c>
      <c r="C415" s="93"/>
      <c r="E415" s="4">
        <v>0</v>
      </c>
      <c r="F415" s="4">
        <v>0</v>
      </c>
      <c r="I415" s="93"/>
      <c r="J415" s="4">
        <v>0</v>
      </c>
      <c r="K415" s="4">
        <v>0</v>
      </c>
      <c r="L415" s="4">
        <v>0</v>
      </c>
      <c r="M415" s="4">
        <v>157948</v>
      </c>
      <c r="O415" s="93"/>
      <c r="Q415" s="4">
        <v>0</v>
      </c>
      <c r="R415" s="4">
        <v>0</v>
      </c>
      <c r="S415" s="4">
        <v>0</v>
      </c>
      <c r="U415" s="4">
        <v>0</v>
      </c>
      <c r="V415" s="4">
        <v>0</v>
      </c>
      <c r="W415" s="93"/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L415" s="4">
        <v>0</v>
      </c>
      <c r="AO415" s="93"/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W415" s="93"/>
      <c r="AZ415" s="4">
        <v>0</v>
      </c>
      <c r="BB415" s="4">
        <v>0</v>
      </c>
      <c r="BC415" s="4">
        <v>0</v>
      </c>
      <c r="BD415" s="4">
        <v>0</v>
      </c>
      <c r="BH415" s="4">
        <v>0</v>
      </c>
      <c r="BL415" s="4">
        <v>0</v>
      </c>
      <c r="BN415" s="4">
        <v>0</v>
      </c>
      <c r="BO415" s="4">
        <v>0</v>
      </c>
      <c r="BP415" s="4">
        <v>0</v>
      </c>
      <c r="BQ415" s="93">
        <v>0</v>
      </c>
      <c r="BR415" s="4">
        <v>0</v>
      </c>
      <c r="BS415" s="4">
        <v>0</v>
      </c>
      <c r="BT415" s="4">
        <v>0</v>
      </c>
      <c r="BU415" s="4">
        <v>0</v>
      </c>
      <c r="BW415" s="4">
        <v>0</v>
      </c>
      <c r="BY415" s="4">
        <v>0</v>
      </c>
      <c r="CA415" s="4">
        <v>0</v>
      </c>
      <c r="CC415" s="93"/>
      <c r="CE415" s="4">
        <v>0</v>
      </c>
      <c r="CF415" s="4">
        <v>0</v>
      </c>
      <c r="CH415" s="4">
        <v>0</v>
      </c>
      <c r="CJ415" s="4">
        <v>0</v>
      </c>
      <c r="CK415" s="4">
        <v>0</v>
      </c>
      <c r="CL415" s="4">
        <v>0</v>
      </c>
      <c r="CM415" s="4">
        <v>0</v>
      </c>
      <c r="CN415" s="4">
        <v>0</v>
      </c>
      <c r="CO415" s="93"/>
      <c r="CS415" s="4">
        <v>0</v>
      </c>
      <c r="CW415" s="4">
        <v>0</v>
      </c>
      <c r="CY415" s="4">
        <v>33875</v>
      </c>
      <c r="DA415" s="93"/>
      <c r="DD415" s="4">
        <v>0</v>
      </c>
      <c r="DF415" s="4">
        <v>0</v>
      </c>
      <c r="DH415" s="4">
        <v>0</v>
      </c>
      <c r="DI415" s="4">
        <v>0</v>
      </c>
      <c r="DJ415" s="4">
        <v>0</v>
      </c>
      <c r="DK415" s="4">
        <v>0</v>
      </c>
      <c r="DL415" s="4">
        <v>0</v>
      </c>
      <c r="DM415" s="93"/>
      <c r="DU415" s="4">
        <v>0</v>
      </c>
      <c r="DW415" s="4">
        <v>0</v>
      </c>
      <c r="DY415" s="93"/>
      <c r="EG415" s="4">
        <v>0</v>
      </c>
      <c r="EI415" s="4">
        <v>0</v>
      </c>
      <c r="EK415" s="93">
        <v>0</v>
      </c>
      <c r="EM415" s="4">
        <v>0</v>
      </c>
      <c r="EN415" s="4">
        <v>0</v>
      </c>
      <c r="EO415" s="4">
        <v>0</v>
      </c>
      <c r="EP415" s="4">
        <v>0</v>
      </c>
      <c r="EQ415" s="4">
        <v>0</v>
      </c>
      <c r="ER415" s="4">
        <v>0</v>
      </c>
      <c r="ES415" s="4">
        <v>0</v>
      </c>
      <c r="ET415" s="4">
        <v>0</v>
      </c>
      <c r="EU415" s="4">
        <v>0</v>
      </c>
      <c r="EV415" s="4">
        <v>0</v>
      </c>
      <c r="EW415" s="93">
        <v>0</v>
      </c>
      <c r="EX415" s="4">
        <v>0</v>
      </c>
      <c r="EY415" s="4">
        <v>0</v>
      </c>
      <c r="EZ415" s="4">
        <v>0</v>
      </c>
      <c r="FA415" s="4">
        <v>0</v>
      </c>
      <c r="FB415" s="4">
        <v>0</v>
      </c>
      <c r="FC415" s="4">
        <v>0</v>
      </c>
      <c r="FD415" s="4">
        <v>0</v>
      </c>
      <c r="FE415" s="4">
        <v>0</v>
      </c>
      <c r="FF415" s="4">
        <v>0</v>
      </c>
      <c r="FG415" s="4">
        <v>0</v>
      </c>
      <c r="FH415" s="4">
        <v>0</v>
      </c>
      <c r="FI415" s="93">
        <v>0</v>
      </c>
      <c r="FJ415" s="4">
        <v>0</v>
      </c>
      <c r="FK415" s="4">
        <v>0</v>
      </c>
      <c r="FL415" s="4">
        <v>0</v>
      </c>
      <c r="FM415" s="4">
        <v>0</v>
      </c>
      <c r="FN415" s="4">
        <v>0</v>
      </c>
      <c r="FO415" s="4">
        <v>0</v>
      </c>
      <c r="FQ415" s="4">
        <v>0</v>
      </c>
      <c r="FS415" s="4">
        <v>0</v>
      </c>
      <c r="FU415" s="93">
        <v>0</v>
      </c>
      <c r="FV415" s="4">
        <v>0</v>
      </c>
      <c r="FW415" s="4">
        <v>0</v>
      </c>
      <c r="FX415" s="4">
        <v>0</v>
      </c>
      <c r="FY415" s="4">
        <v>0</v>
      </c>
      <c r="FZ415" s="4">
        <v>0</v>
      </c>
      <c r="GA415" s="4">
        <v>0</v>
      </c>
      <c r="GB415" s="4">
        <v>0</v>
      </c>
      <c r="GC415" s="4">
        <v>0</v>
      </c>
      <c r="GE415" s="4">
        <v>0</v>
      </c>
      <c r="GG415" s="93">
        <v>0</v>
      </c>
      <c r="GH415" s="4">
        <v>0</v>
      </c>
      <c r="GI415" s="4">
        <v>0</v>
      </c>
      <c r="GJ415" s="4">
        <v>0</v>
      </c>
      <c r="GK415" s="4">
        <v>0</v>
      </c>
      <c r="GL415" s="4">
        <v>0</v>
      </c>
      <c r="GM415" s="4">
        <v>0</v>
      </c>
      <c r="GN415" s="4">
        <v>0</v>
      </c>
      <c r="GO415" s="4">
        <v>0</v>
      </c>
      <c r="GP415" s="4">
        <v>0</v>
      </c>
      <c r="GQ415" s="4">
        <v>0</v>
      </c>
      <c r="GR415" s="4">
        <v>0</v>
      </c>
      <c r="GS415" s="93">
        <v>0</v>
      </c>
      <c r="GT415" s="4">
        <v>0</v>
      </c>
      <c r="GU415" s="4">
        <v>0</v>
      </c>
      <c r="GV415" s="4">
        <v>0</v>
      </c>
      <c r="GW415" s="4">
        <v>0</v>
      </c>
      <c r="GX415" s="4">
        <v>0</v>
      </c>
      <c r="GY415" s="4">
        <v>0</v>
      </c>
      <c r="GZ415" s="4">
        <v>0</v>
      </c>
      <c r="HA415" s="160">
        <v>0</v>
      </c>
      <c r="HB415" s="160">
        <v>0</v>
      </c>
      <c r="HC415" s="160">
        <v>0</v>
      </c>
      <c r="HD415" s="4">
        <v>0</v>
      </c>
      <c r="HE415" s="93">
        <v>0</v>
      </c>
      <c r="HF415" s="4">
        <v>0</v>
      </c>
      <c r="HG415" s="4">
        <v>0</v>
      </c>
      <c r="HH415" s="4">
        <v>0</v>
      </c>
      <c r="HI415" s="4">
        <v>0</v>
      </c>
      <c r="HJ415" s="4">
        <v>0</v>
      </c>
      <c r="HK415" s="4">
        <v>0</v>
      </c>
      <c r="HL415" s="4">
        <v>0</v>
      </c>
      <c r="HM415" s="4">
        <v>0</v>
      </c>
      <c r="HN415" s="4">
        <v>0</v>
      </c>
      <c r="HO415" s="4">
        <v>0</v>
      </c>
      <c r="HP415" s="4">
        <v>0</v>
      </c>
      <c r="HQ415" s="4">
        <v>0</v>
      </c>
      <c r="HR415" s="93">
        <v>0</v>
      </c>
      <c r="HS415" s="4">
        <v>0</v>
      </c>
      <c r="HT415" s="4">
        <v>0</v>
      </c>
      <c r="HU415" s="4">
        <v>0</v>
      </c>
      <c r="HV415" s="4">
        <v>0</v>
      </c>
      <c r="HW415" s="4">
        <v>0</v>
      </c>
      <c r="HX415" s="176">
        <v>0</v>
      </c>
      <c r="HY415" s="4">
        <v>0</v>
      </c>
      <c r="HZ415" s="176">
        <v>0</v>
      </c>
      <c r="IA415" s="4">
        <v>0</v>
      </c>
      <c r="IB415" s="176">
        <v>0</v>
      </c>
      <c r="IC415" s="4">
        <v>0</v>
      </c>
      <c r="ID415" s="176">
        <v>0</v>
      </c>
      <c r="IE415" s="4">
        <v>0</v>
      </c>
      <c r="IF415" s="4">
        <v>0</v>
      </c>
      <c r="IG415" s="5">
        <v>0</v>
      </c>
      <c r="IH415" s="3">
        <v>0</v>
      </c>
      <c r="II415" s="3">
        <v>0</v>
      </c>
      <c r="IJ415" s="3">
        <v>0</v>
      </c>
      <c r="IK415" s="3">
        <v>0</v>
      </c>
      <c r="IL415" s="3">
        <v>0</v>
      </c>
      <c r="IM415" s="3">
        <v>0</v>
      </c>
      <c r="IN415" s="3">
        <v>0</v>
      </c>
      <c r="IO415" s="3">
        <v>0</v>
      </c>
      <c r="IP415" s="3">
        <v>0</v>
      </c>
      <c r="IQ415" s="3"/>
      <c r="IR415" s="3">
        <v>0</v>
      </c>
      <c r="IS415" s="3"/>
      <c r="IT415" s="3">
        <v>0</v>
      </c>
      <c r="IU415" s="3"/>
      <c r="IV415" s="93">
        <v>2</v>
      </c>
      <c r="IW415" s="4">
        <v>0</v>
      </c>
      <c r="IX415" s="4">
        <v>0</v>
      </c>
      <c r="IY415" s="4">
        <v>28716</v>
      </c>
      <c r="IZ415" s="4">
        <v>0</v>
      </c>
      <c r="JA415" s="4">
        <v>0</v>
      </c>
      <c r="JB415" s="4">
        <v>0</v>
      </c>
      <c r="JC415" s="4">
        <v>1876</v>
      </c>
      <c r="JD415" s="4">
        <v>0</v>
      </c>
      <c r="JE415" s="4">
        <v>0</v>
      </c>
      <c r="JG415" s="4">
        <v>1876</v>
      </c>
      <c r="JI415" s="4">
        <v>23838.610427118601</v>
      </c>
      <c r="JK415" s="93">
        <v>2</v>
      </c>
      <c r="JL415" s="4">
        <v>0</v>
      </c>
      <c r="JM415" s="4">
        <v>0</v>
      </c>
      <c r="JN415" s="4">
        <v>27182</v>
      </c>
      <c r="JO415" s="4">
        <v>0</v>
      </c>
      <c r="JP415" s="4">
        <v>0</v>
      </c>
      <c r="JQ415" s="4">
        <v>0</v>
      </c>
      <c r="JR415" s="4">
        <v>1876</v>
      </c>
      <c r="JS415" s="4">
        <v>0</v>
      </c>
      <c r="JT415" s="4">
        <v>0</v>
      </c>
      <c r="JV415" s="4">
        <v>1876</v>
      </c>
      <c r="JW415" s="4">
        <v>0</v>
      </c>
      <c r="JX415" s="4">
        <v>4426.0742222991366</v>
      </c>
      <c r="JY415" s="4">
        <v>-5.6294340427548377</v>
      </c>
      <c r="JZ415" s="93">
        <v>3.18</v>
      </c>
      <c r="KA415" s="4">
        <v>0</v>
      </c>
      <c r="KB415" s="4">
        <v>0</v>
      </c>
      <c r="KC415" s="4">
        <v>47816</v>
      </c>
      <c r="KD415" s="4">
        <v>0</v>
      </c>
      <c r="KE415" s="4">
        <v>0</v>
      </c>
      <c r="KF415" s="4">
        <v>0</v>
      </c>
      <c r="KG415" s="4">
        <v>2961</v>
      </c>
      <c r="KH415" s="4">
        <v>0</v>
      </c>
      <c r="KI415" s="4">
        <v>0</v>
      </c>
      <c r="KJ415" s="4">
        <v>0</v>
      </c>
      <c r="KK415" s="4">
        <v>2961</v>
      </c>
      <c r="KM415" s="4">
        <v>24449.237900675107</v>
      </c>
      <c r="KN415" s="4">
        <v>-30.748503212798823</v>
      </c>
      <c r="KO415" s="4">
        <v>7.8</v>
      </c>
      <c r="KP415" s="4">
        <v>0</v>
      </c>
      <c r="KQ415" s="4">
        <v>0</v>
      </c>
      <c r="KR415" s="4">
        <v>87563</v>
      </c>
      <c r="KS415" s="4">
        <v>0</v>
      </c>
      <c r="KT415" s="4">
        <v>0</v>
      </c>
      <c r="KU415" s="4">
        <v>0</v>
      </c>
      <c r="KV415" s="4">
        <v>8486</v>
      </c>
      <c r="KW415" s="4">
        <v>0</v>
      </c>
      <c r="KX415" s="4">
        <v>0</v>
      </c>
      <c r="KY415" s="4">
        <v>0</v>
      </c>
      <c r="KZ415" s="4">
        <v>8486</v>
      </c>
      <c r="LA415" s="4">
        <v>0</v>
      </c>
      <c r="LB415" s="4">
        <v>52096.651496787206</v>
      </c>
      <c r="LC415" s="4">
        <v>0</v>
      </c>
      <c r="LD415" s="4">
        <v>8</v>
      </c>
      <c r="LE415" s="4">
        <v>0</v>
      </c>
      <c r="LF415" s="4">
        <v>0</v>
      </c>
      <c r="LG415" s="4">
        <v>108824</v>
      </c>
      <c r="LH415" s="4">
        <v>0</v>
      </c>
      <c r="LI415" s="4">
        <v>0</v>
      </c>
      <c r="LJ415" s="4">
        <v>0</v>
      </c>
      <c r="LK415" s="4">
        <v>9504</v>
      </c>
      <c r="LL415" s="4">
        <v>0</v>
      </c>
      <c r="LM415" s="4">
        <v>0</v>
      </c>
      <c r="LO415" s="4">
        <v>9504</v>
      </c>
      <c r="LQ415" s="4">
        <v>53362.799999999996</v>
      </c>
      <c r="MI415" s="115">
        <f t="shared" si="6"/>
        <v>-770</v>
      </c>
      <c r="MJ415" s="3"/>
      <c r="MK415" s="3"/>
      <c r="ML415" s="176"/>
      <c r="MM415" s="176"/>
      <c r="MN415" s="176"/>
      <c r="MO415" s="176"/>
      <c r="MP415" s="176"/>
      <c r="MQ415" s="176"/>
      <c r="MR415" s="176"/>
      <c r="MS415" s="176"/>
      <c r="MT415" s="176"/>
    </row>
    <row r="416" spans="1:358" s="4" customFormat="1">
      <c r="A416" s="1">
        <v>773</v>
      </c>
      <c r="B416" t="s">
        <v>444</v>
      </c>
      <c r="C416" s="93"/>
      <c r="E416" s="4">
        <v>0</v>
      </c>
      <c r="F416" s="4">
        <v>0</v>
      </c>
      <c r="I416" s="93"/>
      <c r="J416" s="4">
        <v>0</v>
      </c>
      <c r="K416" s="4">
        <v>0</v>
      </c>
      <c r="L416" s="4">
        <v>0</v>
      </c>
      <c r="M416" s="4">
        <v>2173</v>
      </c>
      <c r="O416" s="93"/>
      <c r="Q416" s="4">
        <v>0</v>
      </c>
      <c r="R416" s="4">
        <v>0</v>
      </c>
      <c r="S416" s="4">
        <v>0</v>
      </c>
      <c r="U416" s="4">
        <v>0</v>
      </c>
      <c r="V416" s="4">
        <v>0</v>
      </c>
      <c r="W416" s="93"/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F416" s="4">
        <v>31.15</v>
      </c>
      <c r="AG416" s="4">
        <v>0</v>
      </c>
      <c r="AH416" s="4">
        <v>128828</v>
      </c>
      <c r="AJ416" s="4">
        <v>46795</v>
      </c>
      <c r="AL416" s="4">
        <v>128828</v>
      </c>
      <c r="AN416" s="4">
        <v>0</v>
      </c>
      <c r="AO416" s="93">
        <v>40.49</v>
      </c>
      <c r="AP416" s="4">
        <v>0</v>
      </c>
      <c r="AQ416" s="4">
        <v>260346</v>
      </c>
      <c r="AR416" s="4">
        <v>0</v>
      </c>
      <c r="AS416" s="4">
        <v>13528</v>
      </c>
      <c r="AT416" s="4">
        <v>0</v>
      </c>
      <c r="AU416" s="4">
        <v>208815</v>
      </c>
      <c r="AW416" s="93">
        <v>42.63</v>
      </c>
      <c r="AY416" s="4">
        <v>311414</v>
      </c>
      <c r="AZ416" s="4">
        <v>0</v>
      </c>
      <c r="BA416" s="4">
        <v>0</v>
      </c>
      <c r="BB416" s="4">
        <v>0</v>
      </c>
      <c r="BC416" s="4">
        <v>161585</v>
      </c>
      <c r="BD416" s="4">
        <v>236</v>
      </c>
      <c r="BE416" s="4">
        <v>48.83</v>
      </c>
      <c r="BF416" s="4">
        <v>0</v>
      </c>
      <c r="BG416" s="4">
        <v>369693</v>
      </c>
      <c r="BH416" s="4">
        <v>0</v>
      </c>
      <c r="BI416" s="4">
        <v>53.7</v>
      </c>
      <c r="BJ416" s="4">
        <v>0</v>
      </c>
      <c r="BK416" s="4">
        <v>342391</v>
      </c>
      <c r="BL416" s="4">
        <v>0</v>
      </c>
      <c r="BM416" s="4">
        <v>0</v>
      </c>
      <c r="BN416" s="4">
        <v>0</v>
      </c>
      <c r="BO416" s="4">
        <v>16943.573953896695</v>
      </c>
      <c r="BP416" s="4">
        <v>11.035536518043955</v>
      </c>
      <c r="BQ416" s="93">
        <v>50</v>
      </c>
      <c r="BR416" s="4">
        <v>0</v>
      </c>
      <c r="BS416" s="4">
        <v>349323.03753476398</v>
      </c>
      <c r="BT416" s="4">
        <v>0</v>
      </c>
      <c r="BU416" s="4">
        <v>36652</v>
      </c>
      <c r="BW416" s="4">
        <v>7877.0415823421217</v>
      </c>
      <c r="BY416" s="4">
        <v>36652</v>
      </c>
      <c r="CA416" s="4">
        <v>30243.637534763977</v>
      </c>
      <c r="CC416" s="93">
        <v>52.370629370629374</v>
      </c>
      <c r="CD416" s="4">
        <v>0</v>
      </c>
      <c r="CE416" s="4">
        <v>401159.02097902098</v>
      </c>
      <c r="CF416" s="4">
        <v>0</v>
      </c>
      <c r="CG416" s="4">
        <v>40639.608391608395</v>
      </c>
      <c r="CH416" s="4">
        <v>0</v>
      </c>
      <c r="CI416" s="4">
        <v>0</v>
      </c>
      <c r="CJ416" s="4">
        <v>0</v>
      </c>
      <c r="CK416" s="4">
        <v>40639.608391608395</v>
      </c>
      <c r="CL416" s="4">
        <v>0</v>
      </c>
      <c r="CM416" s="4">
        <v>55994.983444256999</v>
      </c>
      <c r="CN416" s="4">
        <v>0</v>
      </c>
      <c r="CO416" s="93">
        <v>49.625874125874127</v>
      </c>
      <c r="CP416" s="4">
        <v>0</v>
      </c>
      <c r="CQ416" s="4">
        <v>364402.30069930071</v>
      </c>
      <c r="CS416" s="4">
        <v>39435.583916083917</v>
      </c>
      <c r="CU416" s="4">
        <v>8305</v>
      </c>
      <c r="CW416" s="4">
        <v>39435.583916083917</v>
      </c>
      <c r="CY416" s="4">
        <v>33910.234335767454</v>
      </c>
      <c r="DA416" s="93">
        <v>49.933797909407666</v>
      </c>
      <c r="DB416" s="4">
        <v>0</v>
      </c>
      <c r="DC416" s="4">
        <v>405013</v>
      </c>
      <c r="DD416" s="4">
        <v>0</v>
      </c>
      <c r="DE416" s="4">
        <v>42394</v>
      </c>
      <c r="DF416" s="4">
        <v>0</v>
      </c>
      <c r="DG416" s="4">
        <v>0</v>
      </c>
      <c r="DH416" s="4">
        <v>0</v>
      </c>
      <c r="DI416" s="4">
        <v>42394</v>
      </c>
      <c r="DJ416" s="4">
        <v>0</v>
      </c>
      <c r="DK416" s="4">
        <v>61345</v>
      </c>
      <c r="DL416" s="4">
        <v>0</v>
      </c>
      <c r="DM416" s="93">
        <v>50.190782353313793</v>
      </c>
      <c r="DN416" s="4">
        <v>0</v>
      </c>
      <c r="DO416" s="4">
        <v>440149</v>
      </c>
      <c r="DQ416" s="4">
        <v>44713</v>
      </c>
      <c r="DS416" s="4">
        <v>0</v>
      </c>
      <c r="DU416" s="4">
        <v>44713</v>
      </c>
      <c r="DW416" s="4">
        <v>59502.41958041957</v>
      </c>
      <c r="DY416" s="93">
        <v>46.614840989399298</v>
      </c>
      <c r="DZ416" s="4">
        <v>0</v>
      </c>
      <c r="EA416" s="4">
        <v>413671</v>
      </c>
      <c r="EC416" s="4">
        <v>41628</v>
      </c>
      <c r="EE416" s="4">
        <v>0</v>
      </c>
      <c r="EG416" s="4">
        <v>41628</v>
      </c>
      <c r="EI416" s="4">
        <v>37325.879720279714</v>
      </c>
      <c r="EK416" s="93">
        <v>38.567599067599069</v>
      </c>
      <c r="EL416" s="4">
        <v>0</v>
      </c>
      <c r="EM416" s="4">
        <v>340971</v>
      </c>
      <c r="EN416" s="4">
        <v>35864</v>
      </c>
      <c r="EO416" s="4">
        <v>33957</v>
      </c>
      <c r="EP416" s="4">
        <v>3572</v>
      </c>
      <c r="EQ416" s="4">
        <v>5343</v>
      </c>
      <c r="ER416" s="4">
        <v>0</v>
      </c>
      <c r="ES416" s="4">
        <v>33957</v>
      </c>
      <c r="ET416" s="4">
        <v>3572</v>
      </c>
      <c r="EU416" s="4">
        <v>14054.4</v>
      </c>
      <c r="EV416" s="4">
        <v>0</v>
      </c>
      <c r="EW416" s="93">
        <v>45.219081272084807</v>
      </c>
      <c r="EX416" s="4">
        <v>0</v>
      </c>
      <c r="EY416" s="4">
        <v>416740</v>
      </c>
      <c r="EZ416" s="4">
        <v>0</v>
      </c>
      <c r="FA416" s="4">
        <v>40381</v>
      </c>
      <c r="FB416" s="4">
        <v>0</v>
      </c>
      <c r="FC416" s="4">
        <v>0</v>
      </c>
      <c r="FD416" s="4">
        <v>0</v>
      </c>
      <c r="FE416" s="4">
        <v>40381</v>
      </c>
      <c r="FF416" s="4">
        <v>0</v>
      </c>
      <c r="FG416" s="4">
        <v>111633</v>
      </c>
      <c r="FH416" s="4">
        <v>0</v>
      </c>
      <c r="FI416" s="93">
        <v>46.554006968641112</v>
      </c>
      <c r="FJ416" s="4">
        <v>0</v>
      </c>
      <c r="FK416" s="4">
        <v>457253</v>
      </c>
      <c r="FL416" s="4">
        <v>0</v>
      </c>
      <c r="FM416" s="4">
        <v>41573</v>
      </c>
      <c r="FN416" s="4">
        <v>0</v>
      </c>
      <c r="FO416" s="4">
        <v>0</v>
      </c>
      <c r="FQ416" s="4">
        <v>41573</v>
      </c>
      <c r="FS416" s="4">
        <v>31159.112842905601</v>
      </c>
      <c r="FU416" s="93">
        <v>43.047945205479451</v>
      </c>
      <c r="FV416" s="4">
        <v>0</v>
      </c>
      <c r="FW416" s="4">
        <v>429856</v>
      </c>
      <c r="FX416" s="4">
        <v>0</v>
      </c>
      <c r="FY416" s="4">
        <v>37550</v>
      </c>
      <c r="FZ416" s="4">
        <v>0</v>
      </c>
      <c r="GA416" s="4">
        <v>11116</v>
      </c>
      <c r="GB416" s="4">
        <v>0</v>
      </c>
      <c r="GC416" s="4">
        <v>37550</v>
      </c>
      <c r="GE416" s="4">
        <v>28302.728582299107</v>
      </c>
      <c r="GG416" s="93">
        <v>51.816129032258061</v>
      </c>
      <c r="GH416" s="4">
        <v>0</v>
      </c>
      <c r="GI416" s="4">
        <v>565034</v>
      </c>
      <c r="GJ416" s="4">
        <v>0</v>
      </c>
      <c r="GK416" s="4">
        <v>46272</v>
      </c>
      <c r="GL416" s="4">
        <v>0</v>
      </c>
      <c r="GM416" s="4">
        <v>0</v>
      </c>
      <c r="GN416" s="4">
        <v>0</v>
      </c>
      <c r="GO416" s="4">
        <v>46272</v>
      </c>
      <c r="GP416" s="4">
        <v>0</v>
      </c>
      <c r="GQ416" s="4">
        <v>130052.65679893544</v>
      </c>
      <c r="GR416" s="4">
        <v>-113.6823889578227</v>
      </c>
      <c r="GS416" s="93">
        <v>52</v>
      </c>
      <c r="GT416" s="4">
        <v>0</v>
      </c>
      <c r="GU416" s="4">
        <v>593814</v>
      </c>
      <c r="GV416" s="4">
        <v>0</v>
      </c>
      <c r="GW416" s="4">
        <v>46436</v>
      </c>
      <c r="GX416" s="4">
        <v>0</v>
      </c>
      <c r="GY416" s="4">
        <v>0</v>
      </c>
      <c r="GZ416" s="4">
        <v>0</v>
      </c>
      <c r="HA416" s="160">
        <v>46436</v>
      </c>
      <c r="HB416" s="160">
        <v>0</v>
      </c>
      <c r="HC416" s="160">
        <v>25418.996101724882</v>
      </c>
      <c r="HD416" s="4">
        <v>-19</v>
      </c>
      <c r="HE416" s="93">
        <v>50</v>
      </c>
      <c r="HF416" s="4">
        <v>0</v>
      </c>
      <c r="HG416" s="4">
        <v>0</v>
      </c>
      <c r="HH416" s="4">
        <v>630083</v>
      </c>
      <c r="HI416" s="4">
        <v>0</v>
      </c>
      <c r="HJ416" s="4">
        <v>45093</v>
      </c>
      <c r="HK416" s="4">
        <v>0</v>
      </c>
      <c r="HL416" s="4">
        <v>0</v>
      </c>
      <c r="HM416" s="4">
        <v>0</v>
      </c>
      <c r="HN416" s="4">
        <v>45093</v>
      </c>
      <c r="HO416" s="4">
        <v>0</v>
      </c>
      <c r="HP416" s="4">
        <v>31836</v>
      </c>
      <c r="HQ416" s="4">
        <v>-553.11450044989397</v>
      </c>
      <c r="HR416" s="93">
        <v>52.86</v>
      </c>
      <c r="HS416" s="4">
        <v>0</v>
      </c>
      <c r="HT416" s="4">
        <v>0</v>
      </c>
      <c r="HU416" s="4">
        <v>694094</v>
      </c>
      <c r="HV416" s="4">
        <v>0</v>
      </c>
      <c r="HW416" s="4">
        <v>0</v>
      </c>
      <c r="HX416" s="176">
        <v>0</v>
      </c>
      <c r="HY416" s="4">
        <v>46311</v>
      </c>
      <c r="HZ416" s="176">
        <v>0</v>
      </c>
      <c r="IA416" s="4">
        <v>14277</v>
      </c>
      <c r="IB416" s="176">
        <v>0</v>
      </c>
      <c r="IC416" s="4">
        <v>46311</v>
      </c>
      <c r="ID416" s="176">
        <v>0</v>
      </c>
      <c r="IE416" s="4">
        <v>41818.889863364981</v>
      </c>
      <c r="IF416" s="4">
        <v>225.5698629976323</v>
      </c>
      <c r="IG416" s="5">
        <v>47</v>
      </c>
      <c r="IH416" s="3">
        <v>0</v>
      </c>
      <c r="II416" s="3">
        <v>0</v>
      </c>
      <c r="IJ416" s="3">
        <v>628720</v>
      </c>
      <c r="IK416" s="3">
        <v>0</v>
      </c>
      <c r="IL416" s="3">
        <v>0</v>
      </c>
      <c r="IM416" s="3">
        <v>0</v>
      </c>
      <c r="IN416" s="3">
        <v>41972</v>
      </c>
      <c r="IO416" s="3">
        <v>0</v>
      </c>
      <c r="IP416" s="3">
        <v>0</v>
      </c>
      <c r="IQ416" s="3"/>
      <c r="IR416" s="3">
        <v>41972</v>
      </c>
      <c r="IS416" s="3"/>
      <c r="IT416" s="3">
        <v>185.06084129095632</v>
      </c>
      <c r="IU416" s="3"/>
      <c r="IV416" s="93">
        <v>60.8</v>
      </c>
      <c r="IW416" s="4">
        <v>0</v>
      </c>
      <c r="IX416" s="4">
        <v>0</v>
      </c>
      <c r="IY416" s="4">
        <v>801781</v>
      </c>
      <c r="IZ416" s="4">
        <v>0</v>
      </c>
      <c r="JA416" s="4">
        <v>0</v>
      </c>
      <c r="JB416" s="4">
        <v>0</v>
      </c>
      <c r="JC416" s="4">
        <v>51083</v>
      </c>
      <c r="JD416" s="4">
        <v>0</v>
      </c>
      <c r="JE416" s="4">
        <v>41192</v>
      </c>
      <c r="JG416" s="4">
        <v>51083</v>
      </c>
      <c r="JI416" s="4">
        <v>143688.9377348675</v>
      </c>
      <c r="JK416" s="93">
        <v>46.82</v>
      </c>
      <c r="JL416" s="4">
        <v>0</v>
      </c>
      <c r="JM416" s="4">
        <v>0</v>
      </c>
      <c r="JN416" s="4">
        <v>696889</v>
      </c>
      <c r="JO416" s="4">
        <v>0</v>
      </c>
      <c r="JP416" s="4">
        <v>0</v>
      </c>
      <c r="JQ416" s="4">
        <v>0</v>
      </c>
      <c r="JR416" s="4">
        <v>43902</v>
      </c>
      <c r="JS416" s="4">
        <v>0</v>
      </c>
      <c r="JT416" s="4">
        <v>0</v>
      </c>
      <c r="JV416" s="4">
        <v>43902</v>
      </c>
      <c r="JW416" s="4">
        <v>0</v>
      </c>
      <c r="JX416" s="4">
        <v>26674.356838881144</v>
      </c>
      <c r="JY416" s="4">
        <v>-33.926573508608271</v>
      </c>
      <c r="JZ416" s="93">
        <v>41.64</v>
      </c>
      <c r="KA416" s="4">
        <v>0</v>
      </c>
      <c r="KB416" s="4">
        <v>0</v>
      </c>
      <c r="KC416" s="4">
        <v>682547</v>
      </c>
      <c r="KD416" s="4">
        <v>0</v>
      </c>
      <c r="KE416" s="4">
        <v>0</v>
      </c>
      <c r="KF416" s="4">
        <v>0</v>
      </c>
      <c r="KG416" s="4">
        <v>39046</v>
      </c>
      <c r="KH416" s="4">
        <v>0</v>
      </c>
      <c r="KI416" s="4">
        <v>0</v>
      </c>
      <c r="KJ416" s="4">
        <v>0</v>
      </c>
      <c r="KK416" s="4">
        <v>39046</v>
      </c>
      <c r="KM416" s="4">
        <v>22993.066107004281</v>
      </c>
      <c r="KN416" s="4">
        <v>-185.31016557007752</v>
      </c>
      <c r="KO416" s="4">
        <v>40.159999999999997</v>
      </c>
      <c r="KP416" s="4">
        <v>0</v>
      </c>
      <c r="KQ416" s="4">
        <v>0</v>
      </c>
      <c r="KR416" s="4">
        <v>637674</v>
      </c>
      <c r="KS416" s="4">
        <v>0</v>
      </c>
      <c r="KT416" s="4">
        <v>0</v>
      </c>
      <c r="KU416" s="4">
        <v>0</v>
      </c>
      <c r="KV416" s="4">
        <v>43694</v>
      </c>
      <c r="KW416" s="4">
        <v>0</v>
      </c>
      <c r="KX416" s="4">
        <v>0</v>
      </c>
      <c r="KY416" s="4">
        <v>0</v>
      </c>
      <c r="KZ416" s="4">
        <v>43694</v>
      </c>
      <c r="LA416" s="4">
        <v>0</v>
      </c>
      <c r="LB416" s="4">
        <v>-185.31016557007752</v>
      </c>
      <c r="LC416" s="4">
        <v>0</v>
      </c>
      <c r="LD416" s="4">
        <v>43</v>
      </c>
      <c r="LE416" s="4">
        <v>0</v>
      </c>
      <c r="LF416" s="4">
        <v>0</v>
      </c>
      <c r="LG416" s="4">
        <v>706146</v>
      </c>
      <c r="LH416" s="4">
        <v>0</v>
      </c>
      <c r="LI416" s="4">
        <v>0</v>
      </c>
      <c r="LJ416" s="4">
        <v>0</v>
      </c>
      <c r="LK416" s="4">
        <v>50740</v>
      </c>
      <c r="LL416" s="4">
        <v>0</v>
      </c>
      <c r="LM416" s="4">
        <v>0</v>
      </c>
      <c r="LO416" s="4">
        <v>50740</v>
      </c>
      <c r="LQ416" s="4">
        <v>68472</v>
      </c>
      <c r="MI416" s="115">
        <f t="shared" si="6"/>
        <v>-773</v>
      </c>
      <c r="MJ416" s="3"/>
      <c r="MK416" s="3"/>
      <c r="ML416" s="176"/>
      <c r="MM416" s="176"/>
      <c r="MN416" s="176"/>
      <c r="MO416" s="176"/>
      <c r="MP416" s="176"/>
      <c r="MQ416" s="176"/>
      <c r="MR416" s="176"/>
      <c r="MS416" s="176"/>
      <c r="MT416" s="176"/>
    </row>
    <row r="417" spans="1:358" s="4" customFormat="1">
      <c r="A417" s="1">
        <v>774</v>
      </c>
      <c r="B417" t="s">
        <v>445</v>
      </c>
      <c r="C417" s="93"/>
      <c r="E417" s="4">
        <v>0</v>
      </c>
      <c r="F417" s="4">
        <v>0</v>
      </c>
      <c r="I417" s="93">
        <v>40.18</v>
      </c>
      <c r="J417" s="4">
        <v>315895</v>
      </c>
      <c r="K417" s="4">
        <v>0</v>
      </c>
      <c r="L417" s="4">
        <v>0</v>
      </c>
      <c r="O417" s="93">
        <v>48.49</v>
      </c>
      <c r="P417" s="4">
        <v>60541.27</v>
      </c>
      <c r="Q417" s="4">
        <v>411611.73</v>
      </c>
      <c r="R417" s="4">
        <v>0</v>
      </c>
      <c r="S417" s="4">
        <v>20312</v>
      </c>
      <c r="U417" s="4">
        <v>368408</v>
      </c>
      <c r="V417" s="4">
        <v>0</v>
      </c>
      <c r="W417" s="93">
        <v>40.47</v>
      </c>
      <c r="X417" s="4">
        <v>0</v>
      </c>
      <c r="Y417" s="4">
        <v>437764</v>
      </c>
      <c r="Z417" s="4">
        <v>0</v>
      </c>
      <c r="AA417" s="4">
        <v>0</v>
      </c>
      <c r="AB417" s="4">
        <v>0</v>
      </c>
      <c r="AC417" s="4">
        <v>26152.27</v>
      </c>
      <c r="AD417" s="4">
        <v>0</v>
      </c>
      <c r="AE417" s="4">
        <v>175114</v>
      </c>
      <c r="AF417" s="4">
        <v>38.450000000000003</v>
      </c>
      <c r="AG417" s="4">
        <v>0</v>
      </c>
      <c r="AH417" s="4">
        <v>442560</v>
      </c>
      <c r="AJ417" s="4">
        <v>0</v>
      </c>
      <c r="AL417" s="4">
        <v>20487</v>
      </c>
      <c r="AN417" s="4">
        <v>0</v>
      </c>
      <c r="AO417" s="93">
        <v>41</v>
      </c>
      <c r="AP417" s="4">
        <v>0</v>
      </c>
      <c r="AQ417" s="4">
        <v>560388</v>
      </c>
      <c r="AR417" s="4">
        <v>0</v>
      </c>
      <c r="AS417" s="4">
        <v>0</v>
      </c>
      <c r="AT417" s="4">
        <v>0</v>
      </c>
      <c r="AU417" s="4">
        <v>131167</v>
      </c>
      <c r="AW417" s="93">
        <v>47.57</v>
      </c>
      <c r="AY417" s="4">
        <v>682820</v>
      </c>
      <c r="AZ417" s="4">
        <v>0</v>
      </c>
      <c r="BA417" s="4">
        <v>0</v>
      </c>
      <c r="BB417" s="4">
        <v>0</v>
      </c>
      <c r="BC417" s="4">
        <v>173636</v>
      </c>
      <c r="BD417" s="4">
        <v>254</v>
      </c>
      <c r="BE417" s="4">
        <v>48.66</v>
      </c>
      <c r="BF417" s="4">
        <v>0</v>
      </c>
      <c r="BG417" s="4">
        <v>769607</v>
      </c>
      <c r="BH417" s="4">
        <v>0</v>
      </c>
      <c r="BI417" s="4">
        <v>43.65</v>
      </c>
      <c r="BJ417" s="4">
        <v>0</v>
      </c>
      <c r="BK417" s="4">
        <v>821799</v>
      </c>
      <c r="BL417" s="4">
        <v>0</v>
      </c>
      <c r="BM417" s="4">
        <v>0</v>
      </c>
      <c r="BN417" s="4">
        <v>0</v>
      </c>
      <c r="BO417" s="4">
        <v>46870.677682901725</v>
      </c>
      <c r="BP417" s="4">
        <v>30.527389121227316</v>
      </c>
      <c r="BQ417" s="93">
        <v>45.13993174061433</v>
      </c>
      <c r="BR417" s="4">
        <v>0</v>
      </c>
      <c r="BS417" s="4">
        <v>705109.16442566353</v>
      </c>
      <c r="BT417" s="4">
        <v>0</v>
      </c>
      <c r="BU417" s="4">
        <v>32268.668941979522</v>
      </c>
      <c r="BW417" s="4">
        <v>34185.396388721434</v>
      </c>
      <c r="BY417" s="4">
        <v>32268.668941979522</v>
      </c>
      <c r="CA417" s="4">
        <v>66030</v>
      </c>
      <c r="CC417" s="93">
        <v>44</v>
      </c>
      <c r="CD417" s="4">
        <v>0</v>
      </c>
      <c r="CE417" s="4">
        <v>638916</v>
      </c>
      <c r="CF417" s="4">
        <v>0</v>
      </c>
      <c r="CG417" s="4">
        <v>28712</v>
      </c>
      <c r="CH417" s="4">
        <v>0</v>
      </c>
      <c r="CI417" s="4">
        <v>108264</v>
      </c>
      <c r="CJ417" s="4">
        <v>0</v>
      </c>
      <c r="CK417" s="4">
        <v>28712</v>
      </c>
      <c r="CL417" s="4">
        <v>0</v>
      </c>
      <c r="CM417" s="4">
        <v>20877</v>
      </c>
      <c r="CN417" s="4">
        <v>0</v>
      </c>
      <c r="CO417" s="93">
        <v>43</v>
      </c>
      <c r="CP417" s="4">
        <v>153590.76566423208</v>
      </c>
      <c r="CQ417" s="4">
        <v>672826.23433576745</v>
      </c>
      <c r="CS417" s="4">
        <v>34873</v>
      </c>
      <c r="CU417" s="4">
        <v>0</v>
      </c>
      <c r="CW417" s="4">
        <v>34873</v>
      </c>
      <c r="CY417" s="4">
        <v>105514.61081130954</v>
      </c>
      <c r="DA417" s="93">
        <v>42.993006993006993</v>
      </c>
      <c r="DB417" s="4">
        <v>126388.89</v>
      </c>
      <c r="DC417" s="4">
        <v>711670</v>
      </c>
      <c r="DD417" s="4">
        <v>0</v>
      </c>
      <c r="DE417" s="4">
        <v>34215</v>
      </c>
      <c r="DF417" s="4">
        <v>0</v>
      </c>
      <c r="DG417" s="4">
        <v>58273</v>
      </c>
      <c r="DH417" s="4">
        <v>0</v>
      </c>
      <c r="DI417" s="4">
        <v>34215</v>
      </c>
      <c r="DJ417" s="4">
        <v>0</v>
      </c>
      <c r="DK417" s="4">
        <v>59190</v>
      </c>
      <c r="DL417" s="4">
        <v>0</v>
      </c>
      <c r="DM417" s="93">
        <v>40.839590443686006</v>
      </c>
      <c r="DN417" s="4">
        <v>63617.82</v>
      </c>
      <c r="DO417" s="4">
        <v>713768</v>
      </c>
      <c r="DQ417" s="4">
        <v>32898</v>
      </c>
      <c r="DS417" s="4">
        <v>87980</v>
      </c>
      <c r="DU417" s="4">
        <v>32898</v>
      </c>
      <c r="DW417" s="4">
        <v>38968.353132846503</v>
      </c>
      <c r="DY417" s="93">
        <v>44.901754385964921</v>
      </c>
      <c r="DZ417" s="4">
        <v>204128.59</v>
      </c>
      <c r="EA417" s="4">
        <v>744412.41</v>
      </c>
      <c r="EC417" s="4">
        <v>38895</v>
      </c>
      <c r="EE417" s="4">
        <v>22492</v>
      </c>
      <c r="EG417" s="4">
        <v>38895</v>
      </c>
      <c r="EI417" s="4">
        <v>47440.716265693052</v>
      </c>
      <c r="EK417" s="93">
        <v>48</v>
      </c>
      <c r="EL417" s="4">
        <v>230159.980032208</v>
      </c>
      <c r="EM417" s="4">
        <v>732298.01996779116</v>
      </c>
      <c r="EN417" s="4">
        <v>-8.7311491370201111E-11</v>
      </c>
      <c r="EO417" s="4">
        <v>40112</v>
      </c>
      <c r="EP417" s="4">
        <v>-639</v>
      </c>
      <c r="EQ417" s="4">
        <v>43590</v>
      </c>
      <c r="ER417" s="4">
        <v>1056</v>
      </c>
      <c r="ES417" s="4">
        <v>40112</v>
      </c>
      <c r="ET417" s="4">
        <v>-639</v>
      </c>
      <c r="EU417" s="4">
        <v>19225.84600000002</v>
      </c>
      <c r="EV417" s="4">
        <v>0</v>
      </c>
      <c r="EW417" s="93">
        <v>47.059859154929576</v>
      </c>
      <c r="EX417" s="4">
        <v>287864.69672931021</v>
      </c>
      <c r="EY417" s="4">
        <v>750983.30327069038</v>
      </c>
      <c r="EZ417" s="4">
        <v>0</v>
      </c>
      <c r="FA417" s="4">
        <v>42026</v>
      </c>
      <c r="FB417" s="4">
        <v>0</v>
      </c>
      <c r="FC417" s="4">
        <v>0</v>
      </c>
      <c r="FD417" s="4">
        <v>0</v>
      </c>
      <c r="FE417" s="4">
        <v>42026</v>
      </c>
      <c r="FF417" s="4">
        <v>0</v>
      </c>
      <c r="FG417" s="4">
        <v>30943.0473028983</v>
      </c>
      <c r="FH417" s="4">
        <v>0</v>
      </c>
      <c r="FI417" s="93">
        <v>44.336805555555557</v>
      </c>
      <c r="FJ417" s="4">
        <v>232089.00511812593</v>
      </c>
      <c r="FK417" s="4">
        <v>800419.99488187465</v>
      </c>
      <c r="FL417" s="4">
        <v>0</v>
      </c>
      <c r="FM417" s="4">
        <v>37469</v>
      </c>
      <c r="FN417" s="4">
        <v>0</v>
      </c>
      <c r="FO417" s="4">
        <v>50546</v>
      </c>
      <c r="FQ417" s="4">
        <v>37469</v>
      </c>
      <c r="FS417" s="4">
        <v>51784.400255764413</v>
      </c>
      <c r="FU417" s="93">
        <v>43.447916666666664</v>
      </c>
      <c r="FV417" s="4">
        <v>162469.59754145684</v>
      </c>
      <c r="FW417" s="4">
        <v>825856.40245854354</v>
      </c>
      <c r="FX417" s="4">
        <v>0</v>
      </c>
      <c r="FY417" s="4">
        <v>32591</v>
      </c>
      <c r="FZ417" s="4">
        <v>0</v>
      </c>
      <c r="GA417" s="4">
        <v>194452</v>
      </c>
      <c r="GB417" s="4">
        <v>0</v>
      </c>
      <c r="GC417" s="4">
        <v>32591</v>
      </c>
      <c r="GE417" s="4">
        <v>41345.321937086184</v>
      </c>
      <c r="GG417" s="93">
        <v>40.498281786941583</v>
      </c>
      <c r="GH417" s="4">
        <v>162711.33200692292</v>
      </c>
      <c r="GI417" s="4">
        <v>896553.66799307649</v>
      </c>
      <c r="GJ417" s="4">
        <v>0</v>
      </c>
      <c r="GK417" s="4">
        <v>35272</v>
      </c>
      <c r="GL417" s="4">
        <v>0</v>
      </c>
      <c r="GM417" s="4">
        <v>27711</v>
      </c>
      <c r="GN417" s="4">
        <v>0</v>
      </c>
      <c r="GO417" s="4">
        <v>35272</v>
      </c>
      <c r="GP417" s="4">
        <v>0</v>
      </c>
      <c r="GQ417" s="4">
        <v>68016.742452069273</v>
      </c>
      <c r="GR417" s="4">
        <v>-59.455192699620966</v>
      </c>
      <c r="GS417" s="93">
        <v>43.409722222222221</v>
      </c>
      <c r="GT417" s="4">
        <v>216674.08320000011</v>
      </c>
      <c r="GU417" s="4">
        <v>940305.9168000007</v>
      </c>
      <c r="GV417" s="4">
        <v>0</v>
      </c>
      <c r="GW417" s="4">
        <v>37872</v>
      </c>
      <c r="GX417" s="4">
        <v>0</v>
      </c>
      <c r="GY417" s="4">
        <v>28174</v>
      </c>
      <c r="GZ417" s="4">
        <v>0</v>
      </c>
      <c r="HA417" s="160">
        <v>37872</v>
      </c>
      <c r="HB417" s="160">
        <v>0</v>
      </c>
      <c r="HC417" s="160">
        <v>38756.114718056175</v>
      </c>
      <c r="HD417" s="4">
        <v>-28</v>
      </c>
      <c r="HE417" s="93">
        <v>40</v>
      </c>
      <c r="HF417" s="4">
        <v>169438</v>
      </c>
      <c r="HG417" s="4">
        <v>1.2680880365369376</v>
      </c>
      <c r="HH417" s="4">
        <v>1009939</v>
      </c>
      <c r="HI417" s="4">
        <v>1.2680880354018882</v>
      </c>
      <c r="HJ417" s="4">
        <v>35273</v>
      </c>
      <c r="HK417" s="4">
        <v>0</v>
      </c>
      <c r="HL417" s="4">
        <v>30752</v>
      </c>
      <c r="HM417" s="4">
        <v>0</v>
      </c>
      <c r="HN417" s="4">
        <v>35273</v>
      </c>
      <c r="HO417" s="4">
        <v>0</v>
      </c>
      <c r="HP417" s="4">
        <v>61121</v>
      </c>
      <c r="HQ417" s="4">
        <v>-1060.8301311024479</v>
      </c>
      <c r="HR417" s="93">
        <v>42.43</v>
      </c>
      <c r="HS417" s="4">
        <v>94710</v>
      </c>
      <c r="HT417" s="4">
        <v>2.1271847183379577</v>
      </c>
      <c r="HU417" s="4">
        <v>1044265</v>
      </c>
      <c r="HV417" s="4">
        <v>-2.1271847176831216</v>
      </c>
      <c r="HW417" s="4">
        <v>0</v>
      </c>
      <c r="HX417" s="176">
        <v>0</v>
      </c>
      <c r="HY417" s="4">
        <v>34304</v>
      </c>
      <c r="HZ417" s="176">
        <v>0</v>
      </c>
      <c r="IA417" s="4">
        <v>89268</v>
      </c>
      <c r="IB417" s="176">
        <v>0</v>
      </c>
      <c r="IC417" s="4">
        <v>34304</v>
      </c>
      <c r="ID417" s="176">
        <v>0</v>
      </c>
      <c r="IE417" s="4">
        <v>21922.657745621014</v>
      </c>
      <c r="IF417" s="4">
        <v>116.84079073551766</v>
      </c>
      <c r="IG417" s="5">
        <v>49</v>
      </c>
      <c r="IH417" s="3">
        <v>0</v>
      </c>
      <c r="II417" s="3">
        <v>0</v>
      </c>
      <c r="IJ417" s="3">
        <v>1080303</v>
      </c>
      <c r="IK417" s="3">
        <v>0</v>
      </c>
      <c r="IL417" s="3">
        <v>0</v>
      </c>
      <c r="IM417" s="3">
        <v>0</v>
      </c>
      <c r="IN417" s="3">
        <v>33117</v>
      </c>
      <c r="IO417" s="3">
        <v>0</v>
      </c>
      <c r="IP417" s="3">
        <v>357903</v>
      </c>
      <c r="IQ417" s="3"/>
      <c r="IR417" s="3">
        <v>43757</v>
      </c>
      <c r="IS417" s="3"/>
      <c r="IT417" s="3">
        <v>29659.178901537147</v>
      </c>
      <c r="IU417" s="3"/>
      <c r="IV417" s="93">
        <v>45.19</v>
      </c>
      <c r="IW417" s="4">
        <v>0</v>
      </c>
      <c r="IX417" s="4">
        <v>0</v>
      </c>
      <c r="IY417" s="4">
        <v>1109362</v>
      </c>
      <c r="IZ417" s="4">
        <v>0</v>
      </c>
      <c r="JA417" s="4">
        <v>0</v>
      </c>
      <c r="JB417" s="4">
        <v>0</v>
      </c>
      <c r="JC417" s="4">
        <v>37706</v>
      </c>
      <c r="JD417" s="4">
        <v>0</v>
      </c>
      <c r="JE417" s="4">
        <v>142428</v>
      </c>
      <c r="JG417" s="4">
        <v>37706</v>
      </c>
      <c r="JI417" s="4">
        <v>27684.621415096539</v>
      </c>
      <c r="JK417" s="93">
        <v>38.28</v>
      </c>
      <c r="JL417" s="4">
        <v>0</v>
      </c>
      <c r="JM417" s="4">
        <v>0</v>
      </c>
      <c r="JN417" s="4">
        <v>1106169</v>
      </c>
      <c r="JO417" s="4">
        <v>0</v>
      </c>
      <c r="JP417" s="4">
        <v>0</v>
      </c>
      <c r="JQ417" s="4">
        <v>0</v>
      </c>
      <c r="JR417" s="4">
        <v>34163</v>
      </c>
      <c r="JS417" s="4">
        <v>0</v>
      </c>
      <c r="JT417" s="4">
        <v>58445</v>
      </c>
      <c r="JV417" s="4">
        <v>34163</v>
      </c>
      <c r="JW417" s="4">
        <v>0</v>
      </c>
      <c r="JX417" s="4">
        <v>4479.2696024249763</v>
      </c>
      <c r="JY417" s="4">
        <v>-5.6970921679367166</v>
      </c>
      <c r="JZ417" s="93">
        <v>37.630000000000003</v>
      </c>
      <c r="KA417" s="4">
        <v>0</v>
      </c>
      <c r="KB417" s="4">
        <v>0</v>
      </c>
      <c r="KC417" s="4">
        <v>1112297</v>
      </c>
      <c r="KD417" s="4">
        <v>0</v>
      </c>
      <c r="KE417" s="4">
        <v>0</v>
      </c>
      <c r="KF417" s="4">
        <v>0</v>
      </c>
      <c r="KG417" s="4">
        <v>33421</v>
      </c>
      <c r="KH417" s="4">
        <v>0</v>
      </c>
      <c r="KI417" s="4">
        <v>64312</v>
      </c>
      <c r="KJ417" s="4">
        <v>0</v>
      </c>
      <c r="KK417" s="4">
        <v>33421</v>
      </c>
      <c r="KM417" s="4">
        <v>9989.091860686538</v>
      </c>
      <c r="KN417" s="4">
        <v>-31.118058316162205</v>
      </c>
      <c r="KO417" s="4">
        <v>44.45</v>
      </c>
      <c r="KP417" s="4">
        <v>0</v>
      </c>
      <c r="KQ417" s="4">
        <v>0</v>
      </c>
      <c r="KR417" s="4">
        <v>1233046.7314920002</v>
      </c>
      <c r="KS417" s="4">
        <v>0</v>
      </c>
      <c r="KT417" s="4">
        <v>0</v>
      </c>
      <c r="KU417" s="4">
        <v>0</v>
      </c>
      <c r="KV417" s="4">
        <v>36913</v>
      </c>
      <c r="KW417" s="4">
        <v>0</v>
      </c>
      <c r="KX417" s="4">
        <v>392466.26850800001</v>
      </c>
      <c r="KY417" s="4">
        <v>0</v>
      </c>
      <c r="KZ417" s="4">
        <v>36913</v>
      </c>
      <c r="LA417" s="4">
        <v>0</v>
      </c>
      <c r="LB417" s="4">
        <v>124395.41343368401</v>
      </c>
      <c r="LC417" s="4">
        <v>0</v>
      </c>
      <c r="LD417" s="4">
        <v>36</v>
      </c>
      <c r="LE417" s="4">
        <v>0</v>
      </c>
      <c r="LF417" s="4">
        <v>0</v>
      </c>
      <c r="LG417" s="4">
        <v>1330946.9696370845</v>
      </c>
      <c r="LH417" s="4">
        <v>0</v>
      </c>
      <c r="LI417" s="4">
        <v>0</v>
      </c>
      <c r="LJ417" s="4">
        <v>0</v>
      </c>
      <c r="LK417" s="4">
        <v>41616</v>
      </c>
      <c r="LL417" s="4">
        <v>0</v>
      </c>
      <c r="LM417" s="4">
        <v>38529.030362914782</v>
      </c>
      <c r="LO417" s="4">
        <v>41616</v>
      </c>
      <c r="LQ417" s="4">
        <v>172801.27704028448</v>
      </c>
      <c r="MI417" s="115">
        <f t="shared" si="6"/>
        <v>-774</v>
      </c>
      <c r="MJ417" s="3"/>
      <c r="MK417" s="3"/>
      <c r="ML417" s="176"/>
      <c r="MM417" s="176"/>
      <c r="MN417" s="176"/>
      <c r="MO417" s="176"/>
      <c r="MP417" s="176"/>
      <c r="MQ417" s="176"/>
      <c r="MR417" s="176"/>
      <c r="MS417" s="176"/>
      <c r="MT417" s="176"/>
    </row>
    <row r="418" spans="1:358" s="4" customFormat="1">
      <c r="A418" s="1">
        <v>775</v>
      </c>
      <c r="B418" t="s">
        <v>446</v>
      </c>
      <c r="C418" s="93"/>
      <c r="E418" s="4">
        <v>0</v>
      </c>
      <c r="F418" s="4">
        <v>0</v>
      </c>
      <c r="I418" s="93">
        <v>1</v>
      </c>
      <c r="J418" s="4">
        <v>5432</v>
      </c>
      <c r="K418" s="4">
        <v>0</v>
      </c>
      <c r="L418" s="4">
        <v>0</v>
      </c>
      <c r="O418" s="93">
        <v>1</v>
      </c>
      <c r="P418" s="4">
        <v>0</v>
      </c>
      <c r="Q418" s="4">
        <v>5734</v>
      </c>
      <c r="R418" s="4">
        <v>0</v>
      </c>
      <c r="S418" s="4">
        <v>0</v>
      </c>
      <c r="U418" s="4">
        <v>0</v>
      </c>
      <c r="V418" s="4">
        <v>2294</v>
      </c>
      <c r="W418" s="93">
        <v>5</v>
      </c>
      <c r="X418" s="4">
        <v>0</v>
      </c>
      <c r="Y418" s="4">
        <v>16482</v>
      </c>
      <c r="Z418" s="4">
        <v>0</v>
      </c>
      <c r="AA418" s="4">
        <v>10988</v>
      </c>
      <c r="AB418" s="4">
        <v>0</v>
      </c>
      <c r="AC418" s="4">
        <v>10748</v>
      </c>
      <c r="AD418" s="4">
        <v>0</v>
      </c>
      <c r="AE418" s="4">
        <v>0</v>
      </c>
      <c r="AF418" s="4">
        <v>10.97</v>
      </c>
      <c r="AG418" s="4">
        <v>0</v>
      </c>
      <c r="AH418" s="4">
        <v>63231</v>
      </c>
      <c r="AJ418" s="4">
        <v>0</v>
      </c>
      <c r="AL418" s="4">
        <v>53198</v>
      </c>
      <c r="AN418" s="4">
        <v>0</v>
      </c>
      <c r="AO418" s="93">
        <v>8</v>
      </c>
      <c r="AP418" s="4">
        <v>0</v>
      </c>
      <c r="AQ418" s="4">
        <v>37062</v>
      </c>
      <c r="AR418" s="4">
        <v>0</v>
      </c>
      <c r="AS418" s="4">
        <v>12354</v>
      </c>
      <c r="AT418" s="4">
        <v>0</v>
      </c>
      <c r="AU418" s="4">
        <v>32348</v>
      </c>
      <c r="AW418" s="93">
        <v>13.26</v>
      </c>
      <c r="AY418" s="4">
        <v>80340</v>
      </c>
      <c r="AZ418" s="4">
        <v>0</v>
      </c>
      <c r="BA418" s="4">
        <v>6553</v>
      </c>
      <c r="BB418" s="4">
        <v>0</v>
      </c>
      <c r="BC418" s="4">
        <v>55174</v>
      </c>
      <c r="BD418" s="4">
        <v>81</v>
      </c>
      <c r="BE418" s="4">
        <v>32.590000000000003</v>
      </c>
      <c r="BF418" s="4">
        <v>0</v>
      </c>
      <c r="BG418" s="4">
        <v>212324</v>
      </c>
      <c r="BH418" s="4">
        <v>0</v>
      </c>
      <c r="BI418" s="4">
        <v>58.44</v>
      </c>
      <c r="BJ418" s="4">
        <v>0</v>
      </c>
      <c r="BK418" s="4">
        <v>345149</v>
      </c>
      <c r="BL418" s="4">
        <v>0</v>
      </c>
      <c r="BM418" s="4">
        <v>25360</v>
      </c>
      <c r="BN418" s="4">
        <v>0</v>
      </c>
      <c r="BO418" s="4">
        <v>70144.241617336098</v>
      </c>
      <c r="BP418" s="4">
        <v>45.685717901345924</v>
      </c>
      <c r="BQ418" s="93">
        <v>69.010067114093957</v>
      </c>
      <c r="BR418" s="4">
        <v>0</v>
      </c>
      <c r="BS418" s="4">
        <v>484303.07418953453</v>
      </c>
      <c r="BT418" s="4">
        <v>0</v>
      </c>
      <c r="BU418" s="4">
        <v>50871.530201342284</v>
      </c>
      <c r="BW418" s="4">
        <v>7883.2166046988414</v>
      </c>
      <c r="BY418" s="4">
        <v>50871.530201342284</v>
      </c>
      <c r="CA418" s="4">
        <v>271642.6741895345</v>
      </c>
      <c r="CC418" s="93">
        <v>70.289562289562298</v>
      </c>
      <c r="CD418" s="4">
        <v>0</v>
      </c>
      <c r="CE418" s="4">
        <v>536120.20875420875</v>
      </c>
      <c r="CF418" s="4">
        <v>0</v>
      </c>
      <c r="CG418" s="4">
        <v>53768.700336700334</v>
      </c>
      <c r="CH418" s="4">
        <v>0</v>
      </c>
      <c r="CI418" s="4">
        <v>8464</v>
      </c>
      <c r="CJ418" s="4">
        <v>0</v>
      </c>
      <c r="CK418" s="4">
        <v>53768.700336700334</v>
      </c>
      <c r="CL418" s="4">
        <v>0</v>
      </c>
      <c r="CM418" s="4">
        <v>188439.13456467423</v>
      </c>
      <c r="CN418" s="4">
        <v>0</v>
      </c>
      <c r="CO418" s="93">
        <v>70.178332322167932</v>
      </c>
      <c r="CP418" s="4">
        <v>0</v>
      </c>
      <c r="CQ418" s="4">
        <v>554882.81956551829</v>
      </c>
      <c r="CS418" s="4">
        <v>55726.48415663484</v>
      </c>
      <c r="CU418" s="4">
        <v>12885.79020979021</v>
      </c>
      <c r="CW418" s="4">
        <v>55726.48415663484</v>
      </c>
      <c r="CY418" s="4">
        <v>410</v>
      </c>
      <c r="DA418" s="93">
        <v>81.459460238785496</v>
      </c>
      <c r="DB418" s="4">
        <v>0</v>
      </c>
      <c r="DC418" s="4">
        <v>702455</v>
      </c>
      <c r="DD418" s="4">
        <v>0</v>
      </c>
      <c r="DE418" s="4">
        <v>67202</v>
      </c>
      <c r="DF418" s="4">
        <v>0</v>
      </c>
      <c r="DG418" s="4">
        <v>19559</v>
      </c>
      <c r="DH418" s="4">
        <v>0</v>
      </c>
      <c r="DI418" s="4">
        <v>67202</v>
      </c>
      <c r="DJ418" s="4">
        <v>0</v>
      </c>
      <c r="DK418" s="4">
        <v>179557</v>
      </c>
      <c r="DL418" s="4">
        <v>0</v>
      </c>
      <c r="DM418" s="93">
        <v>76.049780687129612</v>
      </c>
      <c r="DN418" s="4">
        <v>0</v>
      </c>
      <c r="DO418" s="4">
        <v>695310</v>
      </c>
      <c r="DQ418" s="4">
        <v>67013</v>
      </c>
      <c r="DS418" s="4">
        <v>10324</v>
      </c>
      <c r="DU418" s="4">
        <v>67013</v>
      </c>
      <c r="DW418" s="4">
        <v>96048.352585212837</v>
      </c>
      <c r="DY418" s="93">
        <v>78.851851851851848</v>
      </c>
      <c r="DZ418" s="4">
        <v>0</v>
      </c>
      <c r="EA418" s="4">
        <v>695028</v>
      </c>
      <c r="EC418" s="4">
        <v>68628</v>
      </c>
      <c r="EE418" s="4">
        <v>20456</v>
      </c>
      <c r="EG418" s="4">
        <v>68628</v>
      </c>
      <c r="EI418" s="4">
        <v>59028.872173792683</v>
      </c>
      <c r="EK418" s="93">
        <v>80.79515966465263</v>
      </c>
      <c r="EL418" s="4">
        <v>0</v>
      </c>
      <c r="EM418" s="4">
        <v>744031</v>
      </c>
      <c r="EN418" s="4">
        <v>0</v>
      </c>
      <c r="EO418" s="4">
        <v>70761</v>
      </c>
      <c r="EP418" s="4">
        <v>0</v>
      </c>
      <c r="EQ418" s="4">
        <v>16682</v>
      </c>
      <c r="ER418" s="4">
        <v>0</v>
      </c>
      <c r="ES418" s="4">
        <v>70761</v>
      </c>
      <c r="ET418" s="4">
        <v>0</v>
      </c>
      <c r="EU418" s="4">
        <v>49003</v>
      </c>
      <c r="EV418" s="4">
        <v>0</v>
      </c>
      <c r="EW418" s="93">
        <v>70.867580203442884</v>
      </c>
      <c r="EX418" s="4">
        <v>0</v>
      </c>
      <c r="EY418" s="4">
        <v>678488</v>
      </c>
      <c r="EZ418" s="4">
        <v>0</v>
      </c>
      <c r="FA418" s="4">
        <v>63190</v>
      </c>
      <c r="FB418" s="4">
        <v>0</v>
      </c>
      <c r="FC418" s="4">
        <v>0</v>
      </c>
      <c r="FD418" s="4">
        <v>0</v>
      </c>
      <c r="FE418" s="4">
        <v>63190</v>
      </c>
      <c r="FF418" s="4">
        <v>0</v>
      </c>
      <c r="FG418" s="4">
        <v>12250.75</v>
      </c>
      <c r="FH418" s="4">
        <v>0</v>
      </c>
      <c r="FI418" s="93">
        <v>63.043327274550052</v>
      </c>
      <c r="FJ418" s="4">
        <v>0</v>
      </c>
      <c r="FK418" s="4">
        <v>606745</v>
      </c>
      <c r="FL418" s="4">
        <v>0</v>
      </c>
      <c r="FM418" s="4">
        <v>55385</v>
      </c>
      <c r="FN418" s="4">
        <v>0</v>
      </c>
      <c r="FO418" s="4">
        <v>10292</v>
      </c>
      <c r="FQ418" s="4">
        <v>55385</v>
      </c>
      <c r="FS418" s="4">
        <v>11724.654313869438</v>
      </c>
      <c r="FU418" s="93">
        <v>53.368256618148386</v>
      </c>
      <c r="FV418" s="4">
        <v>0</v>
      </c>
      <c r="FW418" s="4">
        <v>528591</v>
      </c>
      <c r="FX418" s="4">
        <v>0</v>
      </c>
      <c r="FY418" s="4">
        <v>47443</v>
      </c>
      <c r="FZ418" s="4">
        <v>0</v>
      </c>
      <c r="GA418" s="4">
        <v>0</v>
      </c>
      <c r="GB418" s="4">
        <v>0</v>
      </c>
      <c r="GC418" s="4">
        <v>47443</v>
      </c>
      <c r="GE418" s="4">
        <v>11927.199469551635</v>
      </c>
      <c r="GG418" s="93">
        <v>45.851033919825866</v>
      </c>
      <c r="GH418" s="4">
        <v>0</v>
      </c>
      <c r="GI418" s="4">
        <v>468812</v>
      </c>
      <c r="GJ418" s="4">
        <v>0</v>
      </c>
      <c r="GK418" s="4">
        <v>40839</v>
      </c>
      <c r="GL418" s="4">
        <v>0</v>
      </c>
      <c r="GM418" s="4">
        <v>0</v>
      </c>
      <c r="GN418" s="4">
        <v>0</v>
      </c>
      <c r="GO418" s="4">
        <v>40839</v>
      </c>
      <c r="GP418" s="4">
        <v>0</v>
      </c>
      <c r="GQ418" s="4">
        <v>0</v>
      </c>
      <c r="GR418" s="4">
        <v>0</v>
      </c>
      <c r="GS418" s="93">
        <v>44.754944699854498</v>
      </c>
      <c r="GT418" s="4">
        <v>0</v>
      </c>
      <c r="GU418" s="4">
        <v>441718</v>
      </c>
      <c r="GV418" s="4">
        <v>0</v>
      </c>
      <c r="GW418" s="4">
        <v>39456</v>
      </c>
      <c r="GX418" s="4">
        <v>0</v>
      </c>
      <c r="GY418" s="4">
        <v>5668</v>
      </c>
      <c r="GZ418" s="4">
        <v>0</v>
      </c>
      <c r="HA418" s="160">
        <v>39456</v>
      </c>
      <c r="HB418" s="160">
        <v>0</v>
      </c>
      <c r="HC418" s="160">
        <v>0</v>
      </c>
      <c r="HD418" s="4">
        <v>0</v>
      </c>
      <c r="HE418" s="93">
        <v>39</v>
      </c>
      <c r="HF418" s="4">
        <v>0</v>
      </c>
      <c r="HG418" s="4">
        <v>0</v>
      </c>
      <c r="HH418" s="4">
        <v>413014</v>
      </c>
      <c r="HI418" s="4">
        <v>0</v>
      </c>
      <c r="HJ418" s="4">
        <v>33417</v>
      </c>
      <c r="HK418" s="4">
        <v>0</v>
      </c>
      <c r="HL418" s="4">
        <v>21245</v>
      </c>
      <c r="HM418" s="4">
        <v>0</v>
      </c>
      <c r="HN418" s="4">
        <v>33417</v>
      </c>
      <c r="HO418" s="4">
        <v>0</v>
      </c>
      <c r="HP418" s="4">
        <v>0</v>
      </c>
      <c r="HQ418" s="4">
        <v>0</v>
      </c>
      <c r="HR418" s="93">
        <v>44.039999999999992</v>
      </c>
      <c r="HS418" s="4">
        <v>0</v>
      </c>
      <c r="HT418" s="4">
        <v>0</v>
      </c>
      <c r="HU418" s="4">
        <v>480845</v>
      </c>
      <c r="HV418" s="4">
        <v>0</v>
      </c>
      <c r="HW418" s="4">
        <v>0</v>
      </c>
      <c r="HX418" s="176">
        <v>0</v>
      </c>
      <c r="HY418" s="4">
        <v>37488</v>
      </c>
      <c r="HZ418" s="176">
        <v>0</v>
      </c>
      <c r="IA418" s="4">
        <v>23930</v>
      </c>
      <c r="IB418" s="176">
        <v>0</v>
      </c>
      <c r="IC418" s="4">
        <v>37488</v>
      </c>
      <c r="ID418" s="176">
        <v>0</v>
      </c>
      <c r="IE418" s="4">
        <v>44700.782195807973</v>
      </c>
      <c r="IF418" s="4">
        <v>241.11470554909465</v>
      </c>
      <c r="IG418" s="5">
        <v>37.57</v>
      </c>
      <c r="IH418" s="3">
        <v>0</v>
      </c>
      <c r="II418" s="3">
        <v>0</v>
      </c>
      <c r="IJ418" s="3">
        <v>441493</v>
      </c>
      <c r="IK418" s="3">
        <v>0</v>
      </c>
      <c r="IL418" s="3">
        <v>0</v>
      </c>
      <c r="IM418" s="3">
        <v>0</v>
      </c>
      <c r="IN418" s="3">
        <v>33541</v>
      </c>
      <c r="IO418" s="3">
        <v>0</v>
      </c>
      <c r="IP418" s="3">
        <v>0</v>
      </c>
      <c r="IQ418" s="3"/>
      <c r="IR418" s="3">
        <v>33541</v>
      </c>
      <c r="IS418" s="3"/>
      <c r="IT418" s="3">
        <v>197.81405930545355</v>
      </c>
      <c r="IU418" s="3"/>
      <c r="IV418" s="93">
        <v>40.19</v>
      </c>
      <c r="IW418" s="4">
        <v>0</v>
      </c>
      <c r="IX418" s="4">
        <v>0</v>
      </c>
      <c r="IY418" s="4">
        <v>442892</v>
      </c>
      <c r="IZ418" s="4">
        <v>0</v>
      </c>
      <c r="JA418" s="4">
        <v>0</v>
      </c>
      <c r="JB418" s="4">
        <v>0</v>
      </c>
      <c r="JC418" s="4">
        <v>33315</v>
      </c>
      <c r="JD418" s="4">
        <v>0</v>
      </c>
      <c r="JE418" s="4">
        <v>59888</v>
      </c>
      <c r="JG418" s="4">
        <v>33315</v>
      </c>
      <c r="JI418" s="4">
        <v>1185.1213395353709</v>
      </c>
      <c r="JK418" s="93">
        <v>49.35</v>
      </c>
      <c r="JL418" s="4">
        <v>0</v>
      </c>
      <c r="JM418" s="4">
        <v>0</v>
      </c>
      <c r="JN418" s="4">
        <v>606396</v>
      </c>
      <c r="JO418" s="4">
        <v>0</v>
      </c>
      <c r="JP418" s="4">
        <v>0</v>
      </c>
      <c r="JQ418" s="4">
        <v>0</v>
      </c>
      <c r="JR418" s="4">
        <v>45344</v>
      </c>
      <c r="JS418" s="4">
        <v>0</v>
      </c>
      <c r="JT418" s="4">
        <v>13268</v>
      </c>
      <c r="JV418" s="4">
        <v>45344</v>
      </c>
      <c r="JW418" s="4">
        <v>0</v>
      </c>
      <c r="JX418" s="4">
        <v>163719.63162825591</v>
      </c>
      <c r="JY418" s="4">
        <v>-0.27425749498070218</v>
      </c>
      <c r="JZ418" s="93">
        <v>42.87</v>
      </c>
      <c r="KA418" s="4">
        <v>0</v>
      </c>
      <c r="KB418" s="4">
        <v>0</v>
      </c>
      <c r="KC418" s="4">
        <v>551348</v>
      </c>
      <c r="KD418" s="4">
        <v>0</v>
      </c>
      <c r="KE418" s="4">
        <v>0</v>
      </c>
      <c r="KF418" s="4">
        <v>0</v>
      </c>
      <c r="KG418" s="4">
        <v>38333</v>
      </c>
      <c r="KH418" s="4">
        <v>0</v>
      </c>
      <c r="KI418" s="4">
        <v>28250</v>
      </c>
      <c r="KJ418" s="4">
        <v>0</v>
      </c>
      <c r="KK418" s="4">
        <v>38333</v>
      </c>
      <c r="KM418" s="4">
        <v>98288.272608408006</v>
      </c>
      <c r="KN418" s="4">
        <v>-1.4980204762105132</v>
      </c>
      <c r="KO418" s="4">
        <v>50.400000000000013</v>
      </c>
      <c r="KP418" s="4">
        <v>0</v>
      </c>
      <c r="KQ418" s="4">
        <v>0</v>
      </c>
      <c r="KR418" s="4">
        <v>768194</v>
      </c>
      <c r="KS418" s="4">
        <v>0</v>
      </c>
      <c r="KT418" s="4">
        <v>0</v>
      </c>
      <c r="KU418" s="4">
        <v>0</v>
      </c>
      <c r="KV418" s="4">
        <v>54821</v>
      </c>
      <c r="KW418" s="4">
        <v>0</v>
      </c>
      <c r="KX418" s="4">
        <v>0</v>
      </c>
      <c r="KY418" s="4">
        <v>0</v>
      </c>
      <c r="KZ418" s="4">
        <v>54821</v>
      </c>
      <c r="LA418" s="4">
        <v>0</v>
      </c>
      <c r="LB418" s="4">
        <v>279630.03797952383</v>
      </c>
      <c r="LC418" s="4">
        <v>0</v>
      </c>
      <c r="LD418" s="4">
        <v>46</v>
      </c>
      <c r="LE418" s="4">
        <v>0</v>
      </c>
      <c r="LF418" s="4">
        <v>0</v>
      </c>
      <c r="LG418" s="4">
        <v>642341</v>
      </c>
      <c r="LH418" s="4">
        <v>0</v>
      </c>
      <c r="LI418" s="4">
        <v>0</v>
      </c>
      <c r="LJ418" s="4">
        <v>0</v>
      </c>
      <c r="LK418" s="4">
        <v>54561</v>
      </c>
      <c r="LL418" s="4">
        <v>0</v>
      </c>
      <c r="LM418" s="4">
        <v>0</v>
      </c>
      <c r="LO418" s="4">
        <v>54561</v>
      </c>
      <c r="LQ418" s="4">
        <v>130107.59999999999</v>
      </c>
      <c r="MI418" s="115">
        <f t="shared" si="6"/>
        <v>-775</v>
      </c>
      <c r="MJ418" s="3"/>
      <c r="MK418" s="3"/>
      <c r="ML418" s="176"/>
      <c r="MM418" s="176"/>
      <c r="MN418" s="176"/>
      <c r="MO418" s="176"/>
      <c r="MP418" s="176"/>
      <c r="MQ418" s="176"/>
      <c r="MR418" s="176"/>
      <c r="MS418" s="176"/>
      <c r="MT418" s="176"/>
    </row>
    <row r="419" spans="1:358" s="4" customFormat="1">
      <c r="A419" s="1">
        <v>778</v>
      </c>
      <c r="B419" t="s">
        <v>447</v>
      </c>
      <c r="C419" s="93"/>
      <c r="E419" s="4">
        <v>0</v>
      </c>
      <c r="F419" s="4">
        <v>0</v>
      </c>
      <c r="I419" s="93"/>
      <c r="J419" s="4">
        <v>0</v>
      </c>
      <c r="K419" s="4">
        <v>0</v>
      </c>
      <c r="L419" s="4">
        <v>0</v>
      </c>
      <c r="O419" s="93"/>
      <c r="Q419" s="4">
        <v>0</v>
      </c>
      <c r="R419" s="4">
        <v>0</v>
      </c>
      <c r="S419" s="4">
        <v>0</v>
      </c>
      <c r="U419" s="4">
        <v>0</v>
      </c>
      <c r="V419" s="4">
        <v>0</v>
      </c>
      <c r="W419" s="93"/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F419" s="4">
        <v>1</v>
      </c>
      <c r="AG419" s="4">
        <v>0</v>
      </c>
      <c r="AH419" s="4">
        <v>5935</v>
      </c>
      <c r="AJ419" s="4">
        <v>0</v>
      </c>
      <c r="AL419" s="4">
        <v>5935</v>
      </c>
      <c r="AN419" s="4">
        <v>0</v>
      </c>
      <c r="AO419" s="93">
        <v>1</v>
      </c>
      <c r="AP419" s="4">
        <v>0</v>
      </c>
      <c r="AQ419" s="4">
        <v>7144</v>
      </c>
      <c r="AR419" s="4">
        <v>0</v>
      </c>
      <c r="AS419" s="4">
        <v>0</v>
      </c>
      <c r="AT419" s="4">
        <v>0</v>
      </c>
      <c r="AU419" s="4">
        <v>4770</v>
      </c>
      <c r="AW419" s="93"/>
      <c r="AZ419" s="4">
        <v>0</v>
      </c>
      <c r="BB419" s="4">
        <v>0</v>
      </c>
      <c r="BC419" s="4">
        <v>2759</v>
      </c>
      <c r="BD419" s="4">
        <v>4</v>
      </c>
      <c r="BE419" s="4">
        <v>1</v>
      </c>
      <c r="BF419" s="4">
        <v>0</v>
      </c>
      <c r="BG419" s="4">
        <v>7804</v>
      </c>
      <c r="BH419" s="4">
        <v>0</v>
      </c>
      <c r="BI419" s="4">
        <v>1</v>
      </c>
      <c r="BJ419" s="4">
        <v>0</v>
      </c>
      <c r="BK419" s="4">
        <v>7590</v>
      </c>
      <c r="BL419" s="4">
        <v>0</v>
      </c>
      <c r="BM419" s="4">
        <v>0</v>
      </c>
      <c r="BN419" s="4">
        <v>0</v>
      </c>
      <c r="BO419" s="4">
        <v>1432.208025362145</v>
      </c>
      <c r="BP419" s="4">
        <v>0.93281287692457227</v>
      </c>
      <c r="BQ419" s="93">
        <v>1</v>
      </c>
      <c r="BR419" s="4">
        <v>0</v>
      </c>
      <c r="BS419" s="4">
        <v>7007.5339747407479</v>
      </c>
      <c r="BT419" s="4">
        <v>0</v>
      </c>
      <c r="BU419" s="4">
        <v>742.33778071834399</v>
      </c>
      <c r="BW419" s="4">
        <v>0</v>
      </c>
      <c r="BY419" s="4">
        <v>742.33778071834399</v>
      </c>
      <c r="CA419" s="4">
        <v>3121.6</v>
      </c>
      <c r="CC419" s="93">
        <v>1</v>
      </c>
      <c r="CD419" s="4">
        <v>0</v>
      </c>
      <c r="CE419" s="4">
        <v>7690.9179095428635</v>
      </c>
      <c r="CF419" s="4">
        <v>0</v>
      </c>
      <c r="CG419" s="4">
        <v>771.57754334909657</v>
      </c>
      <c r="CH419" s="4">
        <v>0</v>
      </c>
      <c r="CI419" s="4">
        <v>0</v>
      </c>
      <c r="CJ419" s="4">
        <v>0</v>
      </c>
      <c r="CK419" s="4">
        <v>771.57754334909657</v>
      </c>
      <c r="CL419" s="4">
        <v>0</v>
      </c>
      <c r="CM419" s="4">
        <v>683.38393480211562</v>
      </c>
      <c r="CN419" s="4">
        <v>0</v>
      </c>
      <c r="CO419" s="93">
        <v>0.45578231292517007</v>
      </c>
      <c r="CP419" s="4">
        <v>0</v>
      </c>
      <c r="CQ419" s="4">
        <v>3643.5652740398018</v>
      </c>
      <c r="CS419" s="4">
        <v>368.70827926071064</v>
      </c>
      <c r="CU419" s="4">
        <v>0</v>
      </c>
      <c r="CW419" s="4">
        <v>368.70827926071064</v>
      </c>
      <c r="CY419" s="4">
        <v>11816.955017301036</v>
      </c>
      <c r="DA419" s="93">
        <v>2</v>
      </c>
      <c r="DB419" s="4">
        <v>0</v>
      </c>
      <c r="DC419" s="4">
        <v>7815</v>
      </c>
      <c r="DD419" s="4">
        <v>0</v>
      </c>
      <c r="DE419" s="4">
        <v>833</v>
      </c>
      <c r="DF419" s="4">
        <v>0</v>
      </c>
      <c r="DG419" s="4">
        <v>9616</v>
      </c>
      <c r="DH419" s="4">
        <v>0</v>
      </c>
      <c r="DI419" s="4">
        <v>833</v>
      </c>
      <c r="DJ419" s="4">
        <v>0</v>
      </c>
      <c r="DK419" s="4">
        <v>4445</v>
      </c>
      <c r="DL419" s="4">
        <v>0</v>
      </c>
      <c r="DM419" s="93">
        <v>2</v>
      </c>
      <c r="DN419" s="4">
        <v>0</v>
      </c>
      <c r="DO419" s="4">
        <v>18169</v>
      </c>
      <c r="DQ419" s="4">
        <v>1771</v>
      </c>
      <c r="DS419" s="4">
        <v>0</v>
      </c>
      <c r="DU419" s="4">
        <v>1771</v>
      </c>
      <c r="DW419" s="4">
        <v>12856.860835576119</v>
      </c>
      <c r="DY419" s="93">
        <v>2</v>
      </c>
      <c r="DZ419" s="4">
        <v>0</v>
      </c>
      <c r="EA419" s="4">
        <v>19120</v>
      </c>
      <c r="EC419" s="4">
        <v>1775</v>
      </c>
      <c r="EE419" s="4">
        <v>0</v>
      </c>
      <c r="EG419" s="4">
        <v>1775</v>
      </c>
      <c r="EI419" s="4">
        <v>8831.9738903840789</v>
      </c>
      <c r="EK419" s="93">
        <v>2</v>
      </c>
      <c r="EL419" s="4">
        <v>0</v>
      </c>
      <c r="EM419" s="4">
        <v>19730</v>
      </c>
      <c r="EN419" s="4">
        <v>0</v>
      </c>
      <c r="EO419" s="4">
        <v>1772</v>
      </c>
      <c r="EP419" s="4">
        <v>0</v>
      </c>
      <c r="EQ419" s="4">
        <v>0</v>
      </c>
      <c r="ER419" s="4">
        <v>0</v>
      </c>
      <c r="ES419" s="4">
        <v>1772</v>
      </c>
      <c r="ET419" s="4">
        <v>0</v>
      </c>
      <c r="EU419" s="4">
        <v>5322.2000000000007</v>
      </c>
      <c r="EV419" s="4">
        <v>0</v>
      </c>
      <c r="EW419" s="93">
        <v>0.53242320819112632</v>
      </c>
      <c r="EX419" s="4">
        <v>0</v>
      </c>
      <c r="EY419" s="4">
        <v>5250</v>
      </c>
      <c r="EZ419" s="4">
        <v>0</v>
      </c>
      <c r="FA419" s="4">
        <v>475</v>
      </c>
      <c r="FB419" s="4">
        <v>0</v>
      </c>
      <c r="FC419" s="4">
        <v>0</v>
      </c>
      <c r="FD419" s="4">
        <v>0</v>
      </c>
      <c r="FE419" s="4">
        <v>475</v>
      </c>
      <c r="FF419" s="4">
        <v>0</v>
      </c>
      <c r="FG419" s="4">
        <v>532.9</v>
      </c>
      <c r="FH419" s="4">
        <v>0</v>
      </c>
      <c r="FI419" s="93">
        <v>0</v>
      </c>
      <c r="FJ419" s="4">
        <v>0</v>
      </c>
      <c r="FK419" s="4">
        <v>0</v>
      </c>
      <c r="FL419" s="4">
        <v>0</v>
      </c>
      <c r="FM419" s="4">
        <v>0</v>
      </c>
      <c r="FN419" s="4">
        <v>0</v>
      </c>
      <c r="FO419" s="4">
        <v>0</v>
      </c>
      <c r="FQ419" s="4">
        <v>0</v>
      </c>
      <c r="FS419" s="4">
        <v>145.95104649634425</v>
      </c>
      <c r="FU419" s="93">
        <v>0</v>
      </c>
      <c r="FV419" s="4">
        <v>0</v>
      </c>
      <c r="FW419" s="4">
        <v>0</v>
      </c>
      <c r="FX419" s="4">
        <v>0</v>
      </c>
      <c r="FY419" s="4">
        <v>0</v>
      </c>
      <c r="FZ419" s="4">
        <v>0</v>
      </c>
      <c r="GA419" s="4">
        <v>0</v>
      </c>
      <c r="GB419" s="4">
        <v>0</v>
      </c>
      <c r="GC419" s="4">
        <v>0</v>
      </c>
      <c r="GE419" s="4">
        <v>148.47237263895065</v>
      </c>
      <c r="GG419" s="93">
        <v>0</v>
      </c>
      <c r="GH419" s="4">
        <v>0</v>
      </c>
      <c r="GI419" s="4">
        <v>0</v>
      </c>
      <c r="GJ419" s="4">
        <v>0</v>
      </c>
      <c r="GK419" s="4">
        <v>0</v>
      </c>
      <c r="GL419" s="4">
        <v>0</v>
      </c>
      <c r="GM419" s="4">
        <v>0</v>
      </c>
      <c r="GN419" s="4">
        <v>0</v>
      </c>
      <c r="GO419" s="4">
        <v>0</v>
      </c>
      <c r="GP419" s="4">
        <v>0</v>
      </c>
      <c r="GQ419" s="4">
        <v>0</v>
      </c>
      <c r="GR419" s="4">
        <v>0</v>
      </c>
      <c r="GS419" s="93">
        <v>0</v>
      </c>
      <c r="GT419" s="4">
        <v>0</v>
      </c>
      <c r="GU419" s="4">
        <v>0</v>
      </c>
      <c r="GV419" s="4">
        <v>0</v>
      </c>
      <c r="GW419" s="4">
        <v>0</v>
      </c>
      <c r="GX419" s="4">
        <v>0</v>
      </c>
      <c r="GY419" s="4">
        <v>0</v>
      </c>
      <c r="GZ419" s="4">
        <v>0</v>
      </c>
      <c r="HA419" s="160">
        <v>0</v>
      </c>
      <c r="HB419" s="160">
        <v>0</v>
      </c>
      <c r="HC419" s="160">
        <v>0</v>
      </c>
      <c r="HD419" s="4">
        <v>0</v>
      </c>
      <c r="HE419" s="93">
        <v>0</v>
      </c>
      <c r="HF419" s="4">
        <v>0</v>
      </c>
      <c r="HG419" s="4">
        <v>0</v>
      </c>
      <c r="HH419" s="4">
        <v>0</v>
      </c>
      <c r="HI419" s="4">
        <v>0</v>
      </c>
      <c r="HJ419" s="4">
        <v>0</v>
      </c>
      <c r="HK419" s="4">
        <v>0</v>
      </c>
      <c r="HL419" s="4">
        <v>0</v>
      </c>
      <c r="HM419" s="4">
        <v>0</v>
      </c>
      <c r="HN419" s="4">
        <v>0</v>
      </c>
      <c r="HO419" s="4">
        <v>0</v>
      </c>
      <c r="HP419" s="4">
        <v>0</v>
      </c>
      <c r="HQ419" s="4">
        <v>0</v>
      </c>
      <c r="HR419" s="93">
        <v>2</v>
      </c>
      <c r="HS419" s="4">
        <v>0</v>
      </c>
      <c r="HT419" s="4">
        <v>0</v>
      </c>
      <c r="HU419" s="4">
        <v>23302</v>
      </c>
      <c r="HV419" s="4">
        <v>0</v>
      </c>
      <c r="HW419" s="4">
        <v>0</v>
      </c>
      <c r="HX419" s="176">
        <v>0</v>
      </c>
      <c r="HY419" s="4">
        <v>1786</v>
      </c>
      <c r="HZ419" s="176">
        <v>0</v>
      </c>
      <c r="IA419" s="4">
        <v>0</v>
      </c>
      <c r="IB419" s="176">
        <v>0</v>
      </c>
      <c r="IC419" s="4">
        <v>1786</v>
      </c>
      <c r="ID419" s="176">
        <v>0</v>
      </c>
      <c r="IE419" s="4">
        <v>15356.070627393336</v>
      </c>
      <c r="IF419" s="4">
        <v>82.830193697645882</v>
      </c>
      <c r="IG419" s="5">
        <v>2.91</v>
      </c>
      <c r="IH419" s="3">
        <v>0</v>
      </c>
      <c r="II419" s="3">
        <v>0</v>
      </c>
      <c r="IJ419" s="3">
        <v>36937</v>
      </c>
      <c r="IK419" s="3">
        <v>0</v>
      </c>
      <c r="IL419" s="3">
        <v>0</v>
      </c>
      <c r="IM419" s="3">
        <v>0</v>
      </c>
      <c r="IN419" s="3">
        <v>2599</v>
      </c>
      <c r="IO419" s="3">
        <v>0</v>
      </c>
      <c r="IP419" s="3">
        <v>0</v>
      </c>
      <c r="IQ419" s="3"/>
      <c r="IR419" s="3">
        <v>2599</v>
      </c>
      <c r="IS419" s="3"/>
      <c r="IT419" s="3">
        <v>11254.310139643147</v>
      </c>
      <c r="IU419" s="3"/>
      <c r="IV419" s="93">
        <v>2.04</v>
      </c>
      <c r="IW419" s="4">
        <v>0</v>
      </c>
      <c r="IX419" s="4">
        <v>0</v>
      </c>
      <c r="IY419" s="4">
        <v>28101</v>
      </c>
      <c r="IZ419" s="4">
        <v>0</v>
      </c>
      <c r="JA419" s="4">
        <v>0</v>
      </c>
      <c r="JB419" s="4">
        <v>0</v>
      </c>
      <c r="JC419" s="4">
        <v>1913</v>
      </c>
      <c r="JD419" s="4">
        <v>0</v>
      </c>
      <c r="JE419" s="4">
        <v>0</v>
      </c>
      <c r="JG419" s="4">
        <v>1913</v>
      </c>
      <c r="JI419" s="4">
        <v>1350.6697235770062</v>
      </c>
      <c r="JK419" s="93">
        <v>3</v>
      </c>
      <c r="JL419" s="4">
        <v>0</v>
      </c>
      <c r="JM419" s="4">
        <v>0</v>
      </c>
      <c r="JN419" s="4">
        <v>39030</v>
      </c>
      <c r="JO419" s="4">
        <v>0</v>
      </c>
      <c r="JP419" s="4">
        <v>0</v>
      </c>
      <c r="JQ419" s="4">
        <v>0</v>
      </c>
      <c r="JR419" s="4">
        <v>2814</v>
      </c>
      <c r="JS419" s="4">
        <v>0</v>
      </c>
      <c r="JT419" s="4">
        <v>0</v>
      </c>
      <c r="JV419" s="4">
        <v>2814</v>
      </c>
      <c r="JW419" s="4">
        <v>0</v>
      </c>
      <c r="JX419" s="4">
        <v>10929</v>
      </c>
      <c r="JY419" s="4">
        <v>0</v>
      </c>
      <c r="JZ419" s="93">
        <v>7.7199999999999989</v>
      </c>
      <c r="KA419" s="4">
        <v>0</v>
      </c>
      <c r="KB419" s="4">
        <v>0</v>
      </c>
      <c r="KC419" s="4">
        <v>117196</v>
      </c>
      <c r="KD419" s="4">
        <v>0</v>
      </c>
      <c r="KE419" s="4">
        <v>0</v>
      </c>
      <c r="KF419" s="4">
        <v>0</v>
      </c>
      <c r="KG419" s="4">
        <v>7180</v>
      </c>
      <c r="KH419" s="4">
        <v>0</v>
      </c>
      <c r="KI419" s="4">
        <v>0</v>
      </c>
      <c r="KJ419" s="4">
        <v>0</v>
      </c>
      <c r="KK419" s="4">
        <v>7180</v>
      </c>
      <c r="KM419" s="4">
        <v>84723.4</v>
      </c>
      <c r="KN419" s="4">
        <v>0</v>
      </c>
      <c r="KO419" s="4">
        <v>8.64</v>
      </c>
      <c r="KP419" s="4">
        <v>0</v>
      </c>
      <c r="KQ419" s="4">
        <v>0</v>
      </c>
      <c r="KR419" s="4">
        <v>138888</v>
      </c>
      <c r="KS419" s="4">
        <v>0</v>
      </c>
      <c r="KT419" s="4">
        <v>0</v>
      </c>
      <c r="KU419" s="4">
        <v>0</v>
      </c>
      <c r="KV419" s="4">
        <v>9400</v>
      </c>
      <c r="KW419" s="4">
        <v>0</v>
      </c>
      <c r="KX419" s="4">
        <v>0</v>
      </c>
      <c r="KY419" s="4">
        <v>0</v>
      </c>
      <c r="KZ419" s="4">
        <v>9400</v>
      </c>
      <c r="LA419" s="4">
        <v>0</v>
      </c>
      <c r="LB419" s="4">
        <v>72788.33600000001</v>
      </c>
      <c r="LC419" s="4">
        <v>0</v>
      </c>
      <c r="LD419" s="4">
        <v>9</v>
      </c>
      <c r="LE419" s="4">
        <v>0</v>
      </c>
      <c r="LF419" s="4">
        <v>0</v>
      </c>
      <c r="LG419" s="4">
        <v>147429</v>
      </c>
      <c r="LH419" s="4">
        <v>0</v>
      </c>
      <c r="LI419" s="4">
        <v>0</v>
      </c>
      <c r="LJ419" s="4">
        <v>0</v>
      </c>
      <c r="LK419" s="4">
        <v>10692</v>
      </c>
      <c r="LL419" s="4">
        <v>0</v>
      </c>
      <c r="LM419" s="4">
        <v>0</v>
      </c>
      <c r="LO419" s="4">
        <v>10692</v>
      </c>
      <c r="LQ419" s="4">
        <v>52822.6</v>
      </c>
      <c r="MI419" s="115">
        <f t="shared" si="6"/>
        <v>-778</v>
      </c>
      <c r="MJ419" s="3"/>
      <c r="MK419" s="3"/>
      <c r="ML419" s="176"/>
      <c r="MM419" s="176"/>
      <c r="MN419" s="176"/>
      <c r="MO419" s="176"/>
      <c r="MP419" s="176"/>
      <c r="MQ419" s="176"/>
      <c r="MR419" s="176"/>
      <c r="MS419" s="176"/>
      <c r="MT419" s="176"/>
    </row>
    <row r="420" spans="1:358" s="4" customFormat="1">
      <c r="A420" s="1">
        <v>780</v>
      </c>
      <c r="B420" t="s">
        <v>448</v>
      </c>
      <c r="C420" s="93">
        <v>0.51</v>
      </c>
      <c r="D420" s="4">
        <v>2708</v>
      </c>
      <c r="E420" s="4">
        <v>0</v>
      </c>
      <c r="F420" s="4">
        <v>4520</v>
      </c>
      <c r="G420" s="4">
        <v>0</v>
      </c>
      <c r="I420" s="93"/>
      <c r="J420" s="4">
        <v>0</v>
      </c>
      <c r="K420" s="4">
        <v>0</v>
      </c>
      <c r="L420" s="4">
        <v>0</v>
      </c>
      <c r="O420" s="93">
        <v>2.4300000000000002</v>
      </c>
      <c r="P420" s="4">
        <v>0</v>
      </c>
      <c r="Q420" s="4">
        <v>13793</v>
      </c>
      <c r="R420" s="4">
        <v>0</v>
      </c>
      <c r="S420" s="4">
        <v>0</v>
      </c>
      <c r="U420" s="4">
        <v>0</v>
      </c>
      <c r="V420" s="4">
        <v>0</v>
      </c>
      <c r="W420" s="93">
        <v>7.05</v>
      </c>
      <c r="X420" s="4">
        <v>0</v>
      </c>
      <c r="Y420" s="4">
        <v>33063</v>
      </c>
      <c r="Z420" s="4">
        <v>0</v>
      </c>
      <c r="AA420" s="4">
        <v>5465</v>
      </c>
      <c r="AB420" s="4">
        <v>0</v>
      </c>
      <c r="AC420" s="4">
        <v>19270</v>
      </c>
      <c r="AD420" s="4">
        <v>0</v>
      </c>
      <c r="AE420" s="4">
        <v>0</v>
      </c>
      <c r="AF420" s="4">
        <v>3.62</v>
      </c>
      <c r="AG420" s="4">
        <v>0</v>
      </c>
      <c r="AH420" s="4">
        <v>20700</v>
      </c>
      <c r="AJ420" s="4">
        <v>0</v>
      </c>
      <c r="AL420" s="4">
        <v>11562</v>
      </c>
      <c r="AN420" s="4">
        <v>0</v>
      </c>
      <c r="AO420" s="93">
        <v>1</v>
      </c>
      <c r="AP420" s="4">
        <v>0</v>
      </c>
      <c r="AQ420" s="4">
        <v>6567</v>
      </c>
      <c r="AR420" s="4">
        <v>0</v>
      </c>
      <c r="AS420" s="4">
        <v>0</v>
      </c>
      <c r="AT420" s="4">
        <v>0</v>
      </c>
      <c r="AU420" s="4">
        <v>7708</v>
      </c>
      <c r="AW420" s="93">
        <v>1</v>
      </c>
      <c r="AY420" s="4">
        <v>6630</v>
      </c>
      <c r="AZ420" s="4">
        <v>0</v>
      </c>
      <c r="BA420" s="4">
        <v>0</v>
      </c>
      <c r="BB420" s="4">
        <v>0</v>
      </c>
      <c r="BC420" s="4">
        <v>56</v>
      </c>
      <c r="BD420" s="4">
        <v>0</v>
      </c>
      <c r="BE420" s="4">
        <v>1.85</v>
      </c>
      <c r="BF420" s="4">
        <v>0</v>
      </c>
      <c r="BG420" s="4">
        <v>13843</v>
      </c>
      <c r="BH420" s="4">
        <v>0</v>
      </c>
      <c r="BI420" s="4">
        <v>4</v>
      </c>
      <c r="BJ420" s="4">
        <v>0</v>
      </c>
      <c r="BK420" s="4">
        <v>29896</v>
      </c>
      <c r="BL420" s="4">
        <v>0</v>
      </c>
      <c r="BM420" s="4">
        <v>0</v>
      </c>
      <c r="BN420" s="4">
        <v>0</v>
      </c>
      <c r="BO420" s="4">
        <v>6241.5934062745464</v>
      </c>
      <c r="BP420" s="4">
        <v>4.0652185986928089</v>
      </c>
      <c r="BQ420" s="93">
        <v>3</v>
      </c>
      <c r="BR420" s="4">
        <v>0</v>
      </c>
      <c r="BS420" s="4">
        <v>21537.734459316376</v>
      </c>
      <c r="BT420" s="4">
        <v>0</v>
      </c>
      <c r="BU420" s="4">
        <v>2244</v>
      </c>
      <c r="BW420" s="4">
        <v>0</v>
      </c>
      <c r="BY420" s="4">
        <v>2244</v>
      </c>
      <c r="CA420" s="4">
        <v>12517</v>
      </c>
      <c r="CC420" s="93">
        <v>4.6366782006920415</v>
      </c>
      <c r="CD420" s="4">
        <v>0</v>
      </c>
      <c r="CE420" s="4">
        <v>34163.044982698964</v>
      </c>
      <c r="CF420" s="4">
        <v>0</v>
      </c>
      <c r="CG420" s="4">
        <v>3598.0622837370242</v>
      </c>
      <c r="CH420" s="4">
        <v>0</v>
      </c>
      <c r="CI420" s="4">
        <v>0</v>
      </c>
      <c r="CJ420" s="4">
        <v>0</v>
      </c>
      <c r="CK420" s="4">
        <v>3598.0622837370242</v>
      </c>
      <c r="CL420" s="4">
        <v>0</v>
      </c>
      <c r="CM420" s="4">
        <v>19046.310523382588</v>
      </c>
      <c r="CN420" s="4">
        <v>0</v>
      </c>
      <c r="CO420" s="93">
        <v>5</v>
      </c>
      <c r="CP420" s="4">
        <v>0</v>
      </c>
      <c r="CQ420" s="4">
        <v>38405</v>
      </c>
      <c r="CS420" s="4">
        <v>4055</v>
      </c>
      <c r="CU420" s="4">
        <v>0</v>
      </c>
      <c r="CW420" s="4">
        <v>4055</v>
      </c>
      <c r="CY420" s="4">
        <v>0</v>
      </c>
      <c r="DA420" s="93">
        <v>11</v>
      </c>
      <c r="DB420" s="4">
        <v>0</v>
      </c>
      <c r="DC420" s="4">
        <v>87720</v>
      </c>
      <c r="DD420" s="4">
        <v>0</v>
      </c>
      <c r="DE420" s="4">
        <v>8490</v>
      </c>
      <c r="DF420" s="4">
        <v>0</v>
      </c>
      <c r="DG420" s="4">
        <v>9621</v>
      </c>
      <c r="DH420" s="4">
        <v>0</v>
      </c>
      <c r="DI420" s="4">
        <v>8490</v>
      </c>
      <c r="DJ420" s="4">
        <v>0</v>
      </c>
      <c r="DK420" s="4">
        <v>56910</v>
      </c>
      <c r="DL420" s="4">
        <v>0</v>
      </c>
      <c r="DM420" s="93">
        <v>11.857627118644068</v>
      </c>
      <c r="DN420" s="4">
        <v>0</v>
      </c>
      <c r="DO420" s="4">
        <v>117652</v>
      </c>
      <c r="DQ420" s="4">
        <v>10588</v>
      </c>
      <c r="DS420" s="4">
        <v>0</v>
      </c>
      <c r="DU420" s="4">
        <v>10588</v>
      </c>
      <c r="DW420" s="4">
        <v>61217.782006920417</v>
      </c>
      <c r="DY420" s="93">
        <v>16.573883161512029</v>
      </c>
      <c r="DZ420" s="4">
        <v>0</v>
      </c>
      <c r="EA420" s="4">
        <v>143669</v>
      </c>
      <c r="EC420" s="4">
        <v>13015</v>
      </c>
      <c r="EE420" s="4">
        <v>21502</v>
      </c>
      <c r="EG420" s="4">
        <v>13015</v>
      </c>
      <c r="EI420" s="4">
        <v>63702.2</v>
      </c>
      <c r="EK420" s="93">
        <v>23</v>
      </c>
      <c r="EL420" s="4">
        <v>0</v>
      </c>
      <c r="EM420" s="4">
        <v>215983</v>
      </c>
      <c r="EN420" s="4">
        <v>0</v>
      </c>
      <c r="EO420" s="4">
        <v>19613</v>
      </c>
      <c r="EP420" s="4">
        <v>0</v>
      </c>
      <c r="EQ420" s="4">
        <v>10756</v>
      </c>
      <c r="ER420" s="4">
        <v>0</v>
      </c>
      <c r="ES420" s="4">
        <v>19613</v>
      </c>
      <c r="ET420" s="4">
        <v>0</v>
      </c>
      <c r="EU420" s="4">
        <v>99897</v>
      </c>
      <c r="EV420" s="4">
        <v>0</v>
      </c>
      <c r="EW420" s="93">
        <v>24</v>
      </c>
      <c r="EX420" s="4">
        <v>0</v>
      </c>
      <c r="EY420" s="4">
        <v>218220</v>
      </c>
      <c r="EZ420" s="4">
        <v>0</v>
      </c>
      <c r="FA420" s="4">
        <v>20473</v>
      </c>
      <c r="FB420" s="4">
        <v>0</v>
      </c>
      <c r="FC420" s="4">
        <v>10453</v>
      </c>
      <c r="FD420" s="4">
        <v>0</v>
      </c>
      <c r="FE420" s="4">
        <v>20473</v>
      </c>
      <c r="FF420" s="4">
        <v>0</v>
      </c>
      <c r="FG420" s="4">
        <v>30722.3</v>
      </c>
      <c r="FH420" s="4">
        <v>0</v>
      </c>
      <c r="FI420" s="93">
        <v>27.911564625850342</v>
      </c>
      <c r="FJ420" s="4">
        <v>0</v>
      </c>
      <c r="FK420" s="4">
        <v>253097</v>
      </c>
      <c r="FL420" s="4">
        <v>0</v>
      </c>
      <c r="FM420" s="4">
        <v>24007</v>
      </c>
      <c r="FN420" s="4">
        <v>0</v>
      </c>
      <c r="FO420" s="4">
        <v>10347</v>
      </c>
      <c r="FQ420" s="4">
        <v>24007</v>
      </c>
      <c r="FS420" s="4">
        <v>51216.614855673703</v>
      </c>
      <c r="FU420" s="93">
        <v>29.562711864406779</v>
      </c>
      <c r="FV420" s="4">
        <v>0</v>
      </c>
      <c r="FW420" s="4">
        <v>266144</v>
      </c>
      <c r="FX420" s="4">
        <v>0</v>
      </c>
      <c r="FY420" s="4">
        <v>25507</v>
      </c>
      <c r="FZ420" s="4">
        <v>0</v>
      </c>
      <c r="GA420" s="4">
        <v>10258</v>
      </c>
      <c r="GB420" s="4">
        <v>0</v>
      </c>
      <c r="GC420" s="4">
        <v>25507</v>
      </c>
      <c r="GE420" s="4">
        <v>39336.903240027284</v>
      </c>
      <c r="GG420" s="93">
        <v>30.013513513513516</v>
      </c>
      <c r="GH420" s="4">
        <v>0</v>
      </c>
      <c r="GI420" s="4">
        <v>315822</v>
      </c>
      <c r="GJ420" s="4">
        <v>0</v>
      </c>
      <c r="GK420" s="4">
        <v>26802</v>
      </c>
      <c r="GL420" s="4">
        <v>0</v>
      </c>
      <c r="GM420" s="4">
        <v>0</v>
      </c>
      <c r="GN420" s="4">
        <v>0</v>
      </c>
      <c r="GO420" s="4">
        <v>26802</v>
      </c>
      <c r="GP420" s="4">
        <v>0</v>
      </c>
      <c r="GQ420" s="4">
        <v>47794.433150790173</v>
      </c>
      <c r="GR420" s="4">
        <v>-41.778349425541819</v>
      </c>
      <c r="GS420" s="93">
        <v>22.647457627118644</v>
      </c>
      <c r="GT420" s="4">
        <v>0</v>
      </c>
      <c r="GU420" s="4">
        <v>234412</v>
      </c>
      <c r="GV420" s="4">
        <v>0</v>
      </c>
      <c r="GW420" s="4">
        <v>20220</v>
      </c>
      <c r="GX420" s="4">
        <v>0</v>
      </c>
      <c r="GY420" s="4">
        <v>0</v>
      </c>
      <c r="GZ420" s="4">
        <v>0</v>
      </c>
      <c r="HA420" s="160">
        <v>20220</v>
      </c>
      <c r="HB420" s="160">
        <v>0</v>
      </c>
      <c r="HC420" s="160">
        <v>-41.778349425541819</v>
      </c>
      <c r="HD420" s="4">
        <v>0</v>
      </c>
      <c r="HE420" s="93">
        <v>33</v>
      </c>
      <c r="HF420" s="4">
        <v>0</v>
      </c>
      <c r="HG420" s="4">
        <v>0</v>
      </c>
      <c r="HH420" s="4">
        <v>335726</v>
      </c>
      <c r="HI420" s="4">
        <v>0</v>
      </c>
      <c r="HJ420" s="4">
        <v>26656</v>
      </c>
      <c r="HK420" s="4">
        <v>0</v>
      </c>
      <c r="HL420" s="4">
        <v>36717</v>
      </c>
      <c r="HM420" s="4">
        <v>0</v>
      </c>
      <c r="HN420" s="4">
        <v>26656</v>
      </c>
      <c r="HO420" s="4">
        <v>0</v>
      </c>
      <c r="HP420" s="4">
        <v>88930</v>
      </c>
      <c r="HQ420" s="4">
        <v>-1545.0727204659779</v>
      </c>
      <c r="HR420" s="93">
        <v>47</v>
      </c>
      <c r="HS420" s="4">
        <v>0</v>
      </c>
      <c r="HT420" s="4">
        <v>0</v>
      </c>
      <c r="HU420" s="4">
        <v>592434</v>
      </c>
      <c r="HV420" s="4">
        <v>0</v>
      </c>
      <c r="HW420" s="4">
        <v>0</v>
      </c>
      <c r="HX420" s="176">
        <v>0</v>
      </c>
      <c r="HY420" s="4">
        <v>41971</v>
      </c>
      <c r="HZ420" s="176">
        <v>0</v>
      </c>
      <c r="IA420" s="4">
        <v>0</v>
      </c>
      <c r="IB420" s="176">
        <v>0</v>
      </c>
      <c r="IC420" s="4">
        <v>41971</v>
      </c>
      <c r="ID420" s="176">
        <v>0</v>
      </c>
      <c r="IE420" s="4">
        <v>168152.9453607825</v>
      </c>
      <c r="IF420" s="4">
        <v>907.01204579102341</v>
      </c>
      <c r="IG420" s="5">
        <v>50.32</v>
      </c>
      <c r="IH420" s="3">
        <v>0</v>
      </c>
      <c r="II420" s="3">
        <v>0</v>
      </c>
      <c r="IJ420" s="3">
        <v>655488</v>
      </c>
      <c r="IK420" s="3">
        <v>0</v>
      </c>
      <c r="IL420" s="3">
        <v>0</v>
      </c>
      <c r="IM420" s="3">
        <v>0</v>
      </c>
      <c r="IN420" s="3">
        <v>44176</v>
      </c>
      <c r="IO420" s="3">
        <v>0</v>
      </c>
      <c r="IP420" s="3">
        <v>12152</v>
      </c>
      <c r="IQ420" s="3"/>
      <c r="IR420" s="3">
        <v>44935</v>
      </c>
      <c r="IS420" s="3"/>
      <c r="IT420" s="3">
        <v>52474.557291101082</v>
      </c>
      <c r="IU420" s="3"/>
      <c r="IV420" s="93">
        <v>44.64</v>
      </c>
      <c r="IW420" s="4">
        <v>0</v>
      </c>
      <c r="IX420" s="4">
        <v>0</v>
      </c>
      <c r="IY420" s="4">
        <v>628837</v>
      </c>
      <c r="IZ420" s="4">
        <v>0</v>
      </c>
      <c r="JA420" s="4">
        <v>0</v>
      </c>
      <c r="JB420" s="4">
        <v>0</v>
      </c>
      <c r="JC420" s="4">
        <v>41828</v>
      </c>
      <c r="JD420" s="4">
        <v>0</v>
      </c>
      <c r="JE420" s="4">
        <v>0</v>
      </c>
      <c r="JG420" s="4">
        <v>41828</v>
      </c>
      <c r="JI420" s="4">
        <v>6297.6579560872633</v>
      </c>
      <c r="JK420" s="93">
        <v>52.180000000000007</v>
      </c>
      <c r="JL420" s="4">
        <v>0</v>
      </c>
      <c r="JM420" s="4">
        <v>0</v>
      </c>
      <c r="JN420" s="4">
        <v>696340</v>
      </c>
      <c r="JO420" s="4">
        <v>0</v>
      </c>
      <c r="JP420" s="4">
        <v>0</v>
      </c>
      <c r="JQ420" s="4">
        <v>0</v>
      </c>
      <c r="JR420" s="4">
        <v>46943</v>
      </c>
      <c r="JS420" s="4">
        <v>0</v>
      </c>
      <c r="JT420" s="4">
        <v>28935</v>
      </c>
      <c r="JV420" s="4">
        <v>46943</v>
      </c>
      <c r="JW420" s="4">
        <v>0</v>
      </c>
      <c r="JX420" s="4">
        <v>67503</v>
      </c>
      <c r="JY420" s="4">
        <v>0</v>
      </c>
      <c r="JZ420" s="93">
        <v>55.790000000000006</v>
      </c>
      <c r="KA420" s="4">
        <v>0</v>
      </c>
      <c r="KB420" s="4">
        <v>0</v>
      </c>
      <c r="KC420" s="4">
        <v>817691</v>
      </c>
      <c r="KD420" s="4">
        <v>0</v>
      </c>
      <c r="KE420" s="4">
        <v>0</v>
      </c>
      <c r="KF420" s="4">
        <v>0</v>
      </c>
      <c r="KG420" s="4">
        <v>52285</v>
      </c>
      <c r="KH420" s="4">
        <v>0</v>
      </c>
      <c r="KI420" s="4">
        <v>0</v>
      </c>
      <c r="KJ420" s="4">
        <v>0</v>
      </c>
      <c r="KK420" s="4">
        <v>52285</v>
      </c>
      <c r="KM420" s="4">
        <v>161852.79999999999</v>
      </c>
      <c r="KN420" s="4">
        <v>0</v>
      </c>
      <c r="KO420" s="4">
        <v>65.05</v>
      </c>
      <c r="KP420" s="4">
        <v>0</v>
      </c>
      <c r="KQ420" s="4">
        <v>0</v>
      </c>
      <c r="KR420" s="4">
        <v>1051210</v>
      </c>
      <c r="KS420" s="4">
        <v>0</v>
      </c>
      <c r="KT420" s="4">
        <v>0</v>
      </c>
      <c r="KU420" s="4">
        <v>0</v>
      </c>
      <c r="KV420" s="4">
        <v>70161</v>
      </c>
      <c r="KW420" s="4">
        <v>0</v>
      </c>
      <c r="KX420" s="4">
        <v>8279</v>
      </c>
      <c r="KY420" s="4">
        <v>0</v>
      </c>
      <c r="KZ420" s="4">
        <v>70161</v>
      </c>
      <c r="LA420" s="4">
        <v>0</v>
      </c>
      <c r="LB420" s="4">
        <v>332250.75199999998</v>
      </c>
      <c r="LC420" s="4">
        <v>0</v>
      </c>
      <c r="LD420" s="4">
        <v>76</v>
      </c>
      <c r="LE420" s="4">
        <v>0</v>
      </c>
      <c r="LF420" s="4">
        <v>0</v>
      </c>
      <c r="LG420" s="4">
        <v>1248310</v>
      </c>
      <c r="LH420" s="4">
        <v>0</v>
      </c>
      <c r="LI420" s="4">
        <v>0</v>
      </c>
      <c r="LJ420" s="4">
        <v>0</v>
      </c>
      <c r="LK420" s="4">
        <v>90261</v>
      </c>
      <c r="LL420" s="4">
        <v>0</v>
      </c>
      <c r="LM420" s="4">
        <v>0</v>
      </c>
      <c r="LO420" s="4">
        <v>90261</v>
      </c>
      <c r="LQ420" s="4">
        <v>385751.80000000005</v>
      </c>
      <c r="MI420" s="115">
        <f t="shared" si="6"/>
        <v>-780</v>
      </c>
      <c r="MJ420" s="3"/>
      <c r="MK420" s="3"/>
      <c r="ML420" s="176"/>
      <c r="MM420" s="176"/>
      <c r="MN420" s="176"/>
      <c r="MO420" s="176"/>
      <c r="MP420" s="176"/>
      <c r="MQ420" s="176"/>
      <c r="MR420" s="176"/>
      <c r="MS420" s="176"/>
      <c r="MT420" s="176"/>
    </row>
    <row r="421" spans="1:358" s="4" customFormat="1">
      <c r="A421" s="1">
        <v>801</v>
      </c>
      <c r="B421" t="s">
        <v>449</v>
      </c>
      <c r="C421" s="93"/>
      <c r="E421" s="4">
        <v>0</v>
      </c>
      <c r="F421" s="4">
        <v>0</v>
      </c>
      <c r="I421" s="93"/>
      <c r="J421" s="4">
        <v>0</v>
      </c>
      <c r="K421" s="4">
        <v>0</v>
      </c>
      <c r="L421" s="4">
        <v>0</v>
      </c>
      <c r="O421" s="93"/>
      <c r="Q421" s="4">
        <v>0</v>
      </c>
      <c r="R421" s="4">
        <v>0</v>
      </c>
      <c r="S421" s="4">
        <v>0</v>
      </c>
      <c r="U421" s="4">
        <v>0</v>
      </c>
      <c r="V421" s="4">
        <v>0</v>
      </c>
      <c r="W421" s="93"/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L421" s="4">
        <v>0</v>
      </c>
      <c r="AO421" s="93"/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W421" s="93"/>
      <c r="AZ421" s="4">
        <v>0</v>
      </c>
      <c r="BB421" s="4">
        <v>0</v>
      </c>
      <c r="BC421" s="4">
        <v>0</v>
      </c>
      <c r="BD421" s="4">
        <v>0</v>
      </c>
      <c r="BH421" s="4">
        <v>0</v>
      </c>
      <c r="BL421" s="4">
        <v>0</v>
      </c>
      <c r="BN421" s="4">
        <v>0</v>
      </c>
      <c r="BO421" s="4">
        <v>0</v>
      </c>
      <c r="BP421" s="4">
        <v>0</v>
      </c>
      <c r="BQ421" s="93">
        <v>0</v>
      </c>
      <c r="BR421" s="4">
        <v>0</v>
      </c>
      <c r="BS421" s="4">
        <v>0</v>
      </c>
      <c r="BT421" s="4">
        <v>0</v>
      </c>
      <c r="BU421" s="4">
        <v>0</v>
      </c>
      <c r="BW421" s="4">
        <v>0</v>
      </c>
      <c r="BY421" s="4">
        <v>0</v>
      </c>
      <c r="CA421" s="4">
        <v>0</v>
      </c>
      <c r="CC421" s="93"/>
      <c r="CE421" s="4">
        <v>0</v>
      </c>
      <c r="CF421" s="4">
        <v>0</v>
      </c>
      <c r="CH421" s="4">
        <v>0</v>
      </c>
      <c r="CJ421" s="4">
        <v>0</v>
      </c>
      <c r="CK421" s="4">
        <v>0</v>
      </c>
      <c r="CL421" s="4">
        <v>0</v>
      </c>
      <c r="CM421" s="4">
        <v>0</v>
      </c>
      <c r="CN421" s="4">
        <v>0</v>
      </c>
      <c r="CO421" s="93"/>
      <c r="CS421" s="4">
        <v>0</v>
      </c>
      <c r="CW421" s="4">
        <v>0</v>
      </c>
      <c r="CY421" s="4">
        <v>0</v>
      </c>
      <c r="DA421" s="93"/>
      <c r="DD421" s="4">
        <v>0</v>
      </c>
      <c r="DF421" s="4">
        <v>0</v>
      </c>
      <c r="DH421" s="4">
        <v>0</v>
      </c>
      <c r="DI421" s="4">
        <v>0</v>
      </c>
      <c r="DJ421" s="4">
        <v>0</v>
      </c>
      <c r="DK421" s="4">
        <v>0</v>
      </c>
      <c r="DL421" s="4">
        <v>0</v>
      </c>
      <c r="DM421" s="93"/>
      <c r="DU421" s="4">
        <v>0</v>
      </c>
      <c r="DW421" s="4">
        <v>0</v>
      </c>
      <c r="DY421" s="93"/>
      <c r="EG421" s="4">
        <v>0</v>
      </c>
      <c r="EI421" s="4">
        <v>0</v>
      </c>
      <c r="EK421" s="93">
        <v>0</v>
      </c>
      <c r="EM421" s="4">
        <v>0</v>
      </c>
      <c r="EN421" s="4">
        <v>0</v>
      </c>
      <c r="EO421" s="4">
        <v>0</v>
      </c>
      <c r="EP421" s="4">
        <v>0</v>
      </c>
      <c r="EQ421" s="4">
        <v>0</v>
      </c>
      <c r="ER421" s="4">
        <v>0</v>
      </c>
      <c r="ES421" s="4">
        <v>0</v>
      </c>
      <c r="ET421" s="4">
        <v>0</v>
      </c>
      <c r="EU421" s="4">
        <v>0</v>
      </c>
      <c r="EV421" s="4">
        <v>0</v>
      </c>
      <c r="EW421" s="93">
        <v>0</v>
      </c>
      <c r="EX421" s="4">
        <v>0</v>
      </c>
      <c r="EY421" s="4">
        <v>0</v>
      </c>
      <c r="EZ421" s="4">
        <v>0</v>
      </c>
      <c r="FA421" s="4">
        <v>0</v>
      </c>
      <c r="FB421" s="4">
        <v>0</v>
      </c>
      <c r="FC421" s="4">
        <v>0</v>
      </c>
      <c r="FD421" s="4">
        <v>0</v>
      </c>
      <c r="FE421" s="4">
        <v>0</v>
      </c>
      <c r="FF421" s="4">
        <v>0</v>
      </c>
      <c r="FG421" s="4">
        <v>0</v>
      </c>
      <c r="FH421" s="4">
        <v>0</v>
      </c>
      <c r="FI421" s="93">
        <v>0</v>
      </c>
      <c r="FJ421" s="4">
        <v>0</v>
      </c>
      <c r="FK421" s="4">
        <v>0</v>
      </c>
      <c r="FL421" s="4">
        <v>0</v>
      </c>
      <c r="FM421" s="4">
        <v>0</v>
      </c>
      <c r="FN421" s="4">
        <v>0</v>
      </c>
      <c r="FO421" s="4">
        <v>0</v>
      </c>
      <c r="FQ421" s="4">
        <v>0</v>
      </c>
      <c r="FS421" s="4">
        <v>0</v>
      </c>
      <c r="FU421" s="93">
        <v>0</v>
      </c>
      <c r="FV421" s="4">
        <v>0</v>
      </c>
      <c r="FW421" s="4">
        <v>0</v>
      </c>
      <c r="FX421" s="4">
        <v>0</v>
      </c>
      <c r="FY421" s="4">
        <v>0</v>
      </c>
      <c r="FZ421" s="4">
        <v>0</v>
      </c>
      <c r="GA421" s="4">
        <v>0</v>
      </c>
      <c r="GB421" s="4">
        <v>0</v>
      </c>
      <c r="GC421" s="4">
        <v>0</v>
      </c>
      <c r="GE421" s="4">
        <v>0</v>
      </c>
      <c r="GG421" s="93">
        <v>0</v>
      </c>
      <c r="GH421" s="4">
        <v>0</v>
      </c>
      <c r="GI421" s="4">
        <v>0</v>
      </c>
      <c r="GJ421" s="4">
        <v>0</v>
      </c>
      <c r="GK421" s="4">
        <v>0</v>
      </c>
      <c r="GL421" s="4">
        <v>0</v>
      </c>
      <c r="GM421" s="4">
        <v>0</v>
      </c>
      <c r="GN421" s="4">
        <v>0</v>
      </c>
      <c r="GO421" s="4">
        <v>0</v>
      </c>
      <c r="GP421" s="4">
        <v>0</v>
      </c>
      <c r="GQ421" s="4">
        <v>0</v>
      </c>
      <c r="GR421" s="4">
        <v>0</v>
      </c>
      <c r="GS421" s="93">
        <v>0</v>
      </c>
      <c r="GT421" s="4">
        <v>0</v>
      </c>
      <c r="GU421" s="4">
        <v>0</v>
      </c>
      <c r="GV421" s="4">
        <v>0</v>
      </c>
      <c r="GW421" s="4">
        <v>0</v>
      </c>
      <c r="GX421" s="4">
        <v>0</v>
      </c>
      <c r="GY421" s="4">
        <v>0</v>
      </c>
      <c r="GZ421" s="4">
        <v>0</v>
      </c>
      <c r="HA421" s="160">
        <v>0</v>
      </c>
      <c r="HB421" s="160">
        <v>0</v>
      </c>
      <c r="HC421" s="160">
        <v>0</v>
      </c>
      <c r="HD421" s="4">
        <v>0</v>
      </c>
      <c r="HE421" s="93">
        <v>0</v>
      </c>
      <c r="HF421" s="4">
        <v>0</v>
      </c>
      <c r="HG421" s="4">
        <v>0</v>
      </c>
      <c r="HH421" s="4">
        <v>0</v>
      </c>
      <c r="HI421" s="4">
        <v>0</v>
      </c>
      <c r="HJ421" s="4">
        <v>0</v>
      </c>
      <c r="HK421" s="4">
        <v>0</v>
      </c>
      <c r="HL421" s="4">
        <v>0</v>
      </c>
      <c r="HM421" s="4">
        <v>0</v>
      </c>
      <c r="HN421" s="4">
        <v>0</v>
      </c>
      <c r="HO421" s="4">
        <v>0</v>
      </c>
      <c r="HP421" s="4">
        <v>0</v>
      </c>
      <c r="HQ421" s="4">
        <v>0</v>
      </c>
      <c r="HR421" s="93">
        <v>0</v>
      </c>
      <c r="HS421" s="4">
        <v>0</v>
      </c>
      <c r="HT421" s="4">
        <v>0</v>
      </c>
      <c r="HU421" s="4">
        <v>0</v>
      </c>
      <c r="HV421" s="4">
        <v>0</v>
      </c>
      <c r="HW421" s="4">
        <v>0</v>
      </c>
      <c r="HX421" s="176">
        <v>0</v>
      </c>
      <c r="HY421" s="4">
        <v>0</v>
      </c>
      <c r="HZ421" s="176">
        <v>0</v>
      </c>
      <c r="IA421" s="4">
        <v>0</v>
      </c>
      <c r="IB421" s="176">
        <v>0</v>
      </c>
      <c r="IC421" s="4">
        <v>0</v>
      </c>
      <c r="ID421" s="176">
        <v>0</v>
      </c>
      <c r="IE421" s="4">
        <v>0</v>
      </c>
      <c r="IF421" s="4">
        <v>0</v>
      </c>
      <c r="IG421" s="5">
        <v>0</v>
      </c>
      <c r="IH421" s="3">
        <v>0</v>
      </c>
      <c r="II421" s="3">
        <v>0</v>
      </c>
      <c r="IJ421" s="3">
        <v>0</v>
      </c>
      <c r="IK421" s="3">
        <v>0</v>
      </c>
      <c r="IL421" s="3">
        <v>0</v>
      </c>
      <c r="IM421" s="3">
        <v>0</v>
      </c>
      <c r="IN421" s="3">
        <v>0</v>
      </c>
      <c r="IO421" s="3">
        <v>0</v>
      </c>
      <c r="IP421" s="3">
        <v>0</v>
      </c>
      <c r="IQ421" s="3"/>
      <c r="IR421" s="3">
        <v>0</v>
      </c>
      <c r="IS421" s="3"/>
      <c r="IT421" s="3">
        <v>0</v>
      </c>
      <c r="IU421" s="3"/>
      <c r="IV421" s="93">
        <v>0</v>
      </c>
      <c r="IW421" s="4">
        <v>0</v>
      </c>
      <c r="IX421" s="4">
        <v>0</v>
      </c>
      <c r="IY421" s="4">
        <v>0</v>
      </c>
      <c r="IZ421" s="4">
        <v>0</v>
      </c>
      <c r="JA421" s="4">
        <v>0</v>
      </c>
      <c r="JB421" s="4">
        <v>0</v>
      </c>
      <c r="JC421" s="4">
        <v>0</v>
      </c>
      <c r="JD421" s="4">
        <v>0</v>
      </c>
      <c r="JE421" s="4">
        <v>0</v>
      </c>
      <c r="JG421" s="4">
        <v>0</v>
      </c>
      <c r="JI421" s="4">
        <v>0</v>
      </c>
      <c r="JK421" s="93">
        <v>0</v>
      </c>
      <c r="JL421" s="4">
        <v>0</v>
      </c>
      <c r="JM421" s="4">
        <v>0</v>
      </c>
      <c r="JN421" s="4">
        <v>0</v>
      </c>
      <c r="JO421" s="4">
        <v>0</v>
      </c>
      <c r="JP421" s="4">
        <v>0</v>
      </c>
      <c r="JQ421" s="4">
        <v>0</v>
      </c>
      <c r="JR421" s="4">
        <v>0</v>
      </c>
      <c r="JS421" s="4">
        <v>0</v>
      </c>
      <c r="JT421" s="4">
        <v>0</v>
      </c>
      <c r="JV421" s="4">
        <v>0</v>
      </c>
      <c r="JW421" s="4">
        <v>0</v>
      </c>
      <c r="JX421" s="4">
        <v>0</v>
      </c>
      <c r="JY421" s="4">
        <v>0</v>
      </c>
      <c r="JZ421" s="93">
        <v>0</v>
      </c>
      <c r="KA421" s="4">
        <v>0</v>
      </c>
      <c r="KB421" s="4">
        <v>0</v>
      </c>
      <c r="KC421" s="4">
        <v>0</v>
      </c>
      <c r="KD421" s="4">
        <v>0</v>
      </c>
      <c r="KE421" s="4">
        <v>0</v>
      </c>
      <c r="KF421" s="4">
        <v>0</v>
      </c>
      <c r="KG421" s="4">
        <v>0</v>
      </c>
      <c r="KH421" s="4">
        <v>0</v>
      </c>
      <c r="KI421" s="4">
        <v>0</v>
      </c>
      <c r="KJ421" s="4">
        <v>0</v>
      </c>
      <c r="KK421" s="4">
        <v>0</v>
      </c>
      <c r="KM421" s="4">
        <v>0</v>
      </c>
      <c r="KN421" s="4">
        <v>0</v>
      </c>
      <c r="KO421" s="4">
        <v>0</v>
      </c>
      <c r="KP421" s="4">
        <v>0</v>
      </c>
      <c r="KQ421" s="4">
        <v>0</v>
      </c>
      <c r="KR421" s="4">
        <v>0</v>
      </c>
      <c r="KS421" s="4">
        <v>0</v>
      </c>
      <c r="KT421" s="4">
        <v>0</v>
      </c>
      <c r="KU421" s="4">
        <v>0</v>
      </c>
      <c r="KV421" s="4">
        <v>0</v>
      </c>
      <c r="KW421" s="4">
        <v>0</v>
      </c>
      <c r="KX421" s="4">
        <v>0</v>
      </c>
      <c r="KY421" s="4">
        <v>0</v>
      </c>
      <c r="KZ421" s="4">
        <v>0</v>
      </c>
      <c r="LA421" s="4">
        <v>0</v>
      </c>
      <c r="LB421" s="4">
        <v>0</v>
      </c>
      <c r="LC421" s="4">
        <v>0</v>
      </c>
      <c r="LD421" s="4">
        <v>0</v>
      </c>
      <c r="LE421" s="4">
        <v>0</v>
      </c>
      <c r="LF421" s="4">
        <v>0</v>
      </c>
      <c r="LG421" s="4">
        <v>0</v>
      </c>
      <c r="LH421" s="4">
        <v>0</v>
      </c>
      <c r="LI421" s="4">
        <v>0</v>
      </c>
      <c r="LJ421" s="4">
        <v>0</v>
      </c>
      <c r="LK421" s="4">
        <v>0</v>
      </c>
      <c r="LL421" s="4">
        <v>0</v>
      </c>
      <c r="LM421" s="4">
        <v>0</v>
      </c>
      <c r="LO421" s="4">
        <v>0</v>
      </c>
      <c r="LQ421" s="4">
        <v>0</v>
      </c>
      <c r="MI421" s="115">
        <f t="shared" si="6"/>
        <v>-801</v>
      </c>
      <c r="MJ421" s="3"/>
      <c r="MK421" s="3"/>
      <c r="ML421" s="176"/>
      <c r="MM421" s="176"/>
      <c r="MN421" s="176"/>
      <c r="MO421" s="176"/>
      <c r="MP421" s="176"/>
      <c r="MQ421" s="176"/>
      <c r="MR421" s="176"/>
      <c r="MS421" s="176"/>
      <c r="MT421" s="176"/>
    </row>
    <row r="422" spans="1:358" s="4" customFormat="1">
      <c r="A422" s="1">
        <v>805</v>
      </c>
      <c r="B422" t="s">
        <v>450</v>
      </c>
      <c r="C422" s="93"/>
      <c r="E422" s="4">
        <v>0</v>
      </c>
      <c r="F422" s="4">
        <v>0</v>
      </c>
      <c r="I422" s="93"/>
      <c r="J422" s="4">
        <v>0</v>
      </c>
      <c r="K422" s="4">
        <v>0</v>
      </c>
      <c r="L422" s="4">
        <v>0</v>
      </c>
      <c r="O422" s="93"/>
      <c r="Q422" s="4">
        <v>0</v>
      </c>
      <c r="R422" s="4">
        <v>0</v>
      </c>
      <c r="S422" s="4">
        <v>0</v>
      </c>
      <c r="U422" s="4">
        <v>0</v>
      </c>
      <c r="V422" s="4">
        <v>0</v>
      </c>
      <c r="W422" s="93"/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L422" s="4">
        <v>0</v>
      </c>
      <c r="AO422" s="93"/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W422" s="93"/>
      <c r="AZ422" s="4">
        <v>0</v>
      </c>
      <c r="BB422" s="4">
        <v>0</v>
      </c>
      <c r="BC422" s="4">
        <v>0</v>
      </c>
      <c r="BD422" s="4">
        <v>0</v>
      </c>
      <c r="BH422" s="4">
        <v>0</v>
      </c>
      <c r="BL422" s="4">
        <v>0</v>
      </c>
      <c r="BN422" s="4">
        <v>0</v>
      </c>
      <c r="BO422" s="4">
        <v>0</v>
      </c>
      <c r="BP422" s="4">
        <v>0</v>
      </c>
      <c r="BQ422" s="93">
        <v>0</v>
      </c>
      <c r="BR422" s="4">
        <v>0</v>
      </c>
      <c r="BS422" s="4">
        <v>0</v>
      </c>
      <c r="BT422" s="4">
        <v>0</v>
      </c>
      <c r="BU422" s="4">
        <v>0</v>
      </c>
      <c r="BW422" s="4">
        <v>0</v>
      </c>
      <c r="BY422" s="4">
        <v>0</v>
      </c>
      <c r="CA422" s="4">
        <v>0</v>
      </c>
      <c r="CC422" s="93"/>
      <c r="CE422" s="4">
        <v>0</v>
      </c>
      <c r="CF422" s="4">
        <v>0</v>
      </c>
      <c r="CH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v>0</v>
      </c>
      <c r="CO422" s="93"/>
      <c r="CS422" s="4">
        <v>0</v>
      </c>
      <c r="CW422" s="4">
        <v>0</v>
      </c>
      <c r="CY422" s="4">
        <v>0</v>
      </c>
      <c r="DA422" s="93"/>
      <c r="DD422" s="4">
        <v>0</v>
      </c>
      <c r="DF422" s="4">
        <v>0</v>
      </c>
      <c r="DH422" s="4">
        <v>0</v>
      </c>
      <c r="DI422" s="4">
        <v>0</v>
      </c>
      <c r="DJ422" s="4">
        <v>0</v>
      </c>
      <c r="DK422" s="4">
        <v>0</v>
      </c>
      <c r="DL422" s="4">
        <v>0</v>
      </c>
      <c r="DM422" s="93"/>
      <c r="DU422" s="4">
        <v>0</v>
      </c>
      <c r="DW422" s="4">
        <v>0</v>
      </c>
      <c r="DY422" s="93"/>
      <c r="EG422" s="4">
        <v>0</v>
      </c>
      <c r="EI422" s="4">
        <v>0</v>
      </c>
      <c r="EK422" s="93">
        <v>0</v>
      </c>
      <c r="EM422" s="4">
        <v>0</v>
      </c>
      <c r="EN422" s="4">
        <v>0</v>
      </c>
      <c r="EO422" s="4">
        <v>0</v>
      </c>
      <c r="EP422" s="4">
        <v>0</v>
      </c>
      <c r="EQ422" s="4">
        <v>0</v>
      </c>
      <c r="ER422" s="4">
        <v>0</v>
      </c>
      <c r="ES422" s="4">
        <v>0</v>
      </c>
      <c r="ET422" s="4">
        <v>0</v>
      </c>
      <c r="EU422" s="4">
        <v>0</v>
      </c>
      <c r="EV422" s="4">
        <v>0</v>
      </c>
      <c r="EW422" s="93">
        <v>0</v>
      </c>
      <c r="EX422" s="4">
        <v>0</v>
      </c>
      <c r="EY422" s="4">
        <v>0</v>
      </c>
      <c r="EZ422" s="4">
        <v>0</v>
      </c>
      <c r="FA422" s="4">
        <v>0</v>
      </c>
      <c r="FB422" s="4">
        <v>0</v>
      </c>
      <c r="FC422" s="4">
        <v>0</v>
      </c>
      <c r="FD422" s="4">
        <v>0</v>
      </c>
      <c r="FE422" s="4">
        <v>0</v>
      </c>
      <c r="FF422" s="4">
        <v>0</v>
      </c>
      <c r="FG422" s="4">
        <v>0</v>
      </c>
      <c r="FH422" s="4">
        <v>0</v>
      </c>
      <c r="FI422" s="93">
        <v>0</v>
      </c>
      <c r="FJ422" s="4">
        <v>0</v>
      </c>
      <c r="FK422" s="4">
        <v>0</v>
      </c>
      <c r="FL422" s="4">
        <v>0</v>
      </c>
      <c r="FM422" s="4">
        <v>0</v>
      </c>
      <c r="FN422" s="4">
        <v>0</v>
      </c>
      <c r="FO422" s="4">
        <v>0</v>
      </c>
      <c r="FQ422" s="4">
        <v>0</v>
      </c>
      <c r="FS422" s="4">
        <v>0</v>
      </c>
      <c r="FU422" s="93">
        <v>0</v>
      </c>
      <c r="FV422" s="4">
        <v>0</v>
      </c>
      <c r="FW422" s="4">
        <v>0</v>
      </c>
      <c r="FX422" s="4">
        <v>0</v>
      </c>
      <c r="FY422" s="4">
        <v>0</v>
      </c>
      <c r="FZ422" s="4">
        <v>0</v>
      </c>
      <c r="GA422" s="4">
        <v>0</v>
      </c>
      <c r="GB422" s="4">
        <v>0</v>
      </c>
      <c r="GC422" s="4">
        <v>0</v>
      </c>
      <c r="GE422" s="4">
        <v>0</v>
      </c>
      <c r="GG422" s="93">
        <v>0</v>
      </c>
      <c r="GH422" s="4">
        <v>0</v>
      </c>
      <c r="GI422" s="4">
        <v>0</v>
      </c>
      <c r="GJ422" s="4">
        <v>0</v>
      </c>
      <c r="GK422" s="4">
        <v>0</v>
      </c>
      <c r="GL422" s="4">
        <v>0</v>
      </c>
      <c r="GM422" s="4">
        <v>0</v>
      </c>
      <c r="GN422" s="4">
        <v>0</v>
      </c>
      <c r="GO422" s="4">
        <v>0</v>
      </c>
      <c r="GP422" s="4">
        <v>0</v>
      </c>
      <c r="GQ422" s="4">
        <v>0</v>
      </c>
      <c r="GR422" s="4">
        <v>0</v>
      </c>
      <c r="GS422" s="93">
        <v>0</v>
      </c>
      <c r="GT422" s="4">
        <v>0</v>
      </c>
      <c r="GU422" s="4">
        <v>0</v>
      </c>
      <c r="GV422" s="4">
        <v>0</v>
      </c>
      <c r="GW422" s="4">
        <v>0</v>
      </c>
      <c r="GX422" s="4">
        <v>0</v>
      </c>
      <c r="GY422" s="4">
        <v>0</v>
      </c>
      <c r="GZ422" s="4">
        <v>0</v>
      </c>
      <c r="HA422" s="160">
        <v>0</v>
      </c>
      <c r="HB422" s="160">
        <v>0</v>
      </c>
      <c r="HC422" s="160">
        <v>0</v>
      </c>
      <c r="HD422" s="4">
        <v>0</v>
      </c>
      <c r="HE422" s="93">
        <v>0</v>
      </c>
      <c r="HF422" s="4">
        <v>0</v>
      </c>
      <c r="HG422" s="4">
        <v>0</v>
      </c>
      <c r="HH422" s="4">
        <v>0</v>
      </c>
      <c r="HI422" s="4">
        <v>0</v>
      </c>
      <c r="HJ422" s="4">
        <v>0</v>
      </c>
      <c r="HK422" s="4">
        <v>0</v>
      </c>
      <c r="HL422" s="4">
        <v>0</v>
      </c>
      <c r="HM422" s="4">
        <v>0</v>
      </c>
      <c r="HN422" s="4">
        <v>0</v>
      </c>
      <c r="HO422" s="4">
        <v>0</v>
      </c>
      <c r="HP422" s="4">
        <v>0</v>
      </c>
      <c r="HQ422" s="4">
        <v>0</v>
      </c>
      <c r="HR422" s="93">
        <v>0</v>
      </c>
      <c r="HS422" s="4">
        <v>0</v>
      </c>
      <c r="HT422" s="4">
        <v>0</v>
      </c>
      <c r="HU422" s="4">
        <v>0</v>
      </c>
      <c r="HV422" s="4">
        <v>0</v>
      </c>
      <c r="HW422" s="4">
        <v>0</v>
      </c>
      <c r="HX422" s="176">
        <v>0</v>
      </c>
      <c r="HY422" s="4">
        <v>0</v>
      </c>
      <c r="HZ422" s="176">
        <v>0</v>
      </c>
      <c r="IA422" s="4">
        <v>0</v>
      </c>
      <c r="IB422" s="176">
        <v>0</v>
      </c>
      <c r="IC422" s="4">
        <v>0</v>
      </c>
      <c r="ID422" s="176">
        <v>0</v>
      </c>
      <c r="IE422" s="4">
        <v>0</v>
      </c>
      <c r="IF422" s="4">
        <v>0</v>
      </c>
      <c r="IG422" s="5">
        <v>0</v>
      </c>
      <c r="IH422" s="3">
        <v>0</v>
      </c>
      <c r="II422" s="3">
        <v>0</v>
      </c>
      <c r="IJ422" s="3">
        <v>0</v>
      </c>
      <c r="IK422" s="3">
        <v>0</v>
      </c>
      <c r="IL422" s="3">
        <v>0</v>
      </c>
      <c r="IM422" s="3">
        <v>0</v>
      </c>
      <c r="IN422" s="3">
        <v>0</v>
      </c>
      <c r="IO422" s="3">
        <v>0</v>
      </c>
      <c r="IP422" s="3">
        <v>0</v>
      </c>
      <c r="IQ422" s="3"/>
      <c r="IR422" s="3">
        <v>0</v>
      </c>
      <c r="IS422" s="3"/>
      <c r="IT422" s="3">
        <v>0</v>
      </c>
      <c r="IU422" s="3"/>
      <c r="IV422" s="93">
        <v>0</v>
      </c>
      <c r="IW422" s="4">
        <v>0</v>
      </c>
      <c r="IX422" s="4">
        <v>0</v>
      </c>
      <c r="IY422" s="4">
        <v>0</v>
      </c>
      <c r="IZ422" s="4">
        <v>0</v>
      </c>
      <c r="JA422" s="4">
        <v>0</v>
      </c>
      <c r="JB422" s="4">
        <v>0</v>
      </c>
      <c r="JC422" s="4">
        <v>0</v>
      </c>
      <c r="JD422" s="4">
        <v>0</v>
      </c>
      <c r="JE422" s="4">
        <v>0</v>
      </c>
      <c r="JG422" s="4">
        <v>0</v>
      </c>
      <c r="JI422" s="4">
        <v>0</v>
      </c>
      <c r="JK422" s="93">
        <v>0</v>
      </c>
      <c r="JL422" s="4">
        <v>0</v>
      </c>
      <c r="JM422" s="4">
        <v>0</v>
      </c>
      <c r="JN422" s="4">
        <v>0</v>
      </c>
      <c r="JO422" s="4">
        <v>0</v>
      </c>
      <c r="JP422" s="4">
        <v>0</v>
      </c>
      <c r="JQ422" s="4">
        <v>0</v>
      </c>
      <c r="JR422" s="4">
        <v>0</v>
      </c>
      <c r="JS422" s="4">
        <v>0</v>
      </c>
      <c r="JT422" s="4">
        <v>0</v>
      </c>
      <c r="JV422" s="4">
        <v>0</v>
      </c>
      <c r="JW422" s="4">
        <v>0</v>
      </c>
      <c r="JX422" s="4">
        <v>0</v>
      </c>
      <c r="JY422" s="4">
        <v>0</v>
      </c>
      <c r="JZ422" s="93">
        <v>0</v>
      </c>
      <c r="KA422" s="4">
        <v>0</v>
      </c>
      <c r="KB422" s="4">
        <v>0</v>
      </c>
      <c r="KC422" s="4">
        <v>0</v>
      </c>
      <c r="KD422" s="4">
        <v>0</v>
      </c>
      <c r="KE422" s="4">
        <v>0</v>
      </c>
      <c r="KF422" s="4">
        <v>0</v>
      </c>
      <c r="KG422" s="4">
        <v>0</v>
      </c>
      <c r="KH422" s="4">
        <v>0</v>
      </c>
      <c r="KI422" s="4">
        <v>0</v>
      </c>
      <c r="KJ422" s="4">
        <v>0</v>
      </c>
      <c r="KK422" s="4">
        <v>0</v>
      </c>
      <c r="KM422" s="4">
        <v>0</v>
      </c>
      <c r="KN422" s="4">
        <v>0</v>
      </c>
      <c r="KO422" s="4">
        <v>0</v>
      </c>
      <c r="KP422" s="4">
        <v>0</v>
      </c>
      <c r="KQ422" s="4">
        <v>0</v>
      </c>
      <c r="KR422" s="4">
        <v>0</v>
      </c>
      <c r="KS422" s="4">
        <v>0</v>
      </c>
      <c r="KT422" s="4">
        <v>0</v>
      </c>
      <c r="KU422" s="4">
        <v>0</v>
      </c>
      <c r="KV422" s="4">
        <v>0</v>
      </c>
      <c r="KW422" s="4">
        <v>0</v>
      </c>
      <c r="KX422" s="4">
        <v>0</v>
      </c>
      <c r="KY422" s="4">
        <v>0</v>
      </c>
      <c r="KZ422" s="4">
        <v>0</v>
      </c>
      <c r="LA422" s="4">
        <v>0</v>
      </c>
      <c r="LB422" s="4">
        <v>0</v>
      </c>
      <c r="LC422" s="4">
        <v>0</v>
      </c>
      <c r="LD422" s="4">
        <v>0</v>
      </c>
      <c r="LE422" s="4">
        <v>0</v>
      </c>
      <c r="LF422" s="4">
        <v>0</v>
      </c>
      <c r="LG422" s="4">
        <v>0</v>
      </c>
      <c r="LH422" s="4">
        <v>0</v>
      </c>
      <c r="LI422" s="4">
        <v>0</v>
      </c>
      <c r="LJ422" s="4">
        <v>0</v>
      </c>
      <c r="LK422" s="4">
        <v>0</v>
      </c>
      <c r="LL422" s="4">
        <v>0</v>
      </c>
      <c r="LM422" s="4">
        <v>0</v>
      </c>
      <c r="LO422" s="4">
        <v>0</v>
      </c>
      <c r="LQ422" s="4">
        <v>0</v>
      </c>
      <c r="MI422" s="115">
        <f t="shared" si="6"/>
        <v>-805</v>
      </c>
      <c r="MJ422" s="3"/>
      <c r="MK422" s="3"/>
      <c r="ML422" s="176"/>
      <c r="MM422" s="176"/>
      <c r="MN422" s="176"/>
      <c r="MO422" s="176"/>
      <c r="MP422" s="176"/>
      <c r="MQ422" s="176"/>
      <c r="MR422" s="176"/>
      <c r="MS422" s="176"/>
      <c r="MT422" s="176"/>
    </row>
    <row r="423" spans="1:358" s="4" customFormat="1">
      <c r="A423" s="1">
        <v>806</v>
      </c>
      <c r="B423" t="s">
        <v>451</v>
      </c>
      <c r="C423" s="93"/>
      <c r="E423" s="4">
        <v>0</v>
      </c>
      <c r="F423" s="4">
        <v>0</v>
      </c>
      <c r="I423" s="93"/>
      <c r="J423" s="4">
        <v>0</v>
      </c>
      <c r="K423" s="4">
        <v>0</v>
      </c>
      <c r="L423" s="4">
        <v>0</v>
      </c>
      <c r="O423" s="93"/>
      <c r="Q423" s="4">
        <v>0</v>
      </c>
      <c r="R423" s="4">
        <v>0</v>
      </c>
      <c r="S423" s="4">
        <v>0</v>
      </c>
      <c r="U423" s="4">
        <v>0</v>
      </c>
      <c r="V423" s="4">
        <v>0</v>
      </c>
      <c r="W423" s="93"/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L423" s="4">
        <v>0</v>
      </c>
      <c r="AO423" s="93"/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W423" s="93"/>
      <c r="AZ423" s="4">
        <v>0</v>
      </c>
      <c r="BB423" s="4">
        <v>0</v>
      </c>
      <c r="BC423" s="4">
        <v>0</v>
      </c>
      <c r="BD423" s="4">
        <v>0</v>
      </c>
      <c r="BH423" s="4">
        <v>0</v>
      </c>
      <c r="BL423" s="4">
        <v>0</v>
      </c>
      <c r="BN423" s="4">
        <v>0</v>
      </c>
      <c r="BO423" s="4">
        <v>0</v>
      </c>
      <c r="BP423" s="4">
        <v>0</v>
      </c>
      <c r="BQ423" s="93">
        <v>0</v>
      </c>
      <c r="BR423" s="4">
        <v>0</v>
      </c>
      <c r="BS423" s="4">
        <v>0</v>
      </c>
      <c r="BT423" s="4">
        <v>0</v>
      </c>
      <c r="BU423" s="4">
        <v>0</v>
      </c>
      <c r="BW423" s="4">
        <v>0</v>
      </c>
      <c r="BY423" s="4">
        <v>0</v>
      </c>
      <c r="CA423" s="4">
        <v>0</v>
      </c>
      <c r="CC423" s="93"/>
      <c r="CE423" s="4">
        <v>0</v>
      </c>
      <c r="CF423" s="4">
        <v>0</v>
      </c>
      <c r="CH423" s="4">
        <v>0</v>
      </c>
      <c r="CJ423" s="4">
        <v>0</v>
      </c>
      <c r="CK423" s="4">
        <v>0</v>
      </c>
      <c r="CL423" s="4">
        <v>0</v>
      </c>
      <c r="CM423" s="4">
        <v>0</v>
      </c>
      <c r="CN423" s="4">
        <v>0</v>
      </c>
      <c r="CO423" s="93"/>
      <c r="CS423" s="4">
        <v>0</v>
      </c>
      <c r="CW423" s="4">
        <v>0</v>
      </c>
      <c r="CY423" s="4">
        <v>0</v>
      </c>
      <c r="DA423" s="93"/>
      <c r="DD423" s="4">
        <v>0</v>
      </c>
      <c r="DF423" s="4">
        <v>0</v>
      </c>
      <c r="DH423" s="4">
        <v>0</v>
      </c>
      <c r="DI423" s="4">
        <v>0</v>
      </c>
      <c r="DJ423" s="4">
        <v>0</v>
      </c>
      <c r="DK423" s="4">
        <v>0</v>
      </c>
      <c r="DL423" s="4">
        <v>0</v>
      </c>
      <c r="DM423" s="93"/>
      <c r="DU423" s="4">
        <v>0</v>
      </c>
      <c r="DW423" s="4">
        <v>0</v>
      </c>
      <c r="DY423" s="93"/>
      <c r="EG423" s="4">
        <v>0</v>
      </c>
      <c r="EI423" s="4">
        <v>0</v>
      </c>
      <c r="EK423" s="93">
        <v>0</v>
      </c>
      <c r="EM423" s="4">
        <v>0</v>
      </c>
      <c r="EN423" s="4">
        <v>0</v>
      </c>
      <c r="EO423" s="4">
        <v>0</v>
      </c>
      <c r="EP423" s="4">
        <v>0</v>
      </c>
      <c r="EQ423" s="4">
        <v>0</v>
      </c>
      <c r="ER423" s="4">
        <v>0</v>
      </c>
      <c r="ES423" s="4">
        <v>0</v>
      </c>
      <c r="ET423" s="4">
        <v>0</v>
      </c>
      <c r="EU423" s="4">
        <v>0</v>
      </c>
      <c r="EV423" s="4">
        <v>0</v>
      </c>
      <c r="EW423" s="93">
        <v>0</v>
      </c>
      <c r="EX423" s="4">
        <v>0</v>
      </c>
      <c r="EY423" s="4">
        <v>0</v>
      </c>
      <c r="EZ423" s="4">
        <v>0</v>
      </c>
      <c r="FA423" s="4">
        <v>0</v>
      </c>
      <c r="FB423" s="4">
        <v>0</v>
      </c>
      <c r="FC423" s="4">
        <v>0</v>
      </c>
      <c r="FD423" s="4">
        <v>0</v>
      </c>
      <c r="FE423" s="4">
        <v>0</v>
      </c>
      <c r="FF423" s="4">
        <v>0</v>
      </c>
      <c r="FG423" s="4">
        <v>0</v>
      </c>
      <c r="FH423" s="4">
        <v>0</v>
      </c>
      <c r="FI423" s="93">
        <v>0</v>
      </c>
      <c r="FJ423" s="4">
        <v>0</v>
      </c>
      <c r="FK423" s="4">
        <v>0</v>
      </c>
      <c r="FL423" s="4">
        <v>0</v>
      </c>
      <c r="FM423" s="4">
        <v>0</v>
      </c>
      <c r="FN423" s="4">
        <v>0</v>
      </c>
      <c r="FO423" s="4">
        <v>0</v>
      </c>
      <c r="FQ423" s="4">
        <v>0</v>
      </c>
      <c r="FS423" s="4">
        <v>0</v>
      </c>
      <c r="FU423" s="93">
        <v>0</v>
      </c>
      <c r="FV423" s="4">
        <v>0</v>
      </c>
      <c r="FW423" s="4">
        <v>0</v>
      </c>
      <c r="FX423" s="4">
        <v>0</v>
      </c>
      <c r="FY423" s="4">
        <v>0</v>
      </c>
      <c r="FZ423" s="4">
        <v>0</v>
      </c>
      <c r="GA423" s="4">
        <v>0</v>
      </c>
      <c r="GB423" s="4">
        <v>0</v>
      </c>
      <c r="GC423" s="4">
        <v>0</v>
      </c>
      <c r="GE423" s="4">
        <v>0</v>
      </c>
      <c r="GG423" s="93">
        <v>0</v>
      </c>
      <c r="GH423" s="4">
        <v>0</v>
      </c>
      <c r="GI423" s="4">
        <v>0</v>
      </c>
      <c r="GJ423" s="4">
        <v>0</v>
      </c>
      <c r="GK423" s="4">
        <v>0</v>
      </c>
      <c r="GL423" s="4">
        <v>0</v>
      </c>
      <c r="GM423" s="4">
        <v>0</v>
      </c>
      <c r="GN423" s="4">
        <v>0</v>
      </c>
      <c r="GO423" s="4">
        <v>0</v>
      </c>
      <c r="GP423" s="4">
        <v>0</v>
      </c>
      <c r="GQ423" s="4">
        <v>0</v>
      </c>
      <c r="GR423" s="4">
        <v>0</v>
      </c>
      <c r="GS423" s="93">
        <v>0</v>
      </c>
      <c r="GT423" s="4">
        <v>0</v>
      </c>
      <c r="GU423" s="4">
        <v>0</v>
      </c>
      <c r="GV423" s="4">
        <v>0</v>
      </c>
      <c r="GW423" s="4">
        <v>0</v>
      </c>
      <c r="GX423" s="4">
        <v>0</v>
      </c>
      <c r="GY423" s="4">
        <v>0</v>
      </c>
      <c r="GZ423" s="4">
        <v>0</v>
      </c>
      <c r="HA423" s="160">
        <v>0</v>
      </c>
      <c r="HB423" s="160">
        <v>0</v>
      </c>
      <c r="HC423" s="160">
        <v>0</v>
      </c>
      <c r="HD423" s="4">
        <v>0</v>
      </c>
      <c r="HE423" s="93">
        <v>0</v>
      </c>
      <c r="HF423" s="4">
        <v>0</v>
      </c>
      <c r="HG423" s="4">
        <v>0</v>
      </c>
      <c r="HH423" s="4">
        <v>0</v>
      </c>
      <c r="HI423" s="4">
        <v>0</v>
      </c>
      <c r="HJ423" s="4">
        <v>0</v>
      </c>
      <c r="HK423" s="4">
        <v>0</v>
      </c>
      <c r="HL423" s="4">
        <v>0</v>
      </c>
      <c r="HM423" s="4">
        <v>0</v>
      </c>
      <c r="HN423" s="4">
        <v>0</v>
      </c>
      <c r="HO423" s="4">
        <v>0</v>
      </c>
      <c r="HP423" s="4">
        <v>0</v>
      </c>
      <c r="HQ423" s="4">
        <v>0</v>
      </c>
      <c r="HR423" s="93">
        <v>0</v>
      </c>
      <c r="HS423" s="4">
        <v>0</v>
      </c>
      <c r="HT423" s="4">
        <v>0</v>
      </c>
      <c r="HU423" s="4">
        <v>0</v>
      </c>
      <c r="HV423" s="4">
        <v>0</v>
      </c>
      <c r="HW423" s="4">
        <v>0</v>
      </c>
      <c r="HX423" s="176">
        <v>0</v>
      </c>
      <c r="HY423" s="4">
        <v>0</v>
      </c>
      <c r="HZ423" s="176">
        <v>0</v>
      </c>
      <c r="IA423" s="4">
        <v>0</v>
      </c>
      <c r="IB423" s="176">
        <v>0</v>
      </c>
      <c r="IC423" s="4">
        <v>0</v>
      </c>
      <c r="ID423" s="176">
        <v>0</v>
      </c>
      <c r="IE423" s="4">
        <v>0</v>
      </c>
      <c r="IF423" s="4">
        <v>0</v>
      </c>
      <c r="IG423" s="5">
        <v>0</v>
      </c>
      <c r="IH423" s="3">
        <v>0</v>
      </c>
      <c r="II423" s="3">
        <v>0</v>
      </c>
      <c r="IJ423" s="3">
        <v>0</v>
      </c>
      <c r="IK423" s="3">
        <v>0</v>
      </c>
      <c r="IL423" s="3">
        <v>0</v>
      </c>
      <c r="IM423" s="3">
        <v>0</v>
      </c>
      <c r="IN423" s="3">
        <v>0</v>
      </c>
      <c r="IO423" s="3">
        <v>0</v>
      </c>
      <c r="IP423" s="3">
        <v>0</v>
      </c>
      <c r="IQ423" s="3"/>
      <c r="IR423" s="3">
        <v>0</v>
      </c>
      <c r="IS423" s="3"/>
      <c r="IT423" s="3">
        <v>0</v>
      </c>
      <c r="IU423" s="3"/>
      <c r="IV423" s="93">
        <v>0</v>
      </c>
      <c r="IW423" s="4">
        <v>0</v>
      </c>
      <c r="IX423" s="4">
        <v>0</v>
      </c>
      <c r="IY423" s="4">
        <v>0</v>
      </c>
      <c r="IZ423" s="4">
        <v>0</v>
      </c>
      <c r="JA423" s="4">
        <v>0</v>
      </c>
      <c r="JB423" s="4">
        <v>0</v>
      </c>
      <c r="JC423" s="4">
        <v>0</v>
      </c>
      <c r="JD423" s="4">
        <v>0</v>
      </c>
      <c r="JE423" s="4">
        <v>0</v>
      </c>
      <c r="JG423" s="4">
        <v>0</v>
      </c>
      <c r="JI423" s="4">
        <v>0</v>
      </c>
      <c r="JK423" s="93">
        <v>0</v>
      </c>
      <c r="JL423" s="4">
        <v>0</v>
      </c>
      <c r="JM423" s="4">
        <v>0</v>
      </c>
      <c r="JN423" s="4">
        <v>0</v>
      </c>
      <c r="JO423" s="4">
        <v>0</v>
      </c>
      <c r="JP423" s="4">
        <v>0</v>
      </c>
      <c r="JQ423" s="4">
        <v>0</v>
      </c>
      <c r="JR423" s="4">
        <v>0</v>
      </c>
      <c r="JS423" s="4">
        <v>0</v>
      </c>
      <c r="JT423" s="4">
        <v>0</v>
      </c>
      <c r="JV423" s="4">
        <v>0</v>
      </c>
      <c r="JW423" s="4">
        <v>0</v>
      </c>
      <c r="JX423" s="4">
        <v>0</v>
      </c>
      <c r="JY423" s="4">
        <v>0</v>
      </c>
      <c r="JZ423" s="93">
        <v>0</v>
      </c>
      <c r="KA423" s="4">
        <v>0</v>
      </c>
      <c r="KB423" s="4">
        <v>0</v>
      </c>
      <c r="KC423" s="4">
        <v>0</v>
      </c>
      <c r="KD423" s="4">
        <v>0</v>
      </c>
      <c r="KE423" s="4">
        <v>0</v>
      </c>
      <c r="KF423" s="4">
        <v>0</v>
      </c>
      <c r="KG423" s="4">
        <v>0</v>
      </c>
      <c r="KH423" s="4">
        <v>0</v>
      </c>
      <c r="KI423" s="4">
        <v>0</v>
      </c>
      <c r="KJ423" s="4">
        <v>0</v>
      </c>
      <c r="KK423" s="4">
        <v>0</v>
      </c>
      <c r="KM423" s="4">
        <v>0</v>
      </c>
      <c r="KN423" s="4">
        <v>0</v>
      </c>
      <c r="KO423" s="4">
        <v>0</v>
      </c>
      <c r="KP423" s="4">
        <v>0</v>
      </c>
      <c r="KQ423" s="4">
        <v>0</v>
      </c>
      <c r="KR423" s="4">
        <v>0</v>
      </c>
      <c r="KS423" s="4">
        <v>0</v>
      </c>
      <c r="KT423" s="4">
        <v>0</v>
      </c>
      <c r="KU423" s="4">
        <v>0</v>
      </c>
      <c r="KV423" s="4">
        <v>0</v>
      </c>
      <c r="KW423" s="4">
        <v>0</v>
      </c>
      <c r="KX423" s="4">
        <v>0</v>
      </c>
      <c r="KY423" s="4">
        <v>0</v>
      </c>
      <c r="KZ423" s="4">
        <v>0</v>
      </c>
      <c r="LA423" s="4">
        <v>0</v>
      </c>
      <c r="LB423" s="4">
        <v>0</v>
      </c>
      <c r="LC423" s="4">
        <v>0</v>
      </c>
      <c r="LD423" s="4">
        <v>0</v>
      </c>
      <c r="LE423" s="4">
        <v>0</v>
      </c>
      <c r="LF423" s="4">
        <v>0</v>
      </c>
      <c r="LG423" s="4">
        <v>0</v>
      </c>
      <c r="LH423" s="4">
        <v>0</v>
      </c>
      <c r="LI423" s="4">
        <v>0</v>
      </c>
      <c r="LJ423" s="4">
        <v>0</v>
      </c>
      <c r="LK423" s="4">
        <v>0</v>
      </c>
      <c r="LL423" s="4">
        <v>0</v>
      </c>
      <c r="LM423" s="4">
        <v>0</v>
      </c>
      <c r="LO423" s="4">
        <v>0</v>
      </c>
      <c r="LQ423" s="4">
        <v>0</v>
      </c>
      <c r="MI423" s="115">
        <f t="shared" si="6"/>
        <v>-806</v>
      </c>
      <c r="MJ423" s="3"/>
      <c r="MK423" s="3"/>
      <c r="ML423" s="176"/>
      <c r="MM423" s="176"/>
      <c r="MN423" s="176"/>
      <c r="MO423" s="176"/>
      <c r="MP423" s="176"/>
      <c r="MQ423" s="176"/>
      <c r="MR423" s="176"/>
      <c r="MS423" s="176"/>
      <c r="MT423" s="176"/>
    </row>
    <row r="424" spans="1:358" s="4" customFormat="1">
      <c r="A424" s="1">
        <v>810</v>
      </c>
      <c r="B424" t="s">
        <v>452</v>
      </c>
      <c r="C424" s="93"/>
      <c r="E424" s="4">
        <v>0</v>
      </c>
      <c r="F424" s="4">
        <v>0</v>
      </c>
      <c r="I424" s="93"/>
      <c r="J424" s="4">
        <v>0</v>
      </c>
      <c r="K424" s="4">
        <v>0</v>
      </c>
      <c r="L424" s="4">
        <v>0</v>
      </c>
      <c r="O424" s="93"/>
      <c r="Q424" s="4">
        <v>0</v>
      </c>
      <c r="R424" s="4">
        <v>0</v>
      </c>
      <c r="S424" s="4">
        <v>0</v>
      </c>
      <c r="U424" s="4">
        <v>0</v>
      </c>
      <c r="V424" s="4">
        <v>0</v>
      </c>
      <c r="W424" s="93"/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L424" s="4">
        <v>0</v>
      </c>
      <c r="AO424" s="93"/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W424" s="93"/>
      <c r="AZ424" s="4">
        <v>0</v>
      </c>
      <c r="BB424" s="4">
        <v>0</v>
      </c>
      <c r="BC424" s="4">
        <v>0</v>
      </c>
      <c r="BD424" s="4">
        <v>0</v>
      </c>
      <c r="BH424" s="4">
        <v>0</v>
      </c>
      <c r="BL424" s="4">
        <v>0</v>
      </c>
      <c r="BN424" s="4">
        <v>0</v>
      </c>
      <c r="BO424" s="4">
        <v>0</v>
      </c>
      <c r="BP424" s="4">
        <v>0</v>
      </c>
      <c r="BQ424" s="93">
        <v>0</v>
      </c>
      <c r="BR424" s="4">
        <v>0</v>
      </c>
      <c r="BS424" s="4">
        <v>0</v>
      </c>
      <c r="BT424" s="4">
        <v>0</v>
      </c>
      <c r="BU424" s="4">
        <v>0</v>
      </c>
      <c r="BW424" s="4">
        <v>0</v>
      </c>
      <c r="BY424" s="4">
        <v>0</v>
      </c>
      <c r="CA424" s="4">
        <v>0</v>
      </c>
      <c r="CC424" s="93"/>
      <c r="CE424" s="4">
        <v>0</v>
      </c>
      <c r="CF424" s="4">
        <v>0</v>
      </c>
      <c r="CH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v>0</v>
      </c>
      <c r="CO424" s="93"/>
      <c r="CS424" s="4">
        <v>0</v>
      </c>
      <c r="CW424" s="4">
        <v>0</v>
      </c>
      <c r="CY424" s="4">
        <v>0</v>
      </c>
      <c r="DA424" s="93"/>
      <c r="DD424" s="4">
        <v>0</v>
      </c>
      <c r="DF424" s="4">
        <v>0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93"/>
      <c r="DU424" s="4">
        <v>0</v>
      </c>
      <c r="DW424" s="4">
        <v>0</v>
      </c>
      <c r="DY424" s="93"/>
      <c r="EG424" s="4">
        <v>0</v>
      </c>
      <c r="EI424" s="4">
        <v>0</v>
      </c>
      <c r="EK424" s="93">
        <v>0</v>
      </c>
      <c r="EM424" s="4">
        <v>0</v>
      </c>
      <c r="EN424" s="4">
        <v>0</v>
      </c>
      <c r="EO424" s="4">
        <v>0</v>
      </c>
      <c r="EP424" s="4">
        <v>0</v>
      </c>
      <c r="EQ424" s="4">
        <v>0</v>
      </c>
      <c r="ER424" s="4">
        <v>0</v>
      </c>
      <c r="ES424" s="4">
        <v>0</v>
      </c>
      <c r="ET424" s="4">
        <v>0</v>
      </c>
      <c r="EU424" s="4">
        <v>0</v>
      </c>
      <c r="EV424" s="4">
        <v>0</v>
      </c>
      <c r="EW424" s="93">
        <v>0</v>
      </c>
      <c r="EX424" s="4">
        <v>0</v>
      </c>
      <c r="EY424" s="4">
        <v>0</v>
      </c>
      <c r="EZ424" s="4">
        <v>0</v>
      </c>
      <c r="FA424" s="4">
        <v>0</v>
      </c>
      <c r="FB424" s="4">
        <v>0</v>
      </c>
      <c r="FC424" s="4">
        <v>0</v>
      </c>
      <c r="FD424" s="4">
        <v>0</v>
      </c>
      <c r="FE424" s="4">
        <v>0</v>
      </c>
      <c r="FF424" s="4">
        <v>0</v>
      </c>
      <c r="FG424" s="4">
        <v>0</v>
      </c>
      <c r="FH424" s="4">
        <v>0</v>
      </c>
      <c r="FI424" s="93">
        <v>0</v>
      </c>
      <c r="FJ424" s="4">
        <v>0</v>
      </c>
      <c r="FK424" s="4">
        <v>0</v>
      </c>
      <c r="FL424" s="4">
        <v>0</v>
      </c>
      <c r="FM424" s="4">
        <v>0</v>
      </c>
      <c r="FN424" s="4">
        <v>0</v>
      </c>
      <c r="FO424" s="4">
        <v>0</v>
      </c>
      <c r="FQ424" s="4">
        <v>0</v>
      </c>
      <c r="FS424" s="4">
        <v>0</v>
      </c>
      <c r="FU424" s="93">
        <v>0</v>
      </c>
      <c r="FV424" s="4">
        <v>0</v>
      </c>
      <c r="FW424" s="4">
        <v>0</v>
      </c>
      <c r="FX424" s="4">
        <v>0</v>
      </c>
      <c r="FY424" s="4">
        <v>0</v>
      </c>
      <c r="FZ424" s="4">
        <v>0</v>
      </c>
      <c r="GA424" s="4">
        <v>0</v>
      </c>
      <c r="GB424" s="4">
        <v>0</v>
      </c>
      <c r="GC424" s="4">
        <v>0</v>
      </c>
      <c r="GE424" s="4">
        <v>0</v>
      </c>
      <c r="GG424" s="93">
        <v>0</v>
      </c>
      <c r="GH424" s="4">
        <v>0</v>
      </c>
      <c r="GI424" s="4">
        <v>0</v>
      </c>
      <c r="GJ424" s="4">
        <v>0</v>
      </c>
      <c r="GK424" s="4">
        <v>0</v>
      </c>
      <c r="GL424" s="4">
        <v>0</v>
      </c>
      <c r="GM424" s="4">
        <v>0</v>
      </c>
      <c r="GN424" s="4">
        <v>0</v>
      </c>
      <c r="GO424" s="4">
        <v>0</v>
      </c>
      <c r="GP424" s="4">
        <v>0</v>
      </c>
      <c r="GQ424" s="4">
        <v>0</v>
      </c>
      <c r="GR424" s="4">
        <v>0</v>
      </c>
      <c r="GS424" s="93">
        <v>0</v>
      </c>
      <c r="GT424" s="4">
        <v>0</v>
      </c>
      <c r="GU424" s="4">
        <v>0</v>
      </c>
      <c r="GV424" s="4">
        <v>0</v>
      </c>
      <c r="GW424" s="4">
        <v>0</v>
      </c>
      <c r="GX424" s="4">
        <v>0</v>
      </c>
      <c r="GY424" s="4">
        <v>0</v>
      </c>
      <c r="GZ424" s="4">
        <v>0</v>
      </c>
      <c r="HA424" s="160">
        <v>0</v>
      </c>
      <c r="HB424" s="160">
        <v>0</v>
      </c>
      <c r="HC424" s="160">
        <v>0</v>
      </c>
      <c r="HD424" s="4">
        <v>0</v>
      </c>
      <c r="HE424" s="93">
        <v>0</v>
      </c>
      <c r="HF424" s="4">
        <v>0</v>
      </c>
      <c r="HG424" s="4">
        <v>0</v>
      </c>
      <c r="HH424" s="4">
        <v>0</v>
      </c>
      <c r="HI424" s="4">
        <v>0</v>
      </c>
      <c r="HJ424" s="4">
        <v>0</v>
      </c>
      <c r="HK424" s="4">
        <v>0</v>
      </c>
      <c r="HL424" s="4">
        <v>0</v>
      </c>
      <c r="HM424" s="4">
        <v>0</v>
      </c>
      <c r="HN424" s="4">
        <v>0</v>
      </c>
      <c r="HO424" s="4">
        <v>0</v>
      </c>
      <c r="HP424" s="4">
        <v>0</v>
      </c>
      <c r="HQ424" s="4">
        <v>0</v>
      </c>
      <c r="HR424" s="93">
        <v>0</v>
      </c>
      <c r="HS424" s="4">
        <v>0</v>
      </c>
      <c r="HT424" s="4">
        <v>0</v>
      </c>
      <c r="HU424" s="4">
        <v>0</v>
      </c>
      <c r="HV424" s="4">
        <v>0</v>
      </c>
      <c r="HW424" s="4">
        <v>0</v>
      </c>
      <c r="HX424" s="176">
        <v>0</v>
      </c>
      <c r="HY424" s="4">
        <v>0</v>
      </c>
      <c r="HZ424" s="176">
        <v>0</v>
      </c>
      <c r="IA424" s="4">
        <v>0</v>
      </c>
      <c r="IB424" s="176">
        <v>0</v>
      </c>
      <c r="IC424" s="4">
        <v>0</v>
      </c>
      <c r="ID424" s="176">
        <v>0</v>
      </c>
      <c r="IE424" s="4">
        <v>0</v>
      </c>
      <c r="IF424" s="4">
        <v>0</v>
      </c>
      <c r="IG424" s="5">
        <v>0</v>
      </c>
      <c r="IH424" s="3">
        <v>0</v>
      </c>
      <c r="II424" s="3">
        <v>0</v>
      </c>
      <c r="IJ424" s="3">
        <v>0</v>
      </c>
      <c r="IK424" s="3">
        <v>0</v>
      </c>
      <c r="IL424" s="3">
        <v>0</v>
      </c>
      <c r="IM424" s="3">
        <v>0</v>
      </c>
      <c r="IN424" s="3">
        <v>0</v>
      </c>
      <c r="IO424" s="3">
        <v>0</v>
      </c>
      <c r="IP424" s="3">
        <v>0</v>
      </c>
      <c r="IQ424" s="3"/>
      <c r="IR424" s="3">
        <v>0</v>
      </c>
      <c r="IS424" s="3"/>
      <c r="IT424" s="3">
        <v>0</v>
      </c>
      <c r="IU424" s="3"/>
      <c r="IV424" s="93">
        <v>0</v>
      </c>
      <c r="IW424" s="4">
        <v>0</v>
      </c>
      <c r="IX424" s="4">
        <v>0</v>
      </c>
      <c r="IY424" s="4">
        <v>0</v>
      </c>
      <c r="IZ424" s="4">
        <v>0</v>
      </c>
      <c r="JA424" s="4">
        <v>0</v>
      </c>
      <c r="JB424" s="4">
        <v>0</v>
      </c>
      <c r="JC424" s="4">
        <v>0</v>
      </c>
      <c r="JD424" s="4">
        <v>0</v>
      </c>
      <c r="JE424" s="4">
        <v>0</v>
      </c>
      <c r="JG424" s="4">
        <v>0</v>
      </c>
      <c r="JI424" s="4">
        <v>0</v>
      </c>
      <c r="JK424" s="93">
        <v>0</v>
      </c>
      <c r="JL424" s="4">
        <v>0</v>
      </c>
      <c r="JM424" s="4">
        <v>0</v>
      </c>
      <c r="JN424" s="4">
        <v>0</v>
      </c>
      <c r="JO424" s="4">
        <v>0</v>
      </c>
      <c r="JP424" s="4">
        <v>0</v>
      </c>
      <c r="JQ424" s="4">
        <v>0</v>
      </c>
      <c r="JR424" s="4">
        <v>0</v>
      </c>
      <c r="JS424" s="4">
        <v>0</v>
      </c>
      <c r="JT424" s="4">
        <v>0</v>
      </c>
      <c r="JV424" s="4">
        <v>0</v>
      </c>
      <c r="JW424" s="4">
        <v>0</v>
      </c>
      <c r="JX424" s="4">
        <v>0</v>
      </c>
      <c r="JY424" s="4">
        <v>0</v>
      </c>
      <c r="JZ424" s="93">
        <v>0</v>
      </c>
      <c r="KA424" s="4">
        <v>0</v>
      </c>
      <c r="KB424" s="4">
        <v>0</v>
      </c>
      <c r="KC424" s="4">
        <v>0</v>
      </c>
      <c r="KD424" s="4">
        <v>0</v>
      </c>
      <c r="KE424" s="4">
        <v>0</v>
      </c>
      <c r="KF424" s="4">
        <v>0</v>
      </c>
      <c r="KG424" s="4">
        <v>0</v>
      </c>
      <c r="KH424" s="4">
        <v>0</v>
      </c>
      <c r="KI424" s="4">
        <v>0</v>
      </c>
      <c r="KJ424" s="4">
        <v>0</v>
      </c>
      <c r="KK424" s="4">
        <v>0</v>
      </c>
      <c r="KM424" s="4">
        <v>0</v>
      </c>
      <c r="KN424" s="4">
        <v>0</v>
      </c>
      <c r="KO424" s="4">
        <v>0</v>
      </c>
      <c r="KP424" s="4">
        <v>0</v>
      </c>
      <c r="KQ424" s="4">
        <v>0</v>
      </c>
      <c r="KR424" s="4">
        <v>0</v>
      </c>
      <c r="KS424" s="4">
        <v>0</v>
      </c>
      <c r="KT424" s="4">
        <v>0</v>
      </c>
      <c r="KU424" s="4">
        <v>0</v>
      </c>
      <c r="KV424" s="4">
        <v>0</v>
      </c>
      <c r="KW424" s="4">
        <v>0</v>
      </c>
      <c r="KX424" s="4">
        <v>0</v>
      </c>
      <c r="KY424" s="4">
        <v>0</v>
      </c>
      <c r="KZ424" s="4">
        <v>0</v>
      </c>
      <c r="LA424" s="4">
        <v>0</v>
      </c>
      <c r="LB424" s="4">
        <v>0</v>
      </c>
      <c r="LC424" s="4">
        <v>0</v>
      </c>
      <c r="LD424" s="4">
        <v>0</v>
      </c>
      <c r="LE424" s="4">
        <v>0</v>
      </c>
      <c r="LF424" s="4">
        <v>0</v>
      </c>
      <c r="LG424" s="4">
        <v>0</v>
      </c>
      <c r="LH424" s="4">
        <v>0</v>
      </c>
      <c r="LI424" s="4">
        <v>0</v>
      </c>
      <c r="LJ424" s="4">
        <v>0</v>
      </c>
      <c r="LK424" s="4">
        <v>0</v>
      </c>
      <c r="LL424" s="4">
        <v>0</v>
      </c>
      <c r="LM424" s="4">
        <v>0</v>
      </c>
      <c r="LO424" s="4">
        <v>0</v>
      </c>
      <c r="LQ424" s="4">
        <v>0</v>
      </c>
      <c r="MI424" s="115">
        <f t="shared" si="6"/>
        <v>-810</v>
      </c>
      <c r="MJ424" s="3"/>
      <c r="MK424" s="3"/>
      <c r="ML424" s="176"/>
      <c r="MM424" s="176"/>
      <c r="MN424" s="176"/>
      <c r="MO424" s="176"/>
      <c r="MP424" s="176"/>
      <c r="MQ424" s="176"/>
      <c r="MR424" s="176"/>
      <c r="MS424" s="176"/>
      <c r="MT424" s="176"/>
    </row>
    <row r="425" spans="1:358" s="4" customFormat="1">
      <c r="A425" s="1">
        <v>815</v>
      </c>
      <c r="B425" t="s">
        <v>453</v>
      </c>
      <c r="C425" s="93"/>
      <c r="E425" s="4">
        <v>0</v>
      </c>
      <c r="F425" s="4">
        <v>0</v>
      </c>
      <c r="I425" s="93"/>
      <c r="J425" s="4">
        <v>0</v>
      </c>
      <c r="K425" s="4">
        <v>0</v>
      </c>
      <c r="L425" s="4">
        <v>0</v>
      </c>
      <c r="O425" s="93"/>
      <c r="Q425" s="4">
        <v>0</v>
      </c>
      <c r="R425" s="4">
        <v>0</v>
      </c>
      <c r="S425" s="4">
        <v>0</v>
      </c>
      <c r="U425" s="4">
        <v>0</v>
      </c>
      <c r="V425" s="4">
        <v>0</v>
      </c>
      <c r="W425" s="93"/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L425" s="4">
        <v>0</v>
      </c>
      <c r="AO425" s="93"/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W425" s="93"/>
      <c r="AZ425" s="4">
        <v>0</v>
      </c>
      <c r="BB425" s="4">
        <v>0</v>
      </c>
      <c r="BC425" s="4">
        <v>0</v>
      </c>
      <c r="BD425" s="4">
        <v>0</v>
      </c>
      <c r="BH425" s="4">
        <v>0</v>
      </c>
      <c r="BL425" s="4">
        <v>0</v>
      </c>
      <c r="BN425" s="4">
        <v>0</v>
      </c>
      <c r="BO425" s="4">
        <v>0</v>
      </c>
      <c r="BP425" s="4">
        <v>0</v>
      </c>
      <c r="BQ425" s="93">
        <v>0</v>
      </c>
      <c r="BR425" s="4">
        <v>0</v>
      </c>
      <c r="BS425" s="4">
        <v>0</v>
      </c>
      <c r="BT425" s="4">
        <v>0</v>
      </c>
      <c r="BU425" s="4">
        <v>0</v>
      </c>
      <c r="BW425" s="4">
        <v>0</v>
      </c>
      <c r="BY425" s="4">
        <v>0</v>
      </c>
      <c r="CA425" s="4">
        <v>0</v>
      </c>
      <c r="CC425" s="93"/>
      <c r="CE425" s="4">
        <v>0</v>
      </c>
      <c r="CF425" s="4">
        <v>0</v>
      </c>
      <c r="CH425" s="4">
        <v>0</v>
      </c>
      <c r="CJ425" s="4">
        <v>0</v>
      </c>
      <c r="CK425" s="4">
        <v>0</v>
      </c>
      <c r="CL425" s="4">
        <v>0</v>
      </c>
      <c r="CM425" s="4">
        <v>0</v>
      </c>
      <c r="CN425" s="4">
        <v>0</v>
      </c>
      <c r="CO425" s="93"/>
      <c r="CS425" s="4">
        <v>0</v>
      </c>
      <c r="CW425" s="4">
        <v>0</v>
      </c>
      <c r="CY425" s="4">
        <v>0</v>
      </c>
      <c r="DA425" s="93"/>
      <c r="DD425" s="4">
        <v>0</v>
      </c>
      <c r="DF425" s="4">
        <v>0</v>
      </c>
      <c r="DH425" s="4">
        <v>0</v>
      </c>
      <c r="DI425" s="4">
        <v>0</v>
      </c>
      <c r="DJ425" s="4">
        <v>0</v>
      </c>
      <c r="DK425" s="4">
        <v>0</v>
      </c>
      <c r="DL425" s="4">
        <v>0</v>
      </c>
      <c r="DM425" s="93"/>
      <c r="DU425" s="4">
        <v>0</v>
      </c>
      <c r="DW425" s="4">
        <v>0</v>
      </c>
      <c r="DY425" s="93"/>
      <c r="EG425" s="4">
        <v>0</v>
      </c>
      <c r="EI425" s="4">
        <v>0</v>
      </c>
      <c r="EK425" s="93">
        <v>0</v>
      </c>
      <c r="EM425" s="4">
        <v>0</v>
      </c>
      <c r="EN425" s="4">
        <v>0</v>
      </c>
      <c r="EO425" s="4">
        <v>0</v>
      </c>
      <c r="EP425" s="4">
        <v>0</v>
      </c>
      <c r="EQ425" s="4">
        <v>0</v>
      </c>
      <c r="ER425" s="4">
        <v>0</v>
      </c>
      <c r="ES425" s="4">
        <v>0</v>
      </c>
      <c r="ET425" s="4">
        <v>0</v>
      </c>
      <c r="EU425" s="4">
        <v>0</v>
      </c>
      <c r="EV425" s="4">
        <v>0</v>
      </c>
      <c r="EW425" s="93">
        <v>0</v>
      </c>
      <c r="EX425" s="4">
        <v>0</v>
      </c>
      <c r="EY425" s="4">
        <v>0</v>
      </c>
      <c r="EZ425" s="4">
        <v>0</v>
      </c>
      <c r="FA425" s="4">
        <v>0</v>
      </c>
      <c r="FB425" s="4">
        <v>0</v>
      </c>
      <c r="FC425" s="4">
        <v>0</v>
      </c>
      <c r="FD425" s="4">
        <v>0</v>
      </c>
      <c r="FE425" s="4">
        <v>0</v>
      </c>
      <c r="FF425" s="4">
        <v>0</v>
      </c>
      <c r="FG425" s="4">
        <v>0</v>
      </c>
      <c r="FH425" s="4">
        <v>0</v>
      </c>
      <c r="FI425" s="93">
        <v>0</v>
      </c>
      <c r="FJ425" s="4">
        <v>0</v>
      </c>
      <c r="FK425" s="4">
        <v>0</v>
      </c>
      <c r="FL425" s="4">
        <v>0</v>
      </c>
      <c r="FM425" s="4">
        <v>0</v>
      </c>
      <c r="FN425" s="4">
        <v>0</v>
      </c>
      <c r="FO425" s="4">
        <v>0</v>
      </c>
      <c r="FQ425" s="4">
        <v>0</v>
      </c>
      <c r="FS425" s="4">
        <v>0</v>
      </c>
      <c r="FU425" s="93">
        <v>0</v>
      </c>
      <c r="FV425" s="4">
        <v>0</v>
      </c>
      <c r="FW425" s="4">
        <v>0</v>
      </c>
      <c r="FX425" s="4">
        <v>0</v>
      </c>
      <c r="FY425" s="4">
        <v>0</v>
      </c>
      <c r="FZ425" s="4">
        <v>0</v>
      </c>
      <c r="GA425" s="4">
        <v>0</v>
      </c>
      <c r="GB425" s="4">
        <v>0</v>
      </c>
      <c r="GC425" s="4">
        <v>0</v>
      </c>
      <c r="GE425" s="4">
        <v>0</v>
      </c>
      <c r="GG425" s="93">
        <v>0</v>
      </c>
      <c r="GH425" s="4">
        <v>0</v>
      </c>
      <c r="GI425" s="4">
        <v>0</v>
      </c>
      <c r="GJ425" s="4">
        <v>0</v>
      </c>
      <c r="GK425" s="4">
        <v>0</v>
      </c>
      <c r="GL425" s="4">
        <v>0</v>
      </c>
      <c r="GM425" s="4">
        <v>0</v>
      </c>
      <c r="GN425" s="4">
        <v>0</v>
      </c>
      <c r="GO425" s="4">
        <v>0</v>
      </c>
      <c r="GP425" s="4">
        <v>0</v>
      </c>
      <c r="GQ425" s="4">
        <v>0</v>
      </c>
      <c r="GR425" s="4">
        <v>0</v>
      </c>
      <c r="GS425" s="93">
        <v>0</v>
      </c>
      <c r="GT425" s="4">
        <v>0</v>
      </c>
      <c r="GU425" s="4">
        <v>0</v>
      </c>
      <c r="GV425" s="4">
        <v>0</v>
      </c>
      <c r="GW425" s="4">
        <v>0</v>
      </c>
      <c r="GX425" s="4">
        <v>0</v>
      </c>
      <c r="GY425" s="4">
        <v>0</v>
      </c>
      <c r="GZ425" s="4">
        <v>0</v>
      </c>
      <c r="HA425" s="160">
        <v>0</v>
      </c>
      <c r="HB425" s="160">
        <v>0</v>
      </c>
      <c r="HC425" s="160">
        <v>0</v>
      </c>
      <c r="HD425" s="4">
        <v>0</v>
      </c>
      <c r="HE425" s="93">
        <v>0</v>
      </c>
      <c r="HF425" s="4">
        <v>0</v>
      </c>
      <c r="HG425" s="4">
        <v>0</v>
      </c>
      <c r="HH425" s="4">
        <v>0</v>
      </c>
      <c r="HI425" s="4">
        <v>0</v>
      </c>
      <c r="HJ425" s="4">
        <v>0</v>
      </c>
      <c r="HK425" s="4">
        <v>0</v>
      </c>
      <c r="HL425" s="4">
        <v>0</v>
      </c>
      <c r="HM425" s="4">
        <v>0</v>
      </c>
      <c r="HN425" s="4">
        <v>0</v>
      </c>
      <c r="HO425" s="4">
        <v>0</v>
      </c>
      <c r="HP425" s="4">
        <v>0</v>
      </c>
      <c r="HQ425" s="4">
        <v>0</v>
      </c>
      <c r="HR425" s="93">
        <v>0</v>
      </c>
      <c r="HS425" s="4">
        <v>0</v>
      </c>
      <c r="HT425" s="4">
        <v>0</v>
      </c>
      <c r="HU425" s="4">
        <v>0</v>
      </c>
      <c r="HV425" s="4">
        <v>0</v>
      </c>
      <c r="HW425" s="4">
        <v>0</v>
      </c>
      <c r="HX425" s="176">
        <v>0</v>
      </c>
      <c r="HY425" s="4">
        <v>0</v>
      </c>
      <c r="HZ425" s="176">
        <v>0</v>
      </c>
      <c r="IA425" s="4">
        <v>0</v>
      </c>
      <c r="IB425" s="176">
        <v>0</v>
      </c>
      <c r="IC425" s="4">
        <v>0</v>
      </c>
      <c r="ID425" s="176">
        <v>0</v>
      </c>
      <c r="IE425" s="4">
        <v>0</v>
      </c>
      <c r="IF425" s="4">
        <v>0</v>
      </c>
      <c r="IG425" s="5">
        <v>0</v>
      </c>
      <c r="IH425" s="3">
        <v>0</v>
      </c>
      <c r="II425" s="3">
        <v>0</v>
      </c>
      <c r="IJ425" s="3">
        <v>0</v>
      </c>
      <c r="IK425" s="3">
        <v>0</v>
      </c>
      <c r="IL425" s="3">
        <v>0</v>
      </c>
      <c r="IM425" s="3">
        <v>0</v>
      </c>
      <c r="IN425" s="3">
        <v>0</v>
      </c>
      <c r="IO425" s="3">
        <v>0</v>
      </c>
      <c r="IP425" s="3">
        <v>0</v>
      </c>
      <c r="IQ425" s="3"/>
      <c r="IR425" s="3">
        <v>0</v>
      </c>
      <c r="IS425" s="3"/>
      <c r="IT425" s="3">
        <v>0</v>
      </c>
      <c r="IU425" s="3"/>
      <c r="IV425" s="93">
        <v>0</v>
      </c>
      <c r="IW425" s="4">
        <v>0</v>
      </c>
      <c r="IX425" s="4">
        <v>0</v>
      </c>
      <c r="IY425" s="4">
        <v>0</v>
      </c>
      <c r="IZ425" s="4">
        <v>0</v>
      </c>
      <c r="JA425" s="4">
        <v>0</v>
      </c>
      <c r="JB425" s="4">
        <v>0</v>
      </c>
      <c r="JC425" s="4">
        <v>0</v>
      </c>
      <c r="JD425" s="4">
        <v>0</v>
      </c>
      <c r="JE425" s="4">
        <v>0</v>
      </c>
      <c r="JG425" s="4">
        <v>0</v>
      </c>
      <c r="JI425" s="4">
        <v>0</v>
      </c>
      <c r="JK425" s="93">
        <v>0</v>
      </c>
      <c r="JL425" s="4">
        <v>0</v>
      </c>
      <c r="JM425" s="4">
        <v>0</v>
      </c>
      <c r="JN425" s="4">
        <v>0</v>
      </c>
      <c r="JO425" s="4">
        <v>0</v>
      </c>
      <c r="JP425" s="4">
        <v>0</v>
      </c>
      <c r="JQ425" s="4">
        <v>0</v>
      </c>
      <c r="JR425" s="4">
        <v>0</v>
      </c>
      <c r="JS425" s="4">
        <v>0</v>
      </c>
      <c r="JT425" s="4">
        <v>0</v>
      </c>
      <c r="JV425" s="4">
        <v>0</v>
      </c>
      <c r="JW425" s="4">
        <v>0</v>
      </c>
      <c r="JX425" s="4">
        <v>0</v>
      </c>
      <c r="JY425" s="4">
        <v>0</v>
      </c>
      <c r="JZ425" s="93">
        <v>0</v>
      </c>
      <c r="KA425" s="4">
        <v>0</v>
      </c>
      <c r="KB425" s="4">
        <v>0</v>
      </c>
      <c r="KC425" s="4">
        <v>0</v>
      </c>
      <c r="KD425" s="4">
        <v>0</v>
      </c>
      <c r="KE425" s="4">
        <v>0</v>
      </c>
      <c r="KF425" s="4">
        <v>0</v>
      </c>
      <c r="KG425" s="4">
        <v>0</v>
      </c>
      <c r="KH425" s="4">
        <v>0</v>
      </c>
      <c r="KI425" s="4">
        <v>0</v>
      </c>
      <c r="KJ425" s="4">
        <v>0</v>
      </c>
      <c r="KK425" s="4">
        <v>0</v>
      </c>
      <c r="KM425" s="4">
        <v>0</v>
      </c>
      <c r="KN425" s="4">
        <v>0</v>
      </c>
      <c r="KO425" s="4">
        <v>0</v>
      </c>
      <c r="KP425" s="4">
        <v>0</v>
      </c>
      <c r="KQ425" s="4">
        <v>0</v>
      </c>
      <c r="KR425" s="4">
        <v>0</v>
      </c>
      <c r="KS425" s="4">
        <v>0</v>
      </c>
      <c r="KT425" s="4">
        <v>0</v>
      </c>
      <c r="KU425" s="4">
        <v>0</v>
      </c>
      <c r="KV425" s="4">
        <v>0</v>
      </c>
      <c r="KW425" s="4">
        <v>0</v>
      </c>
      <c r="KX425" s="4">
        <v>0</v>
      </c>
      <c r="KY425" s="4">
        <v>0</v>
      </c>
      <c r="KZ425" s="4">
        <v>0</v>
      </c>
      <c r="LA425" s="4">
        <v>0</v>
      </c>
      <c r="LB425" s="4">
        <v>0</v>
      </c>
      <c r="LC425" s="4">
        <v>0</v>
      </c>
      <c r="LD425" s="4">
        <v>0</v>
      </c>
      <c r="LE425" s="4">
        <v>0</v>
      </c>
      <c r="LF425" s="4">
        <v>0</v>
      </c>
      <c r="LG425" s="4">
        <v>0</v>
      </c>
      <c r="LH425" s="4">
        <v>0</v>
      </c>
      <c r="LI425" s="4">
        <v>0</v>
      </c>
      <c r="LJ425" s="4">
        <v>0</v>
      </c>
      <c r="LK425" s="4">
        <v>0</v>
      </c>
      <c r="LL425" s="4">
        <v>0</v>
      </c>
      <c r="LM425" s="4">
        <v>0</v>
      </c>
      <c r="LO425" s="4">
        <v>0</v>
      </c>
      <c r="LQ425" s="4">
        <v>0</v>
      </c>
      <c r="MI425" s="115">
        <f t="shared" si="6"/>
        <v>-815</v>
      </c>
      <c r="MJ425" s="3"/>
      <c r="MK425" s="3"/>
      <c r="ML425" s="176"/>
      <c r="MM425" s="176"/>
      <c r="MN425" s="176"/>
      <c r="MO425" s="176"/>
      <c r="MP425" s="176"/>
      <c r="MQ425" s="176"/>
      <c r="MR425" s="176"/>
      <c r="MS425" s="176"/>
      <c r="MT425" s="176"/>
    </row>
    <row r="426" spans="1:358" s="4" customFormat="1">
      <c r="A426" s="1">
        <v>817</v>
      </c>
      <c r="B426" s="121" t="s">
        <v>668</v>
      </c>
      <c r="C426" s="93"/>
      <c r="I426" s="93"/>
      <c r="O426" s="93"/>
      <c r="W426" s="93"/>
      <c r="AO426" s="93"/>
      <c r="AW426" s="93"/>
      <c r="BQ426" s="93"/>
      <c r="CC426" s="93"/>
      <c r="CO426" s="93"/>
      <c r="DA426" s="93"/>
      <c r="DM426" s="93"/>
      <c r="DY426" s="93"/>
      <c r="EK426" s="93"/>
      <c r="EW426" s="93"/>
      <c r="FI426" s="93"/>
      <c r="FU426" s="93"/>
      <c r="GG426" s="93">
        <v>0</v>
      </c>
      <c r="GH426" s="4">
        <v>0</v>
      </c>
      <c r="GI426" s="4">
        <v>0</v>
      </c>
      <c r="GJ426" s="4">
        <v>0</v>
      </c>
      <c r="GK426" s="4">
        <v>0</v>
      </c>
      <c r="GL426" s="4">
        <v>0</v>
      </c>
      <c r="GM426" s="4">
        <v>0</v>
      </c>
      <c r="GN426" s="4">
        <v>0</v>
      </c>
      <c r="GO426" s="4">
        <v>0</v>
      </c>
      <c r="GP426" s="4">
        <v>0</v>
      </c>
      <c r="GQ426" s="4">
        <v>0</v>
      </c>
      <c r="GR426" s="4">
        <v>0</v>
      </c>
      <c r="GS426" s="93">
        <v>0</v>
      </c>
      <c r="GT426" s="4">
        <v>0</v>
      </c>
      <c r="GU426" s="4">
        <v>0</v>
      </c>
      <c r="GV426" s="4">
        <v>0</v>
      </c>
      <c r="GW426" s="4">
        <v>0</v>
      </c>
      <c r="GX426" s="4">
        <v>0</v>
      </c>
      <c r="GY426" s="4">
        <v>0</v>
      </c>
      <c r="GZ426" s="4">
        <v>0</v>
      </c>
      <c r="HA426" s="160">
        <v>0</v>
      </c>
      <c r="HB426" s="160">
        <v>0</v>
      </c>
      <c r="HC426" s="160">
        <v>0</v>
      </c>
      <c r="HD426" s="4">
        <v>0</v>
      </c>
      <c r="HE426" s="93">
        <v>0</v>
      </c>
      <c r="HF426" s="4">
        <v>0</v>
      </c>
      <c r="HG426" s="4">
        <v>0</v>
      </c>
      <c r="HH426" s="4">
        <v>0</v>
      </c>
      <c r="HI426" s="4">
        <v>0</v>
      </c>
      <c r="HJ426" s="4">
        <v>0</v>
      </c>
      <c r="HK426" s="4">
        <v>0</v>
      </c>
      <c r="HL426" s="4">
        <v>0</v>
      </c>
      <c r="HM426" s="4">
        <v>0</v>
      </c>
      <c r="HN426" s="4">
        <v>0</v>
      </c>
      <c r="HO426" s="4">
        <v>0</v>
      </c>
      <c r="HP426" s="4">
        <v>0</v>
      </c>
      <c r="HQ426" s="4">
        <v>0</v>
      </c>
      <c r="HR426" s="93">
        <v>0</v>
      </c>
      <c r="HS426" s="4">
        <v>0</v>
      </c>
      <c r="HT426" s="4">
        <v>0</v>
      </c>
      <c r="HU426" s="4">
        <v>0</v>
      </c>
      <c r="HV426" s="4">
        <v>0</v>
      </c>
      <c r="HW426" s="4">
        <v>0</v>
      </c>
      <c r="HX426" s="176">
        <v>0</v>
      </c>
      <c r="HY426" s="4">
        <v>0</v>
      </c>
      <c r="HZ426" s="176">
        <v>0</v>
      </c>
      <c r="IA426" s="4">
        <v>0</v>
      </c>
      <c r="IB426" s="176">
        <v>0</v>
      </c>
      <c r="IC426" s="4">
        <v>0</v>
      </c>
      <c r="ID426" s="176">
        <v>0</v>
      </c>
      <c r="IE426" s="4">
        <v>0</v>
      </c>
      <c r="IF426" s="4">
        <v>0</v>
      </c>
      <c r="IG426" s="5">
        <v>0</v>
      </c>
      <c r="IH426" s="3">
        <v>0</v>
      </c>
      <c r="II426" s="3">
        <v>0</v>
      </c>
      <c r="IJ426" s="3">
        <v>0</v>
      </c>
      <c r="IK426" s="3">
        <v>0</v>
      </c>
      <c r="IL426" s="3">
        <v>0</v>
      </c>
      <c r="IM426" s="3">
        <v>0</v>
      </c>
      <c r="IN426" s="3">
        <v>0</v>
      </c>
      <c r="IO426" s="3">
        <v>0</v>
      </c>
      <c r="IP426" s="3">
        <v>0</v>
      </c>
      <c r="IQ426" s="3"/>
      <c r="IR426" s="3">
        <v>0</v>
      </c>
      <c r="IS426" s="3"/>
      <c r="IT426" s="3">
        <v>0</v>
      </c>
      <c r="IU426" s="3"/>
      <c r="IV426" s="93">
        <v>0</v>
      </c>
      <c r="IW426" s="4">
        <v>0</v>
      </c>
      <c r="IX426" s="4">
        <v>0</v>
      </c>
      <c r="IY426" s="4">
        <v>0</v>
      </c>
      <c r="IZ426" s="4">
        <v>0</v>
      </c>
      <c r="JA426" s="4">
        <v>0</v>
      </c>
      <c r="JB426" s="4">
        <v>0</v>
      </c>
      <c r="JC426" s="4">
        <v>0</v>
      </c>
      <c r="JD426" s="4">
        <v>0</v>
      </c>
      <c r="JE426" s="4">
        <v>0</v>
      </c>
      <c r="JG426" s="4">
        <v>0</v>
      </c>
      <c r="JI426" s="4">
        <v>0</v>
      </c>
      <c r="JK426" s="93">
        <v>0</v>
      </c>
      <c r="JL426" s="4">
        <v>0</v>
      </c>
      <c r="JM426" s="4">
        <v>0</v>
      </c>
      <c r="JN426" s="4">
        <v>0</v>
      </c>
      <c r="JO426" s="4">
        <v>0</v>
      </c>
      <c r="JP426" s="4">
        <v>0</v>
      </c>
      <c r="JQ426" s="4">
        <v>0</v>
      </c>
      <c r="JR426" s="4">
        <v>0</v>
      </c>
      <c r="JS426" s="4">
        <v>0</v>
      </c>
      <c r="JT426" s="4">
        <v>0</v>
      </c>
      <c r="JV426" s="4">
        <v>0</v>
      </c>
      <c r="JW426" s="4">
        <v>0</v>
      </c>
      <c r="JX426" s="4">
        <v>0</v>
      </c>
      <c r="JY426" s="4">
        <v>0</v>
      </c>
      <c r="JZ426" s="93">
        <v>0</v>
      </c>
      <c r="KA426" s="4">
        <v>0</v>
      </c>
      <c r="KB426" s="4">
        <v>0</v>
      </c>
      <c r="KC426" s="4">
        <v>0</v>
      </c>
      <c r="KD426" s="4">
        <v>0</v>
      </c>
      <c r="KE426" s="4">
        <v>0</v>
      </c>
      <c r="KF426" s="4">
        <v>0</v>
      </c>
      <c r="KG426" s="4">
        <v>0</v>
      </c>
      <c r="KH426" s="4">
        <v>0</v>
      </c>
      <c r="KI426" s="4">
        <v>0</v>
      </c>
      <c r="KJ426" s="4">
        <v>0</v>
      </c>
      <c r="KK426" s="4">
        <v>0</v>
      </c>
      <c r="KM426" s="4">
        <v>0</v>
      </c>
      <c r="KN426" s="4">
        <v>0</v>
      </c>
      <c r="KO426" s="4">
        <v>0</v>
      </c>
      <c r="KP426" s="4">
        <v>0</v>
      </c>
      <c r="KQ426" s="4">
        <v>0</v>
      </c>
      <c r="KR426" s="4">
        <v>0</v>
      </c>
      <c r="KS426" s="4">
        <v>0</v>
      </c>
      <c r="KT426" s="4">
        <v>0</v>
      </c>
      <c r="KU426" s="4">
        <v>0</v>
      </c>
      <c r="KV426" s="4">
        <v>0</v>
      </c>
      <c r="KW426" s="4">
        <v>0</v>
      </c>
      <c r="KX426" s="4">
        <v>0</v>
      </c>
      <c r="KY426" s="4">
        <v>0</v>
      </c>
      <c r="KZ426" s="4">
        <v>0</v>
      </c>
      <c r="LA426" s="4">
        <v>0</v>
      </c>
      <c r="LB426" s="4">
        <v>0</v>
      </c>
      <c r="LC426" s="4">
        <v>0</v>
      </c>
      <c r="LD426" s="4">
        <v>0</v>
      </c>
      <c r="LE426" s="4">
        <v>0</v>
      </c>
      <c r="LF426" s="4">
        <v>0</v>
      </c>
      <c r="LG426" s="4">
        <v>0</v>
      </c>
      <c r="LH426" s="4">
        <v>0</v>
      </c>
      <c r="LI426" s="4">
        <v>0</v>
      </c>
      <c r="LJ426" s="4">
        <v>0</v>
      </c>
      <c r="LK426" s="4">
        <v>0</v>
      </c>
      <c r="LL426" s="4">
        <v>0</v>
      </c>
      <c r="LM426" s="4">
        <v>0</v>
      </c>
      <c r="LO426" s="4">
        <v>0</v>
      </c>
      <c r="LQ426" s="4">
        <v>0</v>
      </c>
      <c r="MI426" s="115">
        <f t="shared" si="6"/>
        <v>-817</v>
      </c>
      <c r="MJ426" s="3"/>
      <c r="MK426" s="3"/>
      <c r="ML426" s="176"/>
      <c r="MM426" s="176"/>
      <c r="MN426" s="176"/>
      <c r="MO426" s="176"/>
      <c r="MP426" s="176"/>
      <c r="MQ426" s="176"/>
      <c r="MR426" s="176"/>
      <c r="MS426" s="176"/>
      <c r="MT426" s="176"/>
    </row>
    <row r="427" spans="1:358" s="4" customFormat="1">
      <c r="A427" s="1">
        <v>818</v>
      </c>
      <c r="B427" t="s">
        <v>454</v>
      </c>
      <c r="C427" s="93"/>
      <c r="E427" s="4">
        <v>0</v>
      </c>
      <c r="F427" s="4">
        <v>0</v>
      </c>
      <c r="I427" s="93"/>
      <c r="J427" s="4">
        <v>0</v>
      </c>
      <c r="K427" s="4">
        <v>0</v>
      </c>
      <c r="L427" s="4">
        <v>0</v>
      </c>
      <c r="O427" s="93"/>
      <c r="Q427" s="4">
        <v>0</v>
      </c>
      <c r="R427" s="4">
        <v>0</v>
      </c>
      <c r="S427" s="4">
        <v>0</v>
      </c>
      <c r="U427" s="4">
        <v>0</v>
      </c>
      <c r="V427" s="4">
        <v>0</v>
      </c>
      <c r="W427" s="93"/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L427" s="4">
        <v>0</v>
      </c>
      <c r="AO427" s="93"/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W427" s="93"/>
      <c r="AZ427" s="4">
        <v>0</v>
      </c>
      <c r="BB427" s="4">
        <v>0</v>
      </c>
      <c r="BC427" s="4">
        <v>0</v>
      </c>
      <c r="BD427" s="4">
        <v>0</v>
      </c>
      <c r="BH427" s="4">
        <v>0</v>
      </c>
      <c r="BL427" s="4">
        <v>0</v>
      </c>
      <c r="BN427" s="4">
        <v>0</v>
      </c>
      <c r="BO427" s="4">
        <v>0</v>
      </c>
      <c r="BP427" s="4">
        <v>0</v>
      </c>
      <c r="BQ427" s="93">
        <v>0</v>
      </c>
      <c r="BR427" s="4">
        <v>0</v>
      </c>
      <c r="BS427" s="4">
        <v>0</v>
      </c>
      <c r="BT427" s="4">
        <v>0</v>
      </c>
      <c r="BU427" s="4">
        <v>0</v>
      </c>
      <c r="BW427" s="4">
        <v>0</v>
      </c>
      <c r="BY427" s="4">
        <v>0</v>
      </c>
      <c r="CA427" s="4">
        <v>0</v>
      </c>
      <c r="CC427" s="93"/>
      <c r="CE427" s="4">
        <v>0</v>
      </c>
      <c r="CF427" s="4">
        <v>0</v>
      </c>
      <c r="CH427" s="4">
        <v>0</v>
      </c>
      <c r="CJ427" s="4">
        <v>0</v>
      </c>
      <c r="CK427" s="4">
        <v>0</v>
      </c>
      <c r="CL427" s="4">
        <v>0</v>
      </c>
      <c r="CM427" s="4">
        <v>0</v>
      </c>
      <c r="CN427" s="4">
        <v>0</v>
      </c>
      <c r="CO427" s="93"/>
      <c r="CS427" s="4">
        <v>0</v>
      </c>
      <c r="CW427" s="4">
        <v>0</v>
      </c>
      <c r="CY427" s="4">
        <v>0</v>
      </c>
      <c r="DA427" s="93"/>
      <c r="DD427" s="4">
        <v>0</v>
      </c>
      <c r="DF427" s="4">
        <v>0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93"/>
      <c r="DU427" s="4">
        <v>0</v>
      </c>
      <c r="DW427" s="4">
        <v>0</v>
      </c>
      <c r="DY427" s="93"/>
      <c r="EG427" s="4">
        <v>0</v>
      </c>
      <c r="EI427" s="4">
        <v>0</v>
      </c>
      <c r="EK427" s="93">
        <v>0</v>
      </c>
      <c r="EM427" s="4">
        <v>0</v>
      </c>
      <c r="EN427" s="4">
        <v>0</v>
      </c>
      <c r="EO427" s="4">
        <v>0</v>
      </c>
      <c r="EP427" s="4">
        <v>0</v>
      </c>
      <c r="EQ427" s="4">
        <v>0</v>
      </c>
      <c r="ER427" s="4">
        <v>0</v>
      </c>
      <c r="ES427" s="4">
        <v>0</v>
      </c>
      <c r="ET427" s="4">
        <v>0</v>
      </c>
      <c r="EU427" s="4">
        <v>0</v>
      </c>
      <c r="EV427" s="4">
        <v>0</v>
      </c>
      <c r="EW427" s="93">
        <v>0</v>
      </c>
      <c r="EX427" s="4">
        <v>0</v>
      </c>
      <c r="EY427" s="4">
        <v>0</v>
      </c>
      <c r="EZ427" s="4">
        <v>0</v>
      </c>
      <c r="FA427" s="4">
        <v>0</v>
      </c>
      <c r="FB427" s="4">
        <v>0</v>
      </c>
      <c r="FC427" s="4">
        <v>0</v>
      </c>
      <c r="FD427" s="4">
        <v>0</v>
      </c>
      <c r="FE427" s="4">
        <v>0</v>
      </c>
      <c r="FF427" s="4">
        <v>0</v>
      </c>
      <c r="FG427" s="4">
        <v>0</v>
      </c>
      <c r="FH427" s="4">
        <v>0</v>
      </c>
      <c r="FI427" s="93">
        <v>0</v>
      </c>
      <c r="FJ427" s="4">
        <v>0</v>
      </c>
      <c r="FK427" s="4">
        <v>0</v>
      </c>
      <c r="FL427" s="4">
        <v>0</v>
      </c>
      <c r="FM427" s="4">
        <v>0</v>
      </c>
      <c r="FN427" s="4">
        <v>0</v>
      </c>
      <c r="FO427" s="4">
        <v>0</v>
      </c>
      <c r="FQ427" s="4">
        <v>0</v>
      </c>
      <c r="FS427" s="4">
        <v>0</v>
      </c>
      <c r="FU427" s="93">
        <v>0</v>
      </c>
      <c r="FV427" s="4">
        <v>0</v>
      </c>
      <c r="FW427" s="4">
        <v>0</v>
      </c>
      <c r="FX427" s="4">
        <v>0</v>
      </c>
      <c r="FY427" s="4">
        <v>0</v>
      </c>
      <c r="FZ427" s="4">
        <v>0</v>
      </c>
      <c r="GA427" s="4">
        <v>0</v>
      </c>
      <c r="GB427" s="4">
        <v>0</v>
      </c>
      <c r="GC427" s="4">
        <v>0</v>
      </c>
      <c r="GE427" s="4">
        <v>0</v>
      </c>
      <c r="GG427" s="93">
        <v>0</v>
      </c>
      <c r="GH427" s="4">
        <v>0</v>
      </c>
      <c r="GI427" s="4">
        <v>0</v>
      </c>
      <c r="GJ427" s="4">
        <v>0</v>
      </c>
      <c r="GK427" s="4">
        <v>0</v>
      </c>
      <c r="GL427" s="4">
        <v>0</v>
      </c>
      <c r="GM427" s="4">
        <v>0</v>
      </c>
      <c r="GN427" s="4">
        <v>0</v>
      </c>
      <c r="GO427" s="4">
        <v>0</v>
      </c>
      <c r="GP427" s="4">
        <v>0</v>
      </c>
      <c r="GQ427" s="4">
        <v>0</v>
      </c>
      <c r="GR427" s="4">
        <v>0</v>
      </c>
      <c r="GS427" s="93">
        <v>0</v>
      </c>
      <c r="GT427" s="4">
        <v>0</v>
      </c>
      <c r="GU427" s="4">
        <v>0</v>
      </c>
      <c r="GV427" s="4">
        <v>0</v>
      </c>
      <c r="GW427" s="4">
        <v>0</v>
      </c>
      <c r="GX427" s="4">
        <v>0</v>
      </c>
      <c r="GY427" s="4">
        <v>0</v>
      </c>
      <c r="GZ427" s="4">
        <v>0</v>
      </c>
      <c r="HA427" s="160">
        <v>0</v>
      </c>
      <c r="HB427" s="160">
        <v>0</v>
      </c>
      <c r="HC427" s="160">
        <v>0</v>
      </c>
      <c r="HD427" s="4">
        <v>0</v>
      </c>
      <c r="HE427" s="93">
        <v>0</v>
      </c>
      <c r="HF427" s="4">
        <v>0</v>
      </c>
      <c r="HG427" s="4">
        <v>0</v>
      </c>
      <c r="HH427" s="4">
        <v>0</v>
      </c>
      <c r="HI427" s="4">
        <v>0</v>
      </c>
      <c r="HJ427" s="4">
        <v>0</v>
      </c>
      <c r="HK427" s="4">
        <v>0</v>
      </c>
      <c r="HL427" s="4">
        <v>0</v>
      </c>
      <c r="HM427" s="4">
        <v>0</v>
      </c>
      <c r="HN427" s="4">
        <v>0</v>
      </c>
      <c r="HO427" s="4">
        <v>0</v>
      </c>
      <c r="HP427" s="4">
        <v>0</v>
      </c>
      <c r="HQ427" s="4">
        <v>0</v>
      </c>
      <c r="HR427" s="93">
        <v>0</v>
      </c>
      <c r="HS427" s="4">
        <v>0</v>
      </c>
      <c r="HT427" s="4">
        <v>0</v>
      </c>
      <c r="HU427" s="4">
        <v>0</v>
      </c>
      <c r="HV427" s="4">
        <v>0</v>
      </c>
      <c r="HW427" s="4">
        <v>0</v>
      </c>
      <c r="HX427" s="176">
        <v>0</v>
      </c>
      <c r="HY427" s="4">
        <v>0</v>
      </c>
      <c r="HZ427" s="176">
        <v>0</v>
      </c>
      <c r="IA427" s="4">
        <v>0</v>
      </c>
      <c r="IB427" s="176">
        <v>0</v>
      </c>
      <c r="IC427" s="4">
        <v>0</v>
      </c>
      <c r="ID427" s="176">
        <v>0</v>
      </c>
      <c r="IE427" s="4">
        <v>0</v>
      </c>
      <c r="IF427" s="4">
        <v>0</v>
      </c>
      <c r="IG427" s="5">
        <v>0</v>
      </c>
      <c r="IH427" s="3">
        <v>0</v>
      </c>
      <c r="II427" s="3">
        <v>0</v>
      </c>
      <c r="IJ427" s="3">
        <v>0</v>
      </c>
      <c r="IK427" s="3">
        <v>0</v>
      </c>
      <c r="IL427" s="3">
        <v>0</v>
      </c>
      <c r="IM427" s="3">
        <v>0</v>
      </c>
      <c r="IN427" s="3">
        <v>0</v>
      </c>
      <c r="IO427" s="3">
        <v>0</v>
      </c>
      <c r="IP427" s="3">
        <v>0</v>
      </c>
      <c r="IQ427" s="3"/>
      <c r="IR427" s="3">
        <v>0</v>
      </c>
      <c r="IS427" s="3"/>
      <c r="IT427" s="3">
        <v>0</v>
      </c>
      <c r="IU427" s="3"/>
      <c r="IV427" s="93">
        <v>0</v>
      </c>
      <c r="IW427" s="4">
        <v>0</v>
      </c>
      <c r="IX427" s="4">
        <v>0</v>
      </c>
      <c r="IY427" s="4">
        <v>0</v>
      </c>
      <c r="IZ427" s="4">
        <v>0</v>
      </c>
      <c r="JA427" s="4">
        <v>0</v>
      </c>
      <c r="JB427" s="4">
        <v>0</v>
      </c>
      <c r="JC427" s="4">
        <v>0</v>
      </c>
      <c r="JD427" s="4">
        <v>0</v>
      </c>
      <c r="JE427" s="4">
        <v>0</v>
      </c>
      <c r="JG427" s="4">
        <v>0</v>
      </c>
      <c r="JI427" s="4">
        <v>0</v>
      </c>
      <c r="JK427" s="93">
        <v>0</v>
      </c>
      <c r="JL427" s="4">
        <v>0</v>
      </c>
      <c r="JM427" s="4">
        <v>0</v>
      </c>
      <c r="JN427" s="4">
        <v>0</v>
      </c>
      <c r="JO427" s="4">
        <v>0</v>
      </c>
      <c r="JP427" s="4">
        <v>0</v>
      </c>
      <c r="JQ427" s="4">
        <v>0</v>
      </c>
      <c r="JR427" s="4">
        <v>0</v>
      </c>
      <c r="JS427" s="4">
        <v>0</v>
      </c>
      <c r="JT427" s="4">
        <v>0</v>
      </c>
      <c r="JV427" s="4">
        <v>0</v>
      </c>
      <c r="JW427" s="4">
        <v>0</v>
      </c>
      <c r="JX427" s="4">
        <v>0</v>
      </c>
      <c r="JY427" s="4">
        <v>0</v>
      </c>
      <c r="JZ427" s="93">
        <v>0</v>
      </c>
      <c r="KA427" s="4">
        <v>0</v>
      </c>
      <c r="KB427" s="4">
        <v>0</v>
      </c>
      <c r="KC427" s="4">
        <v>0</v>
      </c>
      <c r="KD427" s="4">
        <v>0</v>
      </c>
      <c r="KE427" s="4">
        <v>0</v>
      </c>
      <c r="KF427" s="4">
        <v>0</v>
      </c>
      <c r="KG427" s="4">
        <v>0</v>
      </c>
      <c r="KH427" s="4">
        <v>0</v>
      </c>
      <c r="KI427" s="4">
        <v>0</v>
      </c>
      <c r="KJ427" s="4">
        <v>0</v>
      </c>
      <c r="KK427" s="4">
        <v>0</v>
      </c>
      <c r="KM427" s="4">
        <v>0</v>
      </c>
      <c r="KN427" s="4">
        <v>0</v>
      </c>
      <c r="KO427" s="4">
        <v>0</v>
      </c>
      <c r="KP427" s="4">
        <v>0</v>
      </c>
      <c r="KQ427" s="4">
        <v>0</v>
      </c>
      <c r="KR427" s="4">
        <v>0</v>
      </c>
      <c r="KS427" s="4">
        <v>0</v>
      </c>
      <c r="KT427" s="4">
        <v>0</v>
      </c>
      <c r="KU427" s="4">
        <v>0</v>
      </c>
      <c r="KV427" s="4">
        <v>0</v>
      </c>
      <c r="KW427" s="4">
        <v>0</v>
      </c>
      <c r="KX427" s="4">
        <v>0</v>
      </c>
      <c r="KY427" s="4">
        <v>0</v>
      </c>
      <c r="KZ427" s="4">
        <v>0</v>
      </c>
      <c r="LA427" s="4">
        <v>0</v>
      </c>
      <c r="LB427" s="4">
        <v>0</v>
      </c>
      <c r="LC427" s="4">
        <v>0</v>
      </c>
      <c r="LD427" s="4">
        <v>0</v>
      </c>
      <c r="LE427" s="4">
        <v>0</v>
      </c>
      <c r="LF427" s="4">
        <v>0</v>
      </c>
      <c r="LG427" s="4">
        <v>0</v>
      </c>
      <c r="LH427" s="4">
        <v>0</v>
      </c>
      <c r="LI427" s="4">
        <v>0</v>
      </c>
      <c r="LJ427" s="4">
        <v>0</v>
      </c>
      <c r="LK427" s="4">
        <v>0</v>
      </c>
      <c r="LL427" s="4">
        <v>0</v>
      </c>
      <c r="LM427" s="4">
        <v>0</v>
      </c>
      <c r="LO427" s="4">
        <v>0</v>
      </c>
      <c r="LQ427" s="4">
        <v>0</v>
      </c>
      <c r="MI427" s="115">
        <f t="shared" si="6"/>
        <v>-818</v>
      </c>
      <c r="MJ427" s="3"/>
      <c r="MK427" s="3"/>
      <c r="ML427" s="176"/>
      <c r="MM427" s="176"/>
      <c r="MN427" s="176"/>
      <c r="MO427" s="176"/>
      <c r="MP427" s="176"/>
      <c r="MQ427" s="176"/>
      <c r="MR427" s="176"/>
      <c r="MS427" s="176"/>
      <c r="MT427" s="176"/>
    </row>
    <row r="428" spans="1:358" s="4" customFormat="1">
      <c r="A428" s="1">
        <v>821</v>
      </c>
      <c r="B428" t="s">
        <v>455</v>
      </c>
      <c r="C428" s="93"/>
      <c r="E428" s="4">
        <v>0</v>
      </c>
      <c r="F428" s="4">
        <v>0</v>
      </c>
      <c r="I428" s="93"/>
      <c r="J428" s="4">
        <v>0</v>
      </c>
      <c r="K428" s="4">
        <v>0</v>
      </c>
      <c r="L428" s="4">
        <v>0</v>
      </c>
      <c r="O428" s="93"/>
      <c r="Q428" s="4">
        <v>0</v>
      </c>
      <c r="R428" s="4">
        <v>0</v>
      </c>
      <c r="S428" s="4">
        <v>0</v>
      </c>
      <c r="U428" s="4">
        <v>0</v>
      </c>
      <c r="V428" s="4">
        <v>0</v>
      </c>
      <c r="W428" s="93"/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L428" s="4">
        <v>0</v>
      </c>
      <c r="AO428" s="93"/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W428" s="93"/>
      <c r="AZ428" s="4">
        <v>0</v>
      </c>
      <c r="BB428" s="4">
        <v>0</v>
      </c>
      <c r="BC428" s="4">
        <v>0</v>
      </c>
      <c r="BD428" s="4">
        <v>0</v>
      </c>
      <c r="BH428" s="4">
        <v>0</v>
      </c>
      <c r="BL428" s="4">
        <v>0</v>
      </c>
      <c r="BN428" s="4">
        <v>0</v>
      </c>
      <c r="BO428" s="4">
        <v>0</v>
      </c>
      <c r="BP428" s="4">
        <v>0</v>
      </c>
      <c r="BQ428" s="93">
        <v>0</v>
      </c>
      <c r="BR428" s="4">
        <v>0</v>
      </c>
      <c r="BS428" s="4">
        <v>0</v>
      </c>
      <c r="BT428" s="4">
        <v>0</v>
      </c>
      <c r="BU428" s="4">
        <v>0</v>
      </c>
      <c r="BW428" s="4">
        <v>0</v>
      </c>
      <c r="BY428" s="4">
        <v>0</v>
      </c>
      <c r="CA428" s="4">
        <v>0</v>
      </c>
      <c r="CC428" s="93"/>
      <c r="CE428" s="4">
        <v>0</v>
      </c>
      <c r="CF428" s="4">
        <v>0</v>
      </c>
      <c r="CH428" s="4">
        <v>0</v>
      </c>
      <c r="CJ428" s="4">
        <v>0</v>
      </c>
      <c r="CK428" s="4">
        <v>0</v>
      </c>
      <c r="CL428" s="4">
        <v>0</v>
      </c>
      <c r="CM428" s="4">
        <v>0</v>
      </c>
      <c r="CN428" s="4">
        <v>0</v>
      </c>
      <c r="CO428" s="93"/>
      <c r="CS428" s="4">
        <v>0</v>
      </c>
      <c r="CW428" s="4">
        <v>0</v>
      </c>
      <c r="CY428" s="4">
        <v>0</v>
      </c>
      <c r="DA428" s="93"/>
      <c r="DD428" s="4">
        <v>0</v>
      </c>
      <c r="DF428" s="4">
        <v>0</v>
      </c>
      <c r="DH428" s="4">
        <v>0</v>
      </c>
      <c r="DI428" s="4">
        <v>0</v>
      </c>
      <c r="DJ428" s="4">
        <v>0</v>
      </c>
      <c r="DK428" s="4">
        <v>0</v>
      </c>
      <c r="DL428" s="4">
        <v>0</v>
      </c>
      <c r="DM428" s="93"/>
      <c r="DU428" s="4">
        <v>0</v>
      </c>
      <c r="DW428" s="4">
        <v>0</v>
      </c>
      <c r="DY428" s="93"/>
      <c r="EG428" s="4">
        <v>0</v>
      </c>
      <c r="EI428" s="4">
        <v>0</v>
      </c>
      <c r="EK428" s="93">
        <v>0</v>
      </c>
      <c r="EM428" s="4">
        <v>0</v>
      </c>
      <c r="EN428" s="4">
        <v>0</v>
      </c>
      <c r="EO428" s="4">
        <v>0</v>
      </c>
      <c r="EP428" s="4">
        <v>0</v>
      </c>
      <c r="EQ428" s="4">
        <v>0</v>
      </c>
      <c r="ER428" s="4">
        <v>0</v>
      </c>
      <c r="ES428" s="4">
        <v>0</v>
      </c>
      <c r="ET428" s="4">
        <v>0</v>
      </c>
      <c r="EU428" s="4">
        <v>0</v>
      </c>
      <c r="EV428" s="4">
        <v>0</v>
      </c>
      <c r="EW428" s="93">
        <v>0</v>
      </c>
      <c r="EX428" s="4">
        <v>0</v>
      </c>
      <c r="EY428" s="4">
        <v>0</v>
      </c>
      <c r="EZ428" s="4">
        <v>0</v>
      </c>
      <c r="FA428" s="4">
        <v>0</v>
      </c>
      <c r="FB428" s="4">
        <v>0</v>
      </c>
      <c r="FC428" s="4">
        <v>0</v>
      </c>
      <c r="FD428" s="4">
        <v>0</v>
      </c>
      <c r="FE428" s="4">
        <v>0</v>
      </c>
      <c r="FF428" s="4">
        <v>0</v>
      </c>
      <c r="FG428" s="4">
        <v>0</v>
      </c>
      <c r="FH428" s="4">
        <v>0</v>
      </c>
      <c r="FI428" s="93">
        <v>0</v>
      </c>
      <c r="FJ428" s="4">
        <v>0</v>
      </c>
      <c r="FK428" s="4">
        <v>0</v>
      </c>
      <c r="FL428" s="4">
        <v>0</v>
      </c>
      <c r="FM428" s="4">
        <v>0</v>
      </c>
      <c r="FN428" s="4">
        <v>0</v>
      </c>
      <c r="FO428" s="4">
        <v>0</v>
      </c>
      <c r="FQ428" s="4">
        <v>0</v>
      </c>
      <c r="FS428" s="4">
        <v>0</v>
      </c>
      <c r="FU428" s="93">
        <v>0</v>
      </c>
      <c r="FV428" s="4">
        <v>0</v>
      </c>
      <c r="FW428" s="4">
        <v>0</v>
      </c>
      <c r="FX428" s="4">
        <v>0</v>
      </c>
      <c r="FY428" s="4">
        <v>0</v>
      </c>
      <c r="FZ428" s="4">
        <v>0</v>
      </c>
      <c r="GA428" s="4">
        <v>0</v>
      </c>
      <c r="GB428" s="4">
        <v>0</v>
      </c>
      <c r="GC428" s="4">
        <v>0</v>
      </c>
      <c r="GE428" s="4">
        <v>0</v>
      </c>
      <c r="GG428" s="93">
        <v>0</v>
      </c>
      <c r="GH428" s="4">
        <v>0</v>
      </c>
      <c r="GI428" s="4">
        <v>0</v>
      </c>
      <c r="GJ428" s="4">
        <v>0</v>
      </c>
      <c r="GK428" s="4">
        <v>0</v>
      </c>
      <c r="GL428" s="4">
        <v>0</v>
      </c>
      <c r="GM428" s="4">
        <v>0</v>
      </c>
      <c r="GN428" s="4">
        <v>0</v>
      </c>
      <c r="GO428" s="4">
        <v>0</v>
      </c>
      <c r="GP428" s="4">
        <v>0</v>
      </c>
      <c r="GQ428" s="4">
        <v>0</v>
      </c>
      <c r="GR428" s="4">
        <v>0</v>
      </c>
      <c r="GS428" s="93">
        <v>0</v>
      </c>
      <c r="GT428" s="4">
        <v>0</v>
      </c>
      <c r="GU428" s="4">
        <v>0</v>
      </c>
      <c r="GV428" s="4">
        <v>0</v>
      </c>
      <c r="GW428" s="4">
        <v>0</v>
      </c>
      <c r="GX428" s="4">
        <v>0</v>
      </c>
      <c r="GY428" s="4">
        <v>0</v>
      </c>
      <c r="GZ428" s="4">
        <v>0</v>
      </c>
      <c r="HA428" s="160">
        <v>0</v>
      </c>
      <c r="HB428" s="160">
        <v>0</v>
      </c>
      <c r="HC428" s="160">
        <v>0</v>
      </c>
      <c r="HD428" s="4">
        <v>0</v>
      </c>
      <c r="HE428" s="93">
        <v>0</v>
      </c>
      <c r="HF428" s="4">
        <v>0</v>
      </c>
      <c r="HG428" s="4">
        <v>0</v>
      </c>
      <c r="HH428" s="4">
        <v>0</v>
      </c>
      <c r="HI428" s="4">
        <v>0</v>
      </c>
      <c r="HJ428" s="4">
        <v>0</v>
      </c>
      <c r="HK428" s="4">
        <v>0</v>
      </c>
      <c r="HL428" s="4">
        <v>0</v>
      </c>
      <c r="HM428" s="4">
        <v>0</v>
      </c>
      <c r="HN428" s="4">
        <v>0</v>
      </c>
      <c r="HO428" s="4">
        <v>0</v>
      </c>
      <c r="HP428" s="4">
        <v>0</v>
      </c>
      <c r="HQ428" s="4">
        <v>0</v>
      </c>
      <c r="HR428" s="93">
        <v>0</v>
      </c>
      <c r="HS428" s="4">
        <v>0</v>
      </c>
      <c r="HT428" s="4">
        <v>0</v>
      </c>
      <c r="HU428" s="4">
        <v>0</v>
      </c>
      <c r="HV428" s="4">
        <v>0</v>
      </c>
      <c r="HW428" s="4">
        <v>0</v>
      </c>
      <c r="HX428" s="176">
        <v>0</v>
      </c>
      <c r="HY428" s="4">
        <v>0</v>
      </c>
      <c r="HZ428" s="176">
        <v>0</v>
      </c>
      <c r="IA428" s="4">
        <v>0</v>
      </c>
      <c r="IB428" s="176">
        <v>0</v>
      </c>
      <c r="IC428" s="4">
        <v>0</v>
      </c>
      <c r="ID428" s="176">
        <v>0</v>
      </c>
      <c r="IE428" s="4">
        <v>0</v>
      </c>
      <c r="IF428" s="4">
        <v>0</v>
      </c>
      <c r="IG428" s="5">
        <v>0</v>
      </c>
      <c r="IH428" s="3">
        <v>0</v>
      </c>
      <c r="II428" s="3">
        <v>0</v>
      </c>
      <c r="IJ428" s="3">
        <v>0</v>
      </c>
      <c r="IK428" s="3">
        <v>0</v>
      </c>
      <c r="IL428" s="3">
        <v>0</v>
      </c>
      <c r="IM428" s="3">
        <v>0</v>
      </c>
      <c r="IN428" s="3">
        <v>0</v>
      </c>
      <c r="IO428" s="3">
        <v>0</v>
      </c>
      <c r="IP428" s="3">
        <v>0</v>
      </c>
      <c r="IQ428" s="3"/>
      <c r="IR428" s="3">
        <v>0</v>
      </c>
      <c r="IS428" s="3"/>
      <c r="IT428" s="3">
        <v>0</v>
      </c>
      <c r="IU428" s="3"/>
      <c r="IV428" s="93">
        <v>0</v>
      </c>
      <c r="IW428" s="4">
        <v>0</v>
      </c>
      <c r="IX428" s="4">
        <v>0</v>
      </c>
      <c r="IY428" s="4">
        <v>0</v>
      </c>
      <c r="IZ428" s="4">
        <v>0</v>
      </c>
      <c r="JA428" s="4">
        <v>0</v>
      </c>
      <c r="JB428" s="4">
        <v>0</v>
      </c>
      <c r="JC428" s="4">
        <v>0</v>
      </c>
      <c r="JD428" s="4">
        <v>0</v>
      </c>
      <c r="JE428" s="4">
        <v>0</v>
      </c>
      <c r="JG428" s="4">
        <v>0</v>
      </c>
      <c r="JI428" s="4">
        <v>0</v>
      </c>
      <c r="JK428" s="93">
        <v>0</v>
      </c>
      <c r="JL428" s="4">
        <v>0</v>
      </c>
      <c r="JM428" s="4">
        <v>0</v>
      </c>
      <c r="JN428" s="4">
        <v>0</v>
      </c>
      <c r="JO428" s="4">
        <v>0</v>
      </c>
      <c r="JP428" s="4">
        <v>0</v>
      </c>
      <c r="JQ428" s="4">
        <v>0</v>
      </c>
      <c r="JR428" s="4">
        <v>0</v>
      </c>
      <c r="JS428" s="4">
        <v>0</v>
      </c>
      <c r="JT428" s="4">
        <v>0</v>
      </c>
      <c r="JV428" s="4">
        <v>0</v>
      </c>
      <c r="JW428" s="4">
        <v>0</v>
      </c>
      <c r="JX428" s="4">
        <v>0</v>
      </c>
      <c r="JY428" s="4">
        <v>0</v>
      </c>
      <c r="JZ428" s="93">
        <v>0</v>
      </c>
      <c r="KA428" s="4">
        <v>0</v>
      </c>
      <c r="KB428" s="4">
        <v>0</v>
      </c>
      <c r="KC428" s="4">
        <v>0</v>
      </c>
      <c r="KD428" s="4">
        <v>0</v>
      </c>
      <c r="KE428" s="4">
        <v>0</v>
      </c>
      <c r="KF428" s="4">
        <v>0</v>
      </c>
      <c r="KG428" s="4">
        <v>0</v>
      </c>
      <c r="KH428" s="4">
        <v>0</v>
      </c>
      <c r="KI428" s="4">
        <v>0</v>
      </c>
      <c r="KJ428" s="4">
        <v>0</v>
      </c>
      <c r="KK428" s="4">
        <v>0</v>
      </c>
      <c r="KM428" s="4">
        <v>0</v>
      </c>
      <c r="KN428" s="4">
        <v>0</v>
      </c>
      <c r="KO428" s="4">
        <v>0</v>
      </c>
      <c r="KP428" s="4">
        <v>0</v>
      </c>
      <c r="KQ428" s="4">
        <v>0</v>
      </c>
      <c r="KR428" s="4">
        <v>0</v>
      </c>
      <c r="KS428" s="4">
        <v>0</v>
      </c>
      <c r="KT428" s="4">
        <v>0</v>
      </c>
      <c r="KU428" s="4">
        <v>0</v>
      </c>
      <c r="KV428" s="4">
        <v>0</v>
      </c>
      <c r="KW428" s="4">
        <v>0</v>
      </c>
      <c r="KX428" s="4">
        <v>0</v>
      </c>
      <c r="KY428" s="4">
        <v>0</v>
      </c>
      <c r="KZ428" s="4">
        <v>0</v>
      </c>
      <c r="LA428" s="4">
        <v>0</v>
      </c>
      <c r="LB428" s="4">
        <v>0</v>
      </c>
      <c r="LC428" s="4">
        <v>0</v>
      </c>
      <c r="LD428" s="4">
        <v>0</v>
      </c>
      <c r="LE428" s="4">
        <v>0</v>
      </c>
      <c r="LF428" s="4">
        <v>0</v>
      </c>
      <c r="LG428" s="4">
        <v>0</v>
      </c>
      <c r="LH428" s="4">
        <v>0</v>
      </c>
      <c r="LI428" s="4">
        <v>0</v>
      </c>
      <c r="LJ428" s="4">
        <v>0</v>
      </c>
      <c r="LK428" s="4">
        <v>0</v>
      </c>
      <c r="LL428" s="4">
        <v>0</v>
      </c>
      <c r="LM428" s="4">
        <v>0</v>
      </c>
      <c r="LO428" s="4">
        <v>0</v>
      </c>
      <c r="LQ428" s="4">
        <v>0</v>
      </c>
      <c r="MI428" s="115">
        <f t="shared" si="6"/>
        <v>-821</v>
      </c>
      <c r="MJ428" s="3"/>
      <c r="MK428" s="3"/>
      <c r="ML428" s="176"/>
      <c r="MM428" s="176"/>
      <c r="MN428" s="176"/>
      <c r="MO428" s="176"/>
      <c r="MP428" s="176"/>
      <c r="MQ428" s="176"/>
      <c r="MR428" s="176"/>
      <c r="MS428" s="176"/>
      <c r="MT428" s="176"/>
    </row>
    <row r="429" spans="1:358" s="4" customFormat="1">
      <c r="A429" s="1">
        <v>823</v>
      </c>
      <c r="B429" t="s">
        <v>456</v>
      </c>
      <c r="C429" s="93"/>
      <c r="E429" s="4">
        <v>0</v>
      </c>
      <c r="F429" s="4">
        <v>0</v>
      </c>
      <c r="I429" s="93"/>
      <c r="J429" s="4">
        <v>0</v>
      </c>
      <c r="K429" s="4">
        <v>0</v>
      </c>
      <c r="L429" s="4">
        <v>0</v>
      </c>
      <c r="O429" s="93"/>
      <c r="Q429" s="4">
        <v>0</v>
      </c>
      <c r="R429" s="4">
        <v>0</v>
      </c>
      <c r="S429" s="4">
        <v>0</v>
      </c>
      <c r="U429" s="4">
        <v>0</v>
      </c>
      <c r="V429" s="4">
        <v>0</v>
      </c>
      <c r="W429" s="93"/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L429" s="4">
        <v>0</v>
      </c>
      <c r="AO429" s="93"/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W429" s="93"/>
      <c r="AZ429" s="4">
        <v>0</v>
      </c>
      <c r="BB429" s="4">
        <v>0</v>
      </c>
      <c r="BC429" s="4">
        <v>0</v>
      </c>
      <c r="BD429" s="4">
        <v>0</v>
      </c>
      <c r="BH429" s="4">
        <v>0</v>
      </c>
      <c r="BL429" s="4">
        <v>0</v>
      </c>
      <c r="BN429" s="4">
        <v>0</v>
      </c>
      <c r="BO429" s="4">
        <v>0</v>
      </c>
      <c r="BP429" s="4">
        <v>0</v>
      </c>
      <c r="BQ429" s="93">
        <v>0</v>
      </c>
      <c r="BR429" s="4">
        <v>0</v>
      </c>
      <c r="BS429" s="4">
        <v>0</v>
      </c>
      <c r="BT429" s="4">
        <v>0</v>
      </c>
      <c r="BU429" s="4">
        <v>0</v>
      </c>
      <c r="BW429" s="4">
        <v>0</v>
      </c>
      <c r="BY429" s="4">
        <v>0</v>
      </c>
      <c r="CA429" s="4">
        <v>0</v>
      </c>
      <c r="CC429" s="93"/>
      <c r="CE429" s="4">
        <v>0</v>
      </c>
      <c r="CF429" s="4">
        <v>0</v>
      </c>
      <c r="CH429" s="4">
        <v>0</v>
      </c>
      <c r="CJ429" s="4">
        <v>0</v>
      </c>
      <c r="CK429" s="4">
        <v>0</v>
      </c>
      <c r="CL429" s="4">
        <v>0</v>
      </c>
      <c r="CM429" s="4">
        <v>0</v>
      </c>
      <c r="CN429" s="4">
        <v>0</v>
      </c>
      <c r="CO429" s="93"/>
      <c r="CS429" s="4">
        <v>0</v>
      </c>
      <c r="CW429" s="4">
        <v>0</v>
      </c>
      <c r="CY429" s="4">
        <v>0</v>
      </c>
      <c r="DA429" s="93"/>
      <c r="DD429" s="4">
        <v>0</v>
      </c>
      <c r="DF429" s="4">
        <v>0</v>
      </c>
      <c r="DH429" s="4">
        <v>0</v>
      </c>
      <c r="DI429" s="4">
        <v>0</v>
      </c>
      <c r="DJ429" s="4">
        <v>0</v>
      </c>
      <c r="DK429" s="4">
        <v>0</v>
      </c>
      <c r="DL429" s="4">
        <v>0</v>
      </c>
      <c r="DM429" s="93"/>
      <c r="DU429" s="4">
        <v>0</v>
      </c>
      <c r="DW429" s="4">
        <v>0</v>
      </c>
      <c r="DY429" s="93"/>
      <c r="EG429" s="4">
        <v>0</v>
      </c>
      <c r="EI429" s="4">
        <v>0</v>
      </c>
      <c r="EK429" s="93">
        <v>0</v>
      </c>
      <c r="EM429" s="4">
        <v>0</v>
      </c>
      <c r="EN429" s="4">
        <v>0</v>
      </c>
      <c r="EO429" s="4">
        <v>0</v>
      </c>
      <c r="EP429" s="4">
        <v>0</v>
      </c>
      <c r="EQ429" s="4">
        <v>0</v>
      </c>
      <c r="ER429" s="4">
        <v>0</v>
      </c>
      <c r="ES429" s="4">
        <v>0</v>
      </c>
      <c r="ET429" s="4">
        <v>0</v>
      </c>
      <c r="EU429" s="4">
        <v>0</v>
      </c>
      <c r="EV429" s="4">
        <v>0</v>
      </c>
      <c r="EW429" s="93">
        <v>0</v>
      </c>
      <c r="EX429" s="4">
        <v>0</v>
      </c>
      <c r="EY429" s="4">
        <v>0</v>
      </c>
      <c r="EZ429" s="4">
        <v>0</v>
      </c>
      <c r="FA429" s="4">
        <v>0</v>
      </c>
      <c r="FB429" s="4">
        <v>0</v>
      </c>
      <c r="FC429" s="4">
        <v>0</v>
      </c>
      <c r="FD429" s="4">
        <v>0</v>
      </c>
      <c r="FE429" s="4">
        <v>0</v>
      </c>
      <c r="FF429" s="4">
        <v>0</v>
      </c>
      <c r="FG429" s="4">
        <v>0</v>
      </c>
      <c r="FH429" s="4">
        <v>0</v>
      </c>
      <c r="FI429" s="93">
        <v>0</v>
      </c>
      <c r="FJ429" s="4">
        <v>0</v>
      </c>
      <c r="FK429" s="4">
        <v>0</v>
      </c>
      <c r="FL429" s="4">
        <v>0</v>
      </c>
      <c r="FM429" s="4">
        <v>0</v>
      </c>
      <c r="FN429" s="4">
        <v>0</v>
      </c>
      <c r="FO429" s="4">
        <v>0</v>
      </c>
      <c r="FQ429" s="4">
        <v>0</v>
      </c>
      <c r="FS429" s="4">
        <v>0</v>
      </c>
      <c r="FU429" s="93">
        <v>0</v>
      </c>
      <c r="FV429" s="4">
        <v>0</v>
      </c>
      <c r="FW429" s="4">
        <v>0</v>
      </c>
      <c r="FX429" s="4">
        <v>0</v>
      </c>
      <c r="FY429" s="4">
        <v>0</v>
      </c>
      <c r="FZ429" s="4">
        <v>0</v>
      </c>
      <c r="GA429" s="4">
        <v>0</v>
      </c>
      <c r="GB429" s="4">
        <v>0</v>
      </c>
      <c r="GC429" s="4">
        <v>0</v>
      </c>
      <c r="GE429" s="4">
        <v>0</v>
      </c>
      <c r="GG429" s="93">
        <v>0</v>
      </c>
      <c r="GH429" s="4">
        <v>0</v>
      </c>
      <c r="GI429" s="4">
        <v>0</v>
      </c>
      <c r="GJ429" s="4">
        <v>0</v>
      </c>
      <c r="GK429" s="4">
        <v>0</v>
      </c>
      <c r="GL429" s="4">
        <v>0</v>
      </c>
      <c r="GM429" s="4">
        <v>0</v>
      </c>
      <c r="GN429" s="4">
        <v>0</v>
      </c>
      <c r="GO429" s="4">
        <v>0</v>
      </c>
      <c r="GP429" s="4">
        <v>0</v>
      </c>
      <c r="GQ429" s="4">
        <v>0</v>
      </c>
      <c r="GR429" s="4">
        <v>0</v>
      </c>
      <c r="GS429" s="93">
        <v>0</v>
      </c>
      <c r="GT429" s="4">
        <v>0</v>
      </c>
      <c r="GU429" s="4">
        <v>0</v>
      </c>
      <c r="GV429" s="4">
        <v>0</v>
      </c>
      <c r="GW429" s="4">
        <v>0</v>
      </c>
      <c r="GX429" s="4">
        <v>0</v>
      </c>
      <c r="GY429" s="4">
        <v>0</v>
      </c>
      <c r="GZ429" s="4">
        <v>0</v>
      </c>
      <c r="HA429" s="160">
        <v>0</v>
      </c>
      <c r="HB429" s="160">
        <v>0</v>
      </c>
      <c r="HC429" s="160">
        <v>0</v>
      </c>
      <c r="HD429" s="4">
        <v>0</v>
      </c>
      <c r="HE429" s="93">
        <v>0</v>
      </c>
      <c r="HF429" s="4">
        <v>0</v>
      </c>
      <c r="HG429" s="4">
        <v>0</v>
      </c>
      <c r="HH429" s="4">
        <v>0</v>
      </c>
      <c r="HI429" s="4">
        <v>0</v>
      </c>
      <c r="HJ429" s="4">
        <v>0</v>
      </c>
      <c r="HK429" s="4">
        <v>0</v>
      </c>
      <c r="HL429" s="4">
        <v>0</v>
      </c>
      <c r="HM429" s="4">
        <v>0</v>
      </c>
      <c r="HN429" s="4">
        <v>0</v>
      </c>
      <c r="HO429" s="4">
        <v>0</v>
      </c>
      <c r="HP429" s="4">
        <v>0</v>
      </c>
      <c r="HQ429" s="4">
        <v>0</v>
      </c>
      <c r="HR429" s="93">
        <v>0</v>
      </c>
      <c r="HS429" s="4">
        <v>0</v>
      </c>
      <c r="HT429" s="4">
        <v>0</v>
      </c>
      <c r="HU429" s="4">
        <v>0</v>
      </c>
      <c r="HV429" s="4">
        <v>0</v>
      </c>
      <c r="HW429" s="4">
        <v>0</v>
      </c>
      <c r="HX429" s="176">
        <v>0</v>
      </c>
      <c r="HY429" s="4">
        <v>0</v>
      </c>
      <c r="HZ429" s="176">
        <v>0</v>
      </c>
      <c r="IA429" s="4">
        <v>0</v>
      </c>
      <c r="IB429" s="176">
        <v>0</v>
      </c>
      <c r="IC429" s="4">
        <v>0</v>
      </c>
      <c r="ID429" s="176">
        <v>0</v>
      </c>
      <c r="IE429" s="4">
        <v>0</v>
      </c>
      <c r="IF429" s="4">
        <v>0</v>
      </c>
      <c r="IG429" s="5">
        <v>0</v>
      </c>
      <c r="IH429" s="3">
        <v>0</v>
      </c>
      <c r="II429" s="3">
        <v>0</v>
      </c>
      <c r="IJ429" s="3">
        <v>0</v>
      </c>
      <c r="IK429" s="3">
        <v>0</v>
      </c>
      <c r="IL429" s="3">
        <v>0</v>
      </c>
      <c r="IM429" s="3">
        <v>0</v>
      </c>
      <c r="IN429" s="3">
        <v>0</v>
      </c>
      <c r="IO429" s="3">
        <v>0</v>
      </c>
      <c r="IP429" s="3">
        <v>0</v>
      </c>
      <c r="IQ429" s="3"/>
      <c r="IR429" s="3">
        <v>0</v>
      </c>
      <c r="IS429" s="3"/>
      <c r="IT429" s="3">
        <v>0</v>
      </c>
      <c r="IU429" s="3"/>
      <c r="IV429" s="93">
        <v>0</v>
      </c>
      <c r="IW429" s="4">
        <v>0</v>
      </c>
      <c r="IX429" s="4">
        <v>0</v>
      </c>
      <c r="IY429" s="4">
        <v>0</v>
      </c>
      <c r="IZ429" s="4">
        <v>0</v>
      </c>
      <c r="JA429" s="4">
        <v>0</v>
      </c>
      <c r="JB429" s="4">
        <v>0</v>
      </c>
      <c r="JC429" s="4">
        <v>0</v>
      </c>
      <c r="JD429" s="4">
        <v>0</v>
      </c>
      <c r="JE429" s="4">
        <v>0</v>
      </c>
      <c r="JG429" s="4">
        <v>0</v>
      </c>
      <c r="JI429" s="4">
        <v>0</v>
      </c>
      <c r="JK429" s="93">
        <v>0</v>
      </c>
      <c r="JL429" s="4">
        <v>0</v>
      </c>
      <c r="JM429" s="4">
        <v>0</v>
      </c>
      <c r="JN429" s="4">
        <v>0</v>
      </c>
      <c r="JO429" s="4">
        <v>0</v>
      </c>
      <c r="JP429" s="4">
        <v>0</v>
      </c>
      <c r="JQ429" s="4">
        <v>0</v>
      </c>
      <c r="JR429" s="4">
        <v>0</v>
      </c>
      <c r="JS429" s="4">
        <v>0</v>
      </c>
      <c r="JT429" s="4">
        <v>0</v>
      </c>
      <c r="JV429" s="4">
        <v>0</v>
      </c>
      <c r="JW429" s="4">
        <v>0</v>
      </c>
      <c r="JX429" s="4">
        <v>0</v>
      </c>
      <c r="JY429" s="4">
        <v>0</v>
      </c>
      <c r="JZ429" s="93">
        <v>0</v>
      </c>
      <c r="KA429" s="4">
        <v>0</v>
      </c>
      <c r="KB429" s="4">
        <v>0</v>
      </c>
      <c r="KC429" s="4">
        <v>0</v>
      </c>
      <c r="KD429" s="4">
        <v>0</v>
      </c>
      <c r="KE429" s="4">
        <v>0</v>
      </c>
      <c r="KF429" s="4">
        <v>0</v>
      </c>
      <c r="KG429" s="4">
        <v>0</v>
      </c>
      <c r="KH429" s="4">
        <v>0</v>
      </c>
      <c r="KI429" s="4">
        <v>0</v>
      </c>
      <c r="KJ429" s="4">
        <v>0</v>
      </c>
      <c r="KK429" s="4">
        <v>0</v>
      </c>
      <c r="KM429" s="4">
        <v>0</v>
      </c>
      <c r="KN429" s="4">
        <v>0</v>
      </c>
      <c r="KO429" s="4">
        <v>0</v>
      </c>
      <c r="KP429" s="4">
        <v>0</v>
      </c>
      <c r="KQ429" s="4">
        <v>0</v>
      </c>
      <c r="KR429" s="4">
        <v>0</v>
      </c>
      <c r="KS429" s="4">
        <v>0</v>
      </c>
      <c r="KT429" s="4">
        <v>0</v>
      </c>
      <c r="KU429" s="4">
        <v>0</v>
      </c>
      <c r="KV429" s="4">
        <v>0</v>
      </c>
      <c r="KW429" s="4">
        <v>0</v>
      </c>
      <c r="KX429" s="4">
        <v>0</v>
      </c>
      <c r="KY429" s="4">
        <v>0</v>
      </c>
      <c r="KZ429" s="4">
        <v>0</v>
      </c>
      <c r="LA429" s="4">
        <v>0</v>
      </c>
      <c r="LB429" s="4">
        <v>0</v>
      </c>
      <c r="LC429" s="4">
        <v>0</v>
      </c>
      <c r="LD429" s="4">
        <v>0</v>
      </c>
      <c r="LE429" s="4">
        <v>0</v>
      </c>
      <c r="LF429" s="4">
        <v>0</v>
      </c>
      <c r="LG429" s="4">
        <v>0</v>
      </c>
      <c r="LH429" s="4">
        <v>0</v>
      </c>
      <c r="LI429" s="4">
        <v>0</v>
      </c>
      <c r="LJ429" s="4">
        <v>0</v>
      </c>
      <c r="LK429" s="4">
        <v>0</v>
      </c>
      <c r="LL429" s="4">
        <v>0</v>
      </c>
      <c r="LM429" s="4">
        <v>0</v>
      </c>
      <c r="LO429" s="4">
        <v>0</v>
      </c>
      <c r="LQ429" s="4">
        <v>0</v>
      </c>
      <c r="MI429" s="115">
        <f t="shared" si="6"/>
        <v>-823</v>
      </c>
      <c r="MJ429" s="3"/>
      <c r="MK429" s="3"/>
      <c r="ML429" s="176"/>
      <c r="MM429" s="176"/>
      <c r="MN429" s="176"/>
      <c r="MO429" s="176"/>
      <c r="MP429" s="176"/>
      <c r="MQ429" s="176"/>
      <c r="MR429" s="176"/>
      <c r="MS429" s="176"/>
      <c r="MT429" s="176"/>
    </row>
    <row r="430" spans="1:358" s="4" customFormat="1">
      <c r="A430" s="1">
        <v>825</v>
      </c>
      <c r="B430" t="s">
        <v>457</v>
      </c>
      <c r="C430" s="93"/>
      <c r="E430" s="4">
        <v>0</v>
      </c>
      <c r="F430" s="4">
        <v>0</v>
      </c>
      <c r="I430" s="93"/>
      <c r="J430" s="4">
        <v>0</v>
      </c>
      <c r="K430" s="4">
        <v>0</v>
      </c>
      <c r="L430" s="4">
        <v>0</v>
      </c>
      <c r="O430" s="93"/>
      <c r="Q430" s="4">
        <v>0</v>
      </c>
      <c r="R430" s="4">
        <v>0</v>
      </c>
      <c r="S430" s="4">
        <v>0</v>
      </c>
      <c r="U430" s="4">
        <v>0</v>
      </c>
      <c r="V430" s="4">
        <v>0</v>
      </c>
      <c r="W430" s="93"/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L430" s="4">
        <v>0</v>
      </c>
      <c r="AO430" s="93"/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W430" s="93"/>
      <c r="AZ430" s="4">
        <v>0</v>
      </c>
      <c r="BB430" s="4">
        <v>0</v>
      </c>
      <c r="BC430" s="4">
        <v>0</v>
      </c>
      <c r="BD430" s="4">
        <v>0</v>
      </c>
      <c r="BH430" s="4">
        <v>0</v>
      </c>
      <c r="BL430" s="4">
        <v>0</v>
      </c>
      <c r="BN430" s="4">
        <v>0</v>
      </c>
      <c r="BO430" s="4">
        <v>0</v>
      </c>
      <c r="BP430" s="4">
        <v>0</v>
      </c>
      <c r="BQ430" s="93">
        <v>0</v>
      </c>
      <c r="BR430" s="4">
        <v>0</v>
      </c>
      <c r="BS430" s="4">
        <v>0</v>
      </c>
      <c r="BT430" s="4">
        <v>0</v>
      </c>
      <c r="BU430" s="4">
        <v>0</v>
      </c>
      <c r="BW430" s="4">
        <v>0</v>
      </c>
      <c r="BY430" s="4">
        <v>0</v>
      </c>
      <c r="CA430" s="4">
        <v>0</v>
      </c>
      <c r="CC430" s="93"/>
      <c r="CE430" s="4">
        <v>0</v>
      </c>
      <c r="CF430" s="4">
        <v>0</v>
      </c>
      <c r="CH430" s="4">
        <v>0</v>
      </c>
      <c r="CJ430" s="4">
        <v>0</v>
      </c>
      <c r="CK430" s="4">
        <v>0</v>
      </c>
      <c r="CL430" s="4">
        <v>0</v>
      </c>
      <c r="CM430" s="4">
        <v>0</v>
      </c>
      <c r="CN430" s="4">
        <v>0</v>
      </c>
      <c r="CO430" s="93"/>
      <c r="CS430" s="4">
        <v>0</v>
      </c>
      <c r="CW430" s="4">
        <v>0</v>
      </c>
      <c r="CY430" s="4">
        <v>0</v>
      </c>
      <c r="DA430" s="93"/>
      <c r="DD430" s="4">
        <v>0</v>
      </c>
      <c r="DF430" s="4">
        <v>0</v>
      </c>
      <c r="DH430" s="4">
        <v>0</v>
      </c>
      <c r="DI430" s="4">
        <v>0</v>
      </c>
      <c r="DJ430" s="4">
        <v>0</v>
      </c>
      <c r="DK430" s="4">
        <v>0</v>
      </c>
      <c r="DL430" s="4">
        <v>0</v>
      </c>
      <c r="DM430" s="93"/>
      <c r="DU430" s="4">
        <v>0</v>
      </c>
      <c r="DW430" s="4">
        <v>0</v>
      </c>
      <c r="DY430" s="93"/>
      <c r="EG430" s="4">
        <v>0</v>
      </c>
      <c r="EI430" s="4">
        <v>0</v>
      </c>
      <c r="EK430" s="93">
        <v>0</v>
      </c>
      <c r="EM430" s="4">
        <v>0</v>
      </c>
      <c r="EN430" s="4">
        <v>0</v>
      </c>
      <c r="EO430" s="4">
        <v>0</v>
      </c>
      <c r="EP430" s="4">
        <v>0</v>
      </c>
      <c r="EQ430" s="4">
        <v>0</v>
      </c>
      <c r="ER430" s="4">
        <v>0</v>
      </c>
      <c r="ES430" s="4">
        <v>0</v>
      </c>
      <c r="ET430" s="4">
        <v>0</v>
      </c>
      <c r="EU430" s="4">
        <v>0</v>
      </c>
      <c r="EV430" s="4">
        <v>0</v>
      </c>
      <c r="EW430" s="93">
        <v>0</v>
      </c>
      <c r="EX430" s="4">
        <v>0</v>
      </c>
      <c r="EY430" s="4">
        <v>0</v>
      </c>
      <c r="EZ430" s="4">
        <v>0</v>
      </c>
      <c r="FA430" s="4">
        <v>0</v>
      </c>
      <c r="FB430" s="4">
        <v>0</v>
      </c>
      <c r="FC430" s="4">
        <v>0</v>
      </c>
      <c r="FD430" s="4">
        <v>0</v>
      </c>
      <c r="FE430" s="4">
        <v>0</v>
      </c>
      <c r="FF430" s="4">
        <v>0</v>
      </c>
      <c r="FG430" s="4">
        <v>0</v>
      </c>
      <c r="FH430" s="4">
        <v>0</v>
      </c>
      <c r="FI430" s="93">
        <v>0</v>
      </c>
      <c r="FJ430" s="4">
        <v>0</v>
      </c>
      <c r="FK430" s="4">
        <v>0</v>
      </c>
      <c r="FL430" s="4">
        <v>0</v>
      </c>
      <c r="FM430" s="4">
        <v>0</v>
      </c>
      <c r="FN430" s="4">
        <v>0</v>
      </c>
      <c r="FO430" s="4">
        <v>0</v>
      </c>
      <c r="FQ430" s="4">
        <v>0</v>
      </c>
      <c r="FS430" s="4">
        <v>0</v>
      </c>
      <c r="FU430" s="93">
        <v>0</v>
      </c>
      <c r="FV430" s="4">
        <v>0</v>
      </c>
      <c r="FW430" s="4">
        <v>0</v>
      </c>
      <c r="FX430" s="4">
        <v>0</v>
      </c>
      <c r="FY430" s="4">
        <v>0</v>
      </c>
      <c r="FZ430" s="4">
        <v>0</v>
      </c>
      <c r="GA430" s="4">
        <v>0</v>
      </c>
      <c r="GB430" s="4">
        <v>0</v>
      </c>
      <c r="GC430" s="4">
        <v>0</v>
      </c>
      <c r="GE430" s="4">
        <v>0</v>
      </c>
      <c r="GG430" s="93">
        <v>0</v>
      </c>
      <c r="GH430" s="4">
        <v>0</v>
      </c>
      <c r="GI430" s="4">
        <v>0</v>
      </c>
      <c r="GJ430" s="4">
        <v>0</v>
      </c>
      <c r="GK430" s="4">
        <v>0</v>
      </c>
      <c r="GL430" s="4">
        <v>0</v>
      </c>
      <c r="GM430" s="4">
        <v>0</v>
      </c>
      <c r="GN430" s="4">
        <v>0</v>
      </c>
      <c r="GO430" s="4">
        <v>0</v>
      </c>
      <c r="GP430" s="4">
        <v>0</v>
      </c>
      <c r="GQ430" s="4">
        <v>0</v>
      </c>
      <c r="GR430" s="4">
        <v>0</v>
      </c>
      <c r="GS430" s="93">
        <v>0</v>
      </c>
      <c r="GT430" s="4">
        <v>0</v>
      </c>
      <c r="GU430" s="4">
        <v>0</v>
      </c>
      <c r="GV430" s="4">
        <v>0</v>
      </c>
      <c r="GW430" s="4">
        <v>0</v>
      </c>
      <c r="GX430" s="4">
        <v>0</v>
      </c>
      <c r="GY430" s="4">
        <v>0</v>
      </c>
      <c r="GZ430" s="4">
        <v>0</v>
      </c>
      <c r="HA430" s="160">
        <v>0</v>
      </c>
      <c r="HB430" s="160">
        <v>0</v>
      </c>
      <c r="HC430" s="160">
        <v>0</v>
      </c>
      <c r="HD430" s="4">
        <v>0</v>
      </c>
      <c r="HE430" s="93">
        <v>0</v>
      </c>
      <c r="HF430" s="4">
        <v>0</v>
      </c>
      <c r="HG430" s="4">
        <v>0</v>
      </c>
      <c r="HH430" s="4">
        <v>0</v>
      </c>
      <c r="HI430" s="4">
        <v>0</v>
      </c>
      <c r="HJ430" s="4">
        <v>0</v>
      </c>
      <c r="HK430" s="4">
        <v>0</v>
      </c>
      <c r="HL430" s="4">
        <v>0</v>
      </c>
      <c r="HM430" s="4">
        <v>0</v>
      </c>
      <c r="HN430" s="4">
        <v>0</v>
      </c>
      <c r="HO430" s="4">
        <v>0</v>
      </c>
      <c r="HP430" s="4">
        <v>0</v>
      </c>
      <c r="HQ430" s="4">
        <v>0</v>
      </c>
      <c r="HR430" s="93">
        <v>0</v>
      </c>
      <c r="HS430" s="4">
        <v>0</v>
      </c>
      <c r="HT430" s="4">
        <v>0</v>
      </c>
      <c r="HU430" s="4">
        <v>0</v>
      </c>
      <c r="HV430" s="4">
        <v>0</v>
      </c>
      <c r="HW430" s="4">
        <v>0</v>
      </c>
      <c r="HX430" s="176">
        <v>0</v>
      </c>
      <c r="HY430" s="4">
        <v>0</v>
      </c>
      <c r="HZ430" s="176">
        <v>0</v>
      </c>
      <c r="IA430" s="4">
        <v>0</v>
      </c>
      <c r="IB430" s="176">
        <v>0</v>
      </c>
      <c r="IC430" s="4">
        <v>0</v>
      </c>
      <c r="ID430" s="176">
        <v>0</v>
      </c>
      <c r="IE430" s="4">
        <v>0</v>
      </c>
      <c r="IF430" s="4">
        <v>0</v>
      </c>
      <c r="IG430" s="5">
        <v>0</v>
      </c>
      <c r="IH430" s="3">
        <v>0</v>
      </c>
      <c r="II430" s="3">
        <v>0</v>
      </c>
      <c r="IJ430" s="3">
        <v>0</v>
      </c>
      <c r="IK430" s="3">
        <v>0</v>
      </c>
      <c r="IL430" s="3">
        <v>0</v>
      </c>
      <c r="IM430" s="3">
        <v>0</v>
      </c>
      <c r="IN430" s="3">
        <v>0</v>
      </c>
      <c r="IO430" s="3">
        <v>0</v>
      </c>
      <c r="IP430" s="3">
        <v>0</v>
      </c>
      <c r="IQ430" s="3"/>
      <c r="IR430" s="3">
        <v>0</v>
      </c>
      <c r="IS430" s="3"/>
      <c r="IT430" s="3">
        <v>0</v>
      </c>
      <c r="IU430" s="3"/>
      <c r="IV430" s="93">
        <v>0</v>
      </c>
      <c r="IW430" s="4">
        <v>0</v>
      </c>
      <c r="IX430" s="4">
        <v>0</v>
      </c>
      <c r="IY430" s="4">
        <v>0</v>
      </c>
      <c r="IZ430" s="4">
        <v>0</v>
      </c>
      <c r="JA430" s="4">
        <v>0</v>
      </c>
      <c r="JB430" s="4">
        <v>0</v>
      </c>
      <c r="JC430" s="4">
        <v>0</v>
      </c>
      <c r="JD430" s="4">
        <v>0</v>
      </c>
      <c r="JE430" s="4">
        <v>0</v>
      </c>
      <c r="JG430" s="4">
        <v>0</v>
      </c>
      <c r="JI430" s="4">
        <v>0</v>
      </c>
      <c r="JK430" s="93">
        <v>0</v>
      </c>
      <c r="JL430" s="4">
        <v>0</v>
      </c>
      <c r="JM430" s="4">
        <v>0</v>
      </c>
      <c r="JN430" s="4">
        <v>0</v>
      </c>
      <c r="JO430" s="4">
        <v>0</v>
      </c>
      <c r="JP430" s="4">
        <v>0</v>
      </c>
      <c r="JQ430" s="4">
        <v>0</v>
      </c>
      <c r="JR430" s="4">
        <v>0</v>
      </c>
      <c r="JS430" s="4">
        <v>0</v>
      </c>
      <c r="JT430" s="4">
        <v>0</v>
      </c>
      <c r="JV430" s="4">
        <v>0</v>
      </c>
      <c r="JW430" s="4">
        <v>0</v>
      </c>
      <c r="JX430" s="4">
        <v>0</v>
      </c>
      <c r="JY430" s="4">
        <v>0</v>
      </c>
      <c r="JZ430" s="93">
        <v>0</v>
      </c>
      <c r="KA430" s="4">
        <v>0</v>
      </c>
      <c r="KB430" s="4">
        <v>0</v>
      </c>
      <c r="KC430" s="4">
        <v>0</v>
      </c>
      <c r="KD430" s="4">
        <v>0</v>
      </c>
      <c r="KE430" s="4">
        <v>0</v>
      </c>
      <c r="KF430" s="4">
        <v>0</v>
      </c>
      <c r="KG430" s="4">
        <v>0</v>
      </c>
      <c r="KH430" s="4">
        <v>0</v>
      </c>
      <c r="KI430" s="4">
        <v>0</v>
      </c>
      <c r="KJ430" s="4">
        <v>0</v>
      </c>
      <c r="KK430" s="4">
        <v>0</v>
      </c>
      <c r="KM430" s="4">
        <v>0</v>
      </c>
      <c r="KN430" s="4">
        <v>0</v>
      </c>
      <c r="KO430" s="4">
        <v>0</v>
      </c>
      <c r="KP430" s="4">
        <v>0</v>
      </c>
      <c r="KQ430" s="4">
        <v>0</v>
      </c>
      <c r="KR430" s="4">
        <v>0</v>
      </c>
      <c r="KS430" s="4">
        <v>0</v>
      </c>
      <c r="KT430" s="4">
        <v>0</v>
      </c>
      <c r="KU430" s="4">
        <v>0</v>
      </c>
      <c r="KV430" s="4">
        <v>0</v>
      </c>
      <c r="KW430" s="4">
        <v>0</v>
      </c>
      <c r="KX430" s="4">
        <v>0</v>
      </c>
      <c r="KY430" s="4">
        <v>0</v>
      </c>
      <c r="KZ430" s="4">
        <v>0</v>
      </c>
      <c r="LA430" s="4">
        <v>0</v>
      </c>
      <c r="LB430" s="4">
        <v>0</v>
      </c>
      <c r="LC430" s="4">
        <v>0</v>
      </c>
      <c r="LD430" s="4">
        <v>0</v>
      </c>
      <c r="LE430" s="4">
        <v>0</v>
      </c>
      <c r="LF430" s="4">
        <v>0</v>
      </c>
      <c r="LG430" s="4">
        <v>0</v>
      </c>
      <c r="LH430" s="4">
        <v>0</v>
      </c>
      <c r="LI430" s="4">
        <v>0</v>
      </c>
      <c r="LJ430" s="4">
        <v>0</v>
      </c>
      <c r="LK430" s="4">
        <v>0</v>
      </c>
      <c r="LL430" s="4">
        <v>0</v>
      </c>
      <c r="LM430" s="4">
        <v>0</v>
      </c>
      <c r="LO430" s="4">
        <v>0</v>
      </c>
      <c r="LQ430" s="4">
        <v>0</v>
      </c>
      <c r="MI430" s="115">
        <f t="shared" si="6"/>
        <v>-825</v>
      </c>
      <c r="MJ430" s="3"/>
      <c r="MK430" s="3"/>
      <c r="ML430" s="176"/>
      <c r="MM430" s="176"/>
      <c r="MN430" s="176"/>
      <c r="MO430" s="176"/>
      <c r="MP430" s="176"/>
      <c r="MQ430" s="176"/>
      <c r="MR430" s="176"/>
      <c r="MS430" s="176"/>
      <c r="MT430" s="176"/>
    </row>
    <row r="431" spans="1:358" s="4" customFormat="1">
      <c r="A431" s="1">
        <v>828</v>
      </c>
      <c r="B431" t="s">
        <v>458</v>
      </c>
      <c r="C431" s="93"/>
      <c r="E431" s="4">
        <v>0</v>
      </c>
      <c r="F431" s="4">
        <v>0</v>
      </c>
      <c r="I431" s="93"/>
      <c r="J431" s="4">
        <v>0</v>
      </c>
      <c r="K431" s="4">
        <v>0</v>
      </c>
      <c r="L431" s="4">
        <v>0</v>
      </c>
      <c r="O431" s="93"/>
      <c r="Q431" s="4">
        <v>0</v>
      </c>
      <c r="R431" s="4">
        <v>0</v>
      </c>
      <c r="S431" s="4">
        <v>0</v>
      </c>
      <c r="U431" s="4">
        <v>0</v>
      </c>
      <c r="V431" s="4">
        <v>0</v>
      </c>
      <c r="W431" s="93"/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L431" s="4">
        <v>0</v>
      </c>
      <c r="AO431" s="93"/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W431" s="93"/>
      <c r="AZ431" s="4">
        <v>0</v>
      </c>
      <c r="BB431" s="4">
        <v>0</v>
      </c>
      <c r="BC431" s="4">
        <v>0</v>
      </c>
      <c r="BD431" s="4">
        <v>0</v>
      </c>
      <c r="BH431" s="4">
        <v>0</v>
      </c>
      <c r="BL431" s="4">
        <v>0</v>
      </c>
      <c r="BN431" s="4">
        <v>0</v>
      </c>
      <c r="BO431" s="4">
        <v>0</v>
      </c>
      <c r="BP431" s="4">
        <v>0</v>
      </c>
      <c r="BQ431" s="93">
        <v>0</v>
      </c>
      <c r="BR431" s="4">
        <v>0</v>
      </c>
      <c r="BS431" s="4">
        <v>0</v>
      </c>
      <c r="BT431" s="4">
        <v>0</v>
      </c>
      <c r="BU431" s="4">
        <v>0</v>
      </c>
      <c r="BW431" s="4">
        <v>0</v>
      </c>
      <c r="BY431" s="4">
        <v>0</v>
      </c>
      <c r="CA431" s="4">
        <v>0</v>
      </c>
      <c r="CC431" s="93"/>
      <c r="CE431" s="4">
        <v>0</v>
      </c>
      <c r="CF431" s="4">
        <v>0</v>
      </c>
      <c r="CH431" s="4">
        <v>0</v>
      </c>
      <c r="CJ431" s="4">
        <v>0</v>
      </c>
      <c r="CK431" s="4">
        <v>0</v>
      </c>
      <c r="CL431" s="4">
        <v>0</v>
      </c>
      <c r="CM431" s="4">
        <v>0</v>
      </c>
      <c r="CN431" s="4">
        <v>0</v>
      </c>
      <c r="CO431" s="93"/>
      <c r="CS431" s="4">
        <v>0</v>
      </c>
      <c r="CW431" s="4">
        <v>0</v>
      </c>
      <c r="CY431" s="4">
        <v>0</v>
      </c>
      <c r="DA431" s="93"/>
      <c r="DD431" s="4">
        <v>0</v>
      </c>
      <c r="DF431" s="4">
        <v>0</v>
      </c>
      <c r="DH431" s="4">
        <v>0</v>
      </c>
      <c r="DI431" s="4">
        <v>0</v>
      </c>
      <c r="DJ431" s="4">
        <v>0</v>
      </c>
      <c r="DK431" s="4">
        <v>0</v>
      </c>
      <c r="DL431" s="4">
        <v>0</v>
      </c>
      <c r="DM431" s="93"/>
      <c r="DU431" s="4">
        <v>0</v>
      </c>
      <c r="DW431" s="4">
        <v>0</v>
      </c>
      <c r="DY431" s="93"/>
      <c r="EG431" s="4">
        <v>0</v>
      </c>
      <c r="EI431" s="4">
        <v>0</v>
      </c>
      <c r="EK431" s="93">
        <v>0</v>
      </c>
      <c r="EM431" s="4">
        <v>0</v>
      </c>
      <c r="EN431" s="4">
        <v>0</v>
      </c>
      <c r="EO431" s="4">
        <v>0</v>
      </c>
      <c r="EP431" s="4">
        <v>0</v>
      </c>
      <c r="EQ431" s="4">
        <v>0</v>
      </c>
      <c r="ER431" s="4">
        <v>0</v>
      </c>
      <c r="ES431" s="4">
        <v>0</v>
      </c>
      <c r="ET431" s="4">
        <v>0</v>
      </c>
      <c r="EU431" s="4">
        <v>0</v>
      </c>
      <c r="EV431" s="4">
        <v>0</v>
      </c>
      <c r="EW431" s="93">
        <v>0</v>
      </c>
      <c r="EX431" s="4">
        <v>0</v>
      </c>
      <c r="EY431" s="4">
        <v>0</v>
      </c>
      <c r="EZ431" s="4">
        <v>0</v>
      </c>
      <c r="FA431" s="4">
        <v>0</v>
      </c>
      <c r="FB431" s="4">
        <v>0</v>
      </c>
      <c r="FC431" s="4">
        <v>0</v>
      </c>
      <c r="FD431" s="4">
        <v>0</v>
      </c>
      <c r="FE431" s="4">
        <v>0</v>
      </c>
      <c r="FF431" s="4">
        <v>0</v>
      </c>
      <c r="FG431" s="4">
        <v>0</v>
      </c>
      <c r="FH431" s="4">
        <v>0</v>
      </c>
      <c r="FI431" s="93">
        <v>0</v>
      </c>
      <c r="FJ431" s="4">
        <v>0</v>
      </c>
      <c r="FK431" s="4">
        <v>0</v>
      </c>
      <c r="FL431" s="4">
        <v>0</v>
      </c>
      <c r="FM431" s="4">
        <v>0</v>
      </c>
      <c r="FN431" s="4">
        <v>0</v>
      </c>
      <c r="FO431" s="4">
        <v>0</v>
      </c>
      <c r="FQ431" s="4">
        <v>0</v>
      </c>
      <c r="FS431" s="4">
        <v>0</v>
      </c>
      <c r="FU431" s="93">
        <v>0</v>
      </c>
      <c r="FV431" s="4">
        <v>0</v>
      </c>
      <c r="FW431" s="4">
        <v>0</v>
      </c>
      <c r="FX431" s="4">
        <v>0</v>
      </c>
      <c r="FY431" s="4">
        <v>0</v>
      </c>
      <c r="FZ431" s="4">
        <v>0</v>
      </c>
      <c r="GA431" s="4">
        <v>0</v>
      </c>
      <c r="GB431" s="4">
        <v>0</v>
      </c>
      <c r="GC431" s="4">
        <v>0</v>
      </c>
      <c r="GE431" s="4">
        <v>0</v>
      </c>
      <c r="GG431" s="93">
        <v>0</v>
      </c>
      <c r="GH431" s="4">
        <v>0</v>
      </c>
      <c r="GI431" s="4">
        <v>0</v>
      </c>
      <c r="GJ431" s="4">
        <v>0</v>
      </c>
      <c r="GK431" s="4">
        <v>0</v>
      </c>
      <c r="GL431" s="4">
        <v>0</v>
      </c>
      <c r="GM431" s="4">
        <v>0</v>
      </c>
      <c r="GN431" s="4">
        <v>0</v>
      </c>
      <c r="GO431" s="4">
        <v>0</v>
      </c>
      <c r="GP431" s="4">
        <v>0</v>
      </c>
      <c r="GQ431" s="4">
        <v>0</v>
      </c>
      <c r="GR431" s="4">
        <v>0</v>
      </c>
      <c r="GS431" s="93">
        <v>0</v>
      </c>
      <c r="GT431" s="4">
        <v>0</v>
      </c>
      <c r="GU431" s="4">
        <v>0</v>
      </c>
      <c r="GV431" s="4">
        <v>0</v>
      </c>
      <c r="GW431" s="4">
        <v>0</v>
      </c>
      <c r="GX431" s="4">
        <v>0</v>
      </c>
      <c r="GY431" s="4">
        <v>0</v>
      </c>
      <c r="GZ431" s="4">
        <v>0</v>
      </c>
      <c r="HA431" s="160">
        <v>0</v>
      </c>
      <c r="HB431" s="160">
        <v>0</v>
      </c>
      <c r="HC431" s="160">
        <v>0</v>
      </c>
      <c r="HD431" s="4">
        <v>0</v>
      </c>
      <c r="HE431" s="93">
        <v>0</v>
      </c>
      <c r="HF431" s="4">
        <v>0</v>
      </c>
      <c r="HG431" s="4">
        <v>0</v>
      </c>
      <c r="HH431" s="4">
        <v>0</v>
      </c>
      <c r="HI431" s="4">
        <v>0</v>
      </c>
      <c r="HJ431" s="4">
        <v>0</v>
      </c>
      <c r="HK431" s="4">
        <v>0</v>
      </c>
      <c r="HL431" s="4">
        <v>0</v>
      </c>
      <c r="HM431" s="4">
        <v>0</v>
      </c>
      <c r="HN431" s="4">
        <v>0</v>
      </c>
      <c r="HO431" s="4">
        <v>0</v>
      </c>
      <c r="HP431" s="4">
        <v>0</v>
      </c>
      <c r="HQ431" s="4">
        <v>0</v>
      </c>
      <c r="HR431" s="93">
        <v>0</v>
      </c>
      <c r="HS431" s="4">
        <v>0</v>
      </c>
      <c r="HT431" s="4">
        <v>0</v>
      </c>
      <c r="HU431" s="4">
        <v>0</v>
      </c>
      <c r="HV431" s="4">
        <v>0</v>
      </c>
      <c r="HW431" s="4">
        <v>0</v>
      </c>
      <c r="HX431" s="176">
        <v>0</v>
      </c>
      <c r="HY431" s="4">
        <v>0</v>
      </c>
      <c r="HZ431" s="176">
        <v>0</v>
      </c>
      <c r="IA431" s="4">
        <v>0</v>
      </c>
      <c r="IB431" s="176">
        <v>0</v>
      </c>
      <c r="IC431" s="4">
        <v>0</v>
      </c>
      <c r="ID431" s="176">
        <v>0</v>
      </c>
      <c r="IE431" s="4">
        <v>0</v>
      </c>
      <c r="IF431" s="4">
        <v>0</v>
      </c>
      <c r="IG431" s="5">
        <v>0</v>
      </c>
      <c r="IH431" s="3">
        <v>0</v>
      </c>
      <c r="II431" s="3">
        <v>0</v>
      </c>
      <c r="IJ431" s="3">
        <v>0</v>
      </c>
      <c r="IK431" s="3">
        <v>0</v>
      </c>
      <c r="IL431" s="3">
        <v>0</v>
      </c>
      <c r="IM431" s="3">
        <v>0</v>
      </c>
      <c r="IN431" s="3">
        <v>0</v>
      </c>
      <c r="IO431" s="3">
        <v>0</v>
      </c>
      <c r="IP431" s="3">
        <v>0</v>
      </c>
      <c r="IQ431" s="3"/>
      <c r="IR431" s="3">
        <v>0</v>
      </c>
      <c r="IS431" s="3"/>
      <c r="IT431" s="3">
        <v>0</v>
      </c>
      <c r="IU431" s="3"/>
      <c r="IV431" s="93">
        <v>0</v>
      </c>
      <c r="IW431" s="4">
        <v>0</v>
      </c>
      <c r="IX431" s="4">
        <v>0</v>
      </c>
      <c r="IY431" s="4">
        <v>0</v>
      </c>
      <c r="IZ431" s="4">
        <v>0</v>
      </c>
      <c r="JA431" s="4">
        <v>0</v>
      </c>
      <c r="JB431" s="4">
        <v>0</v>
      </c>
      <c r="JC431" s="4">
        <v>0</v>
      </c>
      <c r="JD431" s="4">
        <v>0</v>
      </c>
      <c r="JE431" s="4">
        <v>0</v>
      </c>
      <c r="JG431" s="4">
        <v>0</v>
      </c>
      <c r="JI431" s="4">
        <v>0</v>
      </c>
      <c r="JK431" s="93">
        <v>0</v>
      </c>
      <c r="JL431" s="4">
        <v>0</v>
      </c>
      <c r="JM431" s="4">
        <v>0</v>
      </c>
      <c r="JN431" s="4">
        <v>0</v>
      </c>
      <c r="JO431" s="4">
        <v>0</v>
      </c>
      <c r="JP431" s="4">
        <v>0</v>
      </c>
      <c r="JQ431" s="4">
        <v>0</v>
      </c>
      <c r="JR431" s="4">
        <v>0</v>
      </c>
      <c r="JS431" s="4">
        <v>0</v>
      </c>
      <c r="JT431" s="4">
        <v>0</v>
      </c>
      <c r="JV431" s="4">
        <v>0</v>
      </c>
      <c r="JW431" s="4">
        <v>0</v>
      </c>
      <c r="JX431" s="4">
        <v>0</v>
      </c>
      <c r="JY431" s="4">
        <v>0</v>
      </c>
      <c r="JZ431" s="93">
        <v>0</v>
      </c>
      <c r="KA431" s="4">
        <v>0</v>
      </c>
      <c r="KB431" s="4">
        <v>0</v>
      </c>
      <c r="KC431" s="4">
        <v>0</v>
      </c>
      <c r="KD431" s="4">
        <v>0</v>
      </c>
      <c r="KE431" s="4">
        <v>0</v>
      </c>
      <c r="KF431" s="4">
        <v>0</v>
      </c>
      <c r="KG431" s="4">
        <v>0</v>
      </c>
      <c r="KH431" s="4">
        <v>0</v>
      </c>
      <c r="KI431" s="4">
        <v>0</v>
      </c>
      <c r="KJ431" s="4">
        <v>0</v>
      </c>
      <c r="KK431" s="4">
        <v>0</v>
      </c>
      <c r="KM431" s="4">
        <v>0</v>
      </c>
      <c r="KN431" s="4">
        <v>0</v>
      </c>
      <c r="KO431" s="4">
        <v>0</v>
      </c>
      <c r="KP431" s="4">
        <v>0</v>
      </c>
      <c r="KQ431" s="4">
        <v>0</v>
      </c>
      <c r="KR431" s="4">
        <v>0</v>
      </c>
      <c r="KS431" s="4">
        <v>0</v>
      </c>
      <c r="KT431" s="4">
        <v>0</v>
      </c>
      <c r="KU431" s="4">
        <v>0</v>
      </c>
      <c r="KV431" s="4">
        <v>0</v>
      </c>
      <c r="KW431" s="4">
        <v>0</v>
      </c>
      <c r="KX431" s="4">
        <v>0</v>
      </c>
      <c r="KY431" s="4">
        <v>0</v>
      </c>
      <c r="KZ431" s="4">
        <v>0</v>
      </c>
      <c r="LA431" s="4">
        <v>0</v>
      </c>
      <c r="LB431" s="4">
        <v>0</v>
      </c>
      <c r="LC431" s="4">
        <v>0</v>
      </c>
      <c r="LD431" s="4">
        <v>0</v>
      </c>
      <c r="LE431" s="4">
        <v>0</v>
      </c>
      <c r="LF431" s="4">
        <v>0</v>
      </c>
      <c r="LG431" s="4">
        <v>0</v>
      </c>
      <c r="LH431" s="4">
        <v>0</v>
      </c>
      <c r="LI431" s="4">
        <v>0</v>
      </c>
      <c r="LJ431" s="4">
        <v>0</v>
      </c>
      <c r="LK431" s="4">
        <v>0</v>
      </c>
      <c r="LL431" s="4">
        <v>0</v>
      </c>
      <c r="LM431" s="4">
        <v>0</v>
      </c>
      <c r="LO431" s="4">
        <v>0</v>
      </c>
      <c r="LQ431" s="4">
        <v>0</v>
      </c>
      <c r="MI431" s="115">
        <f t="shared" si="6"/>
        <v>-828</v>
      </c>
      <c r="MJ431" s="3"/>
      <c r="MK431" s="3"/>
      <c r="ML431" s="176"/>
      <c r="MM431" s="176"/>
      <c r="MN431" s="176"/>
      <c r="MO431" s="176"/>
      <c r="MP431" s="176"/>
      <c r="MQ431" s="176"/>
      <c r="MR431" s="176"/>
      <c r="MS431" s="176"/>
      <c r="MT431" s="176"/>
    </row>
    <row r="432" spans="1:358" s="4" customFormat="1">
      <c r="A432" s="1">
        <v>829</v>
      </c>
      <c r="B432" t="s">
        <v>459</v>
      </c>
      <c r="C432" s="93"/>
      <c r="E432" s="4">
        <v>0</v>
      </c>
      <c r="F432" s="4">
        <v>0</v>
      </c>
      <c r="I432" s="93"/>
      <c r="J432" s="4">
        <v>0</v>
      </c>
      <c r="K432" s="4">
        <v>0</v>
      </c>
      <c r="L432" s="4">
        <v>0</v>
      </c>
      <c r="O432" s="93"/>
      <c r="Q432" s="4">
        <v>0</v>
      </c>
      <c r="R432" s="4">
        <v>0</v>
      </c>
      <c r="S432" s="4">
        <v>0</v>
      </c>
      <c r="U432" s="4">
        <v>0</v>
      </c>
      <c r="V432" s="4">
        <v>0</v>
      </c>
      <c r="W432" s="93"/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L432" s="4">
        <v>0</v>
      </c>
      <c r="AO432" s="93"/>
      <c r="AQ432" s="4">
        <v>0</v>
      </c>
      <c r="AR432" s="4">
        <v>0</v>
      </c>
      <c r="AS432" s="4">
        <v>0</v>
      </c>
      <c r="AT432" s="4">
        <v>0</v>
      </c>
      <c r="AU432" s="4">
        <v>0</v>
      </c>
      <c r="AW432" s="93"/>
      <c r="AZ432" s="4">
        <v>0</v>
      </c>
      <c r="BB432" s="4">
        <v>0</v>
      </c>
      <c r="BC432" s="4">
        <v>0</v>
      </c>
      <c r="BD432" s="4">
        <v>0</v>
      </c>
      <c r="BH432" s="4">
        <v>0</v>
      </c>
      <c r="BL432" s="4">
        <v>0</v>
      </c>
      <c r="BN432" s="4">
        <v>0</v>
      </c>
      <c r="BO432" s="4">
        <v>0</v>
      </c>
      <c r="BP432" s="4">
        <v>0</v>
      </c>
      <c r="BQ432" s="93">
        <v>0</v>
      </c>
      <c r="BR432" s="4">
        <v>0</v>
      </c>
      <c r="BS432" s="4">
        <v>0</v>
      </c>
      <c r="BT432" s="4">
        <v>0</v>
      </c>
      <c r="BU432" s="4">
        <v>0</v>
      </c>
      <c r="BW432" s="4">
        <v>0</v>
      </c>
      <c r="BY432" s="4">
        <v>0</v>
      </c>
      <c r="CA432" s="4">
        <v>0</v>
      </c>
      <c r="CC432" s="93"/>
      <c r="CE432" s="4">
        <v>0</v>
      </c>
      <c r="CF432" s="4">
        <v>0</v>
      </c>
      <c r="CH432" s="4">
        <v>0</v>
      </c>
      <c r="CJ432" s="4">
        <v>0</v>
      </c>
      <c r="CK432" s="4">
        <v>0</v>
      </c>
      <c r="CL432" s="4">
        <v>0</v>
      </c>
      <c r="CM432" s="4">
        <v>0</v>
      </c>
      <c r="CN432" s="4">
        <v>0</v>
      </c>
      <c r="CO432" s="93"/>
      <c r="CS432" s="4">
        <v>0</v>
      </c>
      <c r="CW432" s="4">
        <v>0</v>
      </c>
      <c r="CY432" s="4">
        <v>0</v>
      </c>
      <c r="DA432" s="93"/>
      <c r="DD432" s="4">
        <v>0</v>
      </c>
      <c r="DF432" s="4">
        <v>0</v>
      </c>
      <c r="DH432" s="4">
        <v>0</v>
      </c>
      <c r="DI432" s="4">
        <v>0</v>
      </c>
      <c r="DJ432" s="4">
        <v>0</v>
      </c>
      <c r="DK432" s="4">
        <v>0</v>
      </c>
      <c r="DL432" s="4">
        <v>0</v>
      </c>
      <c r="DM432" s="93"/>
      <c r="DU432" s="4">
        <v>0</v>
      </c>
      <c r="DW432" s="4">
        <v>0</v>
      </c>
      <c r="DY432" s="93"/>
      <c r="EG432" s="4">
        <v>0</v>
      </c>
      <c r="EI432" s="4">
        <v>0</v>
      </c>
      <c r="EK432" s="93">
        <v>0</v>
      </c>
      <c r="EM432" s="4">
        <v>0</v>
      </c>
      <c r="EN432" s="4">
        <v>0</v>
      </c>
      <c r="EO432" s="4">
        <v>0</v>
      </c>
      <c r="EP432" s="4">
        <v>0</v>
      </c>
      <c r="EQ432" s="4">
        <v>0</v>
      </c>
      <c r="ER432" s="4">
        <v>0</v>
      </c>
      <c r="ES432" s="4">
        <v>0</v>
      </c>
      <c r="ET432" s="4">
        <v>0</v>
      </c>
      <c r="EU432" s="4">
        <v>0</v>
      </c>
      <c r="EV432" s="4">
        <v>0</v>
      </c>
      <c r="EW432" s="93">
        <v>0</v>
      </c>
      <c r="EX432" s="4">
        <v>0</v>
      </c>
      <c r="EY432" s="4">
        <v>0</v>
      </c>
      <c r="EZ432" s="4">
        <v>0</v>
      </c>
      <c r="FA432" s="4">
        <v>0</v>
      </c>
      <c r="FB432" s="4">
        <v>0</v>
      </c>
      <c r="FC432" s="4">
        <v>0</v>
      </c>
      <c r="FD432" s="4">
        <v>0</v>
      </c>
      <c r="FE432" s="4">
        <v>0</v>
      </c>
      <c r="FF432" s="4">
        <v>0</v>
      </c>
      <c r="FG432" s="4">
        <v>0</v>
      </c>
      <c r="FH432" s="4">
        <v>0</v>
      </c>
      <c r="FI432" s="93">
        <v>0</v>
      </c>
      <c r="FJ432" s="4">
        <v>0</v>
      </c>
      <c r="FK432" s="4">
        <v>0</v>
      </c>
      <c r="FL432" s="4">
        <v>0</v>
      </c>
      <c r="FM432" s="4">
        <v>0</v>
      </c>
      <c r="FN432" s="4">
        <v>0</v>
      </c>
      <c r="FO432" s="4">
        <v>0</v>
      </c>
      <c r="FQ432" s="4">
        <v>0</v>
      </c>
      <c r="FS432" s="4">
        <v>0</v>
      </c>
      <c r="FU432" s="93">
        <v>0</v>
      </c>
      <c r="FV432" s="4">
        <v>0</v>
      </c>
      <c r="FW432" s="4">
        <v>0</v>
      </c>
      <c r="FX432" s="4">
        <v>0</v>
      </c>
      <c r="FY432" s="4">
        <v>0</v>
      </c>
      <c r="FZ432" s="4">
        <v>0</v>
      </c>
      <c r="GA432" s="4">
        <v>0</v>
      </c>
      <c r="GB432" s="4">
        <v>0</v>
      </c>
      <c r="GC432" s="4">
        <v>0</v>
      </c>
      <c r="GE432" s="4">
        <v>0</v>
      </c>
      <c r="GG432" s="93">
        <v>0</v>
      </c>
      <c r="GH432" s="4">
        <v>0</v>
      </c>
      <c r="GI432" s="4">
        <v>0</v>
      </c>
      <c r="GJ432" s="4">
        <v>0</v>
      </c>
      <c r="GK432" s="4">
        <v>0</v>
      </c>
      <c r="GL432" s="4">
        <v>0</v>
      </c>
      <c r="GM432" s="4">
        <v>0</v>
      </c>
      <c r="GN432" s="4">
        <v>0</v>
      </c>
      <c r="GO432" s="4">
        <v>0</v>
      </c>
      <c r="GP432" s="4">
        <v>0</v>
      </c>
      <c r="GQ432" s="4">
        <v>0</v>
      </c>
      <c r="GR432" s="4">
        <v>0</v>
      </c>
      <c r="GS432" s="93">
        <v>0</v>
      </c>
      <c r="GT432" s="4">
        <v>0</v>
      </c>
      <c r="GU432" s="4">
        <v>0</v>
      </c>
      <c r="GV432" s="4">
        <v>0</v>
      </c>
      <c r="GW432" s="4">
        <v>0</v>
      </c>
      <c r="GX432" s="4">
        <v>0</v>
      </c>
      <c r="GY432" s="4">
        <v>0</v>
      </c>
      <c r="GZ432" s="4">
        <v>0</v>
      </c>
      <c r="HA432" s="160">
        <v>0</v>
      </c>
      <c r="HB432" s="160">
        <v>0</v>
      </c>
      <c r="HC432" s="160">
        <v>0</v>
      </c>
      <c r="HD432" s="4">
        <v>0</v>
      </c>
      <c r="HE432" s="93">
        <v>0</v>
      </c>
      <c r="HF432" s="4">
        <v>0</v>
      </c>
      <c r="HG432" s="4">
        <v>0</v>
      </c>
      <c r="HH432" s="4">
        <v>0</v>
      </c>
      <c r="HI432" s="4">
        <v>0</v>
      </c>
      <c r="HJ432" s="4">
        <v>0</v>
      </c>
      <c r="HK432" s="4">
        <v>0</v>
      </c>
      <c r="HL432" s="4">
        <v>0</v>
      </c>
      <c r="HM432" s="4">
        <v>0</v>
      </c>
      <c r="HN432" s="4">
        <v>0</v>
      </c>
      <c r="HO432" s="4">
        <v>0</v>
      </c>
      <c r="HP432" s="4">
        <v>0</v>
      </c>
      <c r="HQ432" s="4">
        <v>0</v>
      </c>
      <c r="HR432" s="93">
        <v>0</v>
      </c>
      <c r="HS432" s="4">
        <v>0</v>
      </c>
      <c r="HT432" s="4">
        <v>0</v>
      </c>
      <c r="HU432" s="4">
        <v>0</v>
      </c>
      <c r="HV432" s="4">
        <v>0</v>
      </c>
      <c r="HW432" s="4">
        <v>0</v>
      </c>
      <c r="HX432" s="176">
        <v>0</v>
      </c>
      <c r="HY432" s="4">
        <v>0</v>
      </c>
      <c r="HZ432" s="176">
        <v>0</v>
      </c>
      <c r="IA432" s="4">
        <v>0</v>
      </c>
      <c r="IB432" s="176">
        <v>0</v>
      </c>
      <c r="IC432" s="4">
        <v>0</v>
      </c>
      <c r="ID432" s="176">
        <v>0</v>
      </c>
      <c r="IE432" s="4">
        <v>0</v>
      </c>
      <c r="IF432" s="4">
        <v>0</v>
      </c>
      <c r="IG432" s="5">
        <v>0</v>
      </c>
      <c r="IH432" s="3">
        <v>0</v>
      </c>
      <c r="II432" s="3">
        <v>0</v>
      </c>
      <c r="IJ432" s="3">
        <v>0</v>
      </c>
      <c r="IK432" s="3">
        <v>0</v>
      </c>
      <c r="IL432" s="3">
        <v>0</v>
      </c>
      <c r="IM432" s="3">
        <v>0</v>
      </c>
      <c r="IN432" s="3">
        <v>0</v>
      </c>
      <c r="IO432" s="3">
        <v>0</v>
      </c>
      <c r="IP432" s="3">
        <v>0</v>
      </c>
      <c r="IQ432" s="3"/>
      <c r="IR432" s="3">
        <v>0</v>
      </c>
      <c r="IS432" s="3"/>
      <c r="IT432" s="3">
        <v>0</v>
      </c>
      <c r="IU432" s="3"/>
      <c r="IV432" s="93">
        <v>0</v>
      </c>
      <c r="IW432" s="4">
        <v>0</v>
      </c>
      <c r="IX432" s="4">
        <v>0</v>
      </c>
      <c r="IY432" s="4">
        <v>0</v>
      </c>
      <c r="IZ432" s="4">
        <v>0</v>
      </c>
      <c r="JA432" s="4">
        <v>0</v>
      </c>
      <c r="JB432" s="4">
        <v>0</v>
      </c>
      <c r="JC432" s="4">
        <v>0</v>
      </c>
      <c r="JD432" s="4">
        <v>0</v>
      </c>
      <c r="JE432" s="4">
        <v>0</v>
      </c>
      <c r="JG432" s="4">
        <v>0</v>
      </c>
      <c r="JI432" s="4">
        <v>0</v>
      </c>
      <c r="JK432" s="93">
        <v>0</v>
      </c>
      <c r="JL432" s="4">
        <v>0</v>
      </c>
      <c r="JM432" s="4">
        <v>0</v>
      </c>
      <c r="JN432" s="4">
        <v>0</v>
      </c>
      <c r="JO432" s="4">
        <v>0</v>
      </c>
      <c r="JP432" s="4">
        <v>0</v>
      </c>
      <c r="JQ432" s="4">
        <v>0</v>
      </c>
      <c r="JR432" s="4">
        <v>0</v>
      </c>
      <c r="JS432" s="4">
        <v>0</v>
      </c>
      <c r="JT432" s="4">
        <v>0</v>
      </c>
      <c r="JV432" s="4">
        <v>0</v>
      </c>
      <c r="JW432" s="4">
        <v>0</v>
      </c>
      <c r="JX432" s="4">
        <v>0</v>
      </c>
      <c r="JY432" s="4">
        <v>0</v>
      </c>
      <c r="JZ432" s="93">
        <v>0</v>
      </c>
      <c r="KA432" s="4">
        <v>0</v>
      </c>
      <c r="KB432" s="4">
        <v>0</v>
      </c>
      <c r="KC432" s="4">
        <v>0</v>
      </c>
      <c r="KD432" s="4">
        <v>0</v>
      </c>
      <c r="KE432" s="4">
        <v>0</v>
      </c>
      <c r="KF432" s="4">
        <v>0</v>
      </c>
      <c r="KG432" s="4">
        <v>0</v>
      </c>
      <c r="KH432" s="4">
        <v>0</v>
      </c>
      <c r="KI432" s="4">
        <v>0</v>
      </c>
      <c r="KJ432" s="4">
        <v>0</v>
      </c>
      <c r="KK432" s="4">
        <v>0</v>
      </c>
      <c r="KM432" s="4">
        <v>0</v>
      </c>
      <c r="KN432" s="4">
        <v>0</v>
      </c>
      <c r="KO432" s="4">
        <v>0</v>
      </c>
      <c r="KP432" s="4">
        <v>0</v>
      </c>
      <c r="KQ432" s="4">
        <v>0</v>
      </c>
      <c r="KR432" s="4">
        <v>0</v>
      </c>
      <c r="KS432" s="4">
        <v>0</v>
      </c>
      <c r="KT432" s="4">
        <v>0</v>
      </c>
      <c r="KU432" s="4">
        <v>0</v>
      </c>
      <c r="KV432" s="4">
        <v>0</v>
      </c>
      <c r="KW432" s="4">
        <v>0</v>
      </c>
      <c r="KX432" s="4">
        <v>0</v>
      </c>
      <c r="KY432" s="4">
        <v>0</v>
      </c>
      <c r="KZ432" s="4">
        <v>0</v>
      </c>
      <c r="LA432" s="4">
        <v>0</v>
      </c>
      <c r="LB432" s="4">
        <v>0</v>
      </c>
      <c r="LC432" s="4">
        <v>0</v>
      </c>
      <c r="LD432" s="4">
        <v>0</v>
      </c>
      <c r="LE432" s="4">
        <v>0</v>
      </c>
      <c r="LF432" s="4">
        <v>0</v>
      </c>
      <c r="LG432" s="4">
        <v>0</v>
      </c>
      <c r="LH432" s="4">
        <v>0</v>
      </c>
      <c r="LI432" s="4">
        <v>0</v>
      </c>
      <c r="LJ432" s="4">
        <v>0</v>
      </c>
      <c r="LK432" s="4">
        <v>0</v>
      </c>
      <c r="LL432" s="4">
        <v>0</v>
      </c>
      <c r="LM432" s="4">
        <v>0</v>
      </c>
      <c r="LO432" s="4">
        <v>0</v>
      </c>
      <c r="LQ432" s="4">
        <v>0</v>
      </c>
      <c r="MI432" s="115">
        <f t="shared" si="6"/>
        <v>-829</v>
      </c>
      <c r="MJ432" s="3"/>
      <c r="MK432" s="3"/>
      <c r="ML432" s="176"/>
      <c r="MM432" s="176"/>
      <c r="MN432" s="176"/>
      <c r="MO432" s="176"/>
      <c r="MP432" s="176"/>
      <c r="MQ432" s="176"/>
      <c r="MR432" s="176"/>
      <c r="MS432" s="176"/>
      <c r="MT432" s="176"/>
    </row>
    <row r="433" spans="1:358" s="4" customFormat="1">
      <c r="A433" s="1">
        <v>830</v>
      </c>
      <c r="B433" t="s">
        <v>460</v>
      </c>
      <c r="C433" s="93"/>
      <c r="E433" s="4">
        <v>0</v>
      </c>
      <c r="F433" s="4">
        <v>0</v>
      </c>
      <c r="I433" s="93"/>
      <c r="J433" s="4">
        <v>0</v>
      </c>
      <c r="K433" s="4">
        <v>0</v>
      </c>
      <c r="L433" s="4">
        <v>0</v>
      </c>
      <c r="O433" s="93"/>
      <c r="Q433" s="4">
        <v>0</v>
      </c>
      <c r="R433" s="4">
        <v>0</v>
      </c>
      <c r="S433" s="4">
        <v>0</v>
      </c>
      <c r="U433" s="4">
        <v>0</v>
      </c>
      <c r="V433" s="4">
        <v>0</v>
      </c>
      <c r="W433" s="93"/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L433" s="4">
        <v>0</v>
      </c>
      <c r="AO433" s="93"/>
      <c r="AQ433" s="4">
        <v>0</v>
      </c>
      <c r="AR433" s="4">
        <v>0</v>
      </c>
      <c r="AS433" s="4">
        <v>0</v>
      </c>
      <c r="AT433" s="4">
        <v>0</v>
      </c>
      <c r="AU433" s="4">
        <v>0</v>
      </c>
      <c r="AW433" s="93"/>
      <c r="AZ433" s="4">
        <v>0</v>
      </c>
      <c r="BB433" s="4">
        <v>0</v>
      </c>
      <c r="BC433" s="4">
        <v>0</v>
      </c>
      <c r="BD433" s="4">
        <v>0</v>
      </c>
      <c r="BH433" s="4">
        <v>0</v>
      </c>
      <c r="BL433" s="4">
        <v>0</v>
      </c>
      <c r="BN433" s="4">
        <v>0</v>
      </c>
      <c r="BO433" s="4">
        <v>0</v>
      </c>
      <c r="BP433" s="4">
        <v>0</v>
      </c>
      <c r="BQ433" s="93">
        <v>0</v>
      </c>
      <c r="BR433" s="4">
        <v>0</v>
      </c>
      <c r="BS433" s="4">
        <v>0</v>
      </c>
      <c r="BT433" s="4">
        <v>0</v>
      </c>
      <c r="BU433" s="4">
        <v>0</v>
      </c>
      <c r="BW433" s="4">
        <v>0</v>
      </c>
      <c r="BY433" s="4">
        <v>0</v>
      </c>
      <c r="CA433" s="4">
        <v>0</v>
      </c>
      <c r="CC433" s="93"/>
      <c r="CE433" s="4">
        <v>0</v>
      </c>
      <c r="CF433" s="4">
        <v>0</v>
      </c>
      <c r="CH433" s="4">
        <v>0</v>
      </c>
      <c r="CJ433" s="4">
        <v>0</v>
      </c>
      <c r="CK433" s="4">
        <v>0</v>
      </c>
      <c r="CL433" s="4">
        <v>0</v>
      </c>
      <c r="CM433" s="4">
        <v>0</v>
      </c>
      <c r="CN433" s="4">
        <v>0</v>
      </c>
      <c r="CO433" s="93"/>
      <c r="CS433" s="4">
        <v>0</v>
      </c>
      <c r="CW433" s="4">
        <v>0</v>
      </c>
      <c r="CY433" s="4">
        <v>0</v>
      </c>
      <c r="DA433" s="93"/>
      <c r="DD433" s="4">
        <v>0</v>
      </c>
      <c r="DF433" s="4">
        <v>0</v>
      </c>
      <c r="DH433" s="4">
        <v>0</v>
      </c>
      <c r="DI433" s="4">
        <v>0</v>
      </c>
      <c r="DJ433" s="4">
        <v>0</v>
      </c>
      <c r="DK433" s="4">
        <v>0</v>
      </c>
      <c r="DL433" s="4">
        <v>0</v>
      </c>
      <c r="DM433" s="93"/>
      <c r="DU433" s="4">
        <v>0</v>
      </c>
      <c r="DW433" s="4">
        <v>0</v>
      </c>
      <c r="DY433" s="93"/>
      <c r="EG433" s="4">
        <v>0</v>
      </c>
      <c r="EI433" s="4">
        <v>0</v>
      </c>
      <c r="EK433" s="93">
        <v>0</v>
      </c>
      <c r="EM433" s="4">
        <v>0</v>
      </c>
      <c r="EN433" s="4">
        <v>0</v>
      </c>
      <c r="EO433" s="4">
        <v>0</v>
      </c>
      <c r="EP433" s="4">
        <v>0</v>
      </c>
      <c r="EQ433" s="4">
        <v>0</v>
      </c>
      <c r="ER433" s="4">
        <v>0</v>
      </c>
      <c r="ES433" s="4">
        <v>0</v>
      </c>
      <c r="ET433" s="4">
        <v>0</v>
      </c>
      <c r="EU433" s="4">
        <v>0</v>
      </c>
      <c r="EV433" s="4">
        <v>0</v>
      </c>
      <c r="EW433" s="93">
        <v>0</v>
      </c>
      <c r="EX433" s="4">
        <v>0</v>
      </c>
      <c r="EY433" s="4">
        <v>0</v>
      </c>
      <c r="EZ433" s="4">
        <v>0</v>
      </c>
      <c r="FA433" s="4">
        <v>0</v>
      </c>
      <c r="FB433" s="4">
        <v>0</v>
      </c>
      <c r="FC433" s="4">
        <v>0</v>
      </c>
      <c r="FD433" s="4">
        <v>0</v>
      </c>
      <c r="FE433" s="4">
        <v>0</v>
      </c>
      <c r="FF433" s="4">
        <v>0</v>
      </c>
      <c r="FG433" s="4">
        <v>0</v>
      </c>
      <c r="FH433" s="4">
        <v>0</v>
      </c>
      <c r="FI433" s="93">
        <v>0</v>
      </c>
      <c r="FJ433" s="4">
        <v>0</v>
      </c>
      <c r="FK433" s="4">
        <v>0</v>
      </c>
      <c r="FL433" s="4">
        <v>0</v>
      </c>
      <c r="FM433" s="4">
        <v>0</v>
      </c>
      <c r="FN433" s="4">
        <v>0</v>
      </c>
      <c r="FO433" s="4">
        <v>0</v>
      </c>
      <c r="FQ433" s="4">
        <v>0</v>
      </c>
      <c r="FS433" s="4">
        <v>0</v>
      </c>
      <c r="FU433" s="93">
        <v>0</v>
      </c>
      <c r="FV433" s="4">
        <v>0</v>
      </c>
      <c r="FW433" s="4">
        <v>0</v>
      </c>
      <c r="FX433" s="4">
        <v>0</v>
      </c>
      <c r="FY433" s="4">
        <v>0</v>
      </c>
      <c r="FZ433" s="4">
        <v>0</v>
      </c>
      <c r="GA433" s="4">
        <v>0</v>
      </c>
      <c r="GB433" s="4">
        <v>0</v>
      </c>
      <c r="GC433" s="4">
        <v>0</v>
      </c>
      <c r="GE433" s="4">
        <v>0</v>
      </c>
      <c r="GG433" s="93">
        <v>0</v>
      </c>
      <c r="GH433" s="4">
        <v>0</v>
      </c>
      <c r="GI433" s="4">
        <v>0</v>
      </c>
      <c r="GJ433" s="4">
        <v>0</v>
      </c>
      <c r="GK433" s="4">
        <v>0</v>
      </c>
      <c r="GL433" s="4">
        <v>0</v>
      </c>
      <c r="GM433" s="4">
        <v>0</v>
      </c>
      <c r="GN433" s="4">
        <v>0</v>
      </c>
      <c r="GO433" s="4">
        <v>0</v>
      </c>
      <c r="GP433" s="4">
        <v>0</v>
      </c>
      <c r="GQ433" s="4">
        <v>0</v>
      </c>
      <c r="GR433" s="4">
        <v>0</v>
      </c>
      <c r="GS433" s="93">
        <v>0</v>
      </c>
      <c r="GT433" s="4">
        <v>0</v>
      </c>
      <c r="GU433" s="4">
        <v>0</v>
      </c>
      <c r="GV433" s="4">
        <v>0</v>
      </c>
      <c r="GW433" s="4">
        <v>0</v>
      </c>
      <c r="GX433" s="4">
        <v>0</v>
      </c>
      <c r="GY433" s="4">
        <v>0</v>
      </c>
      <c r="GZ433" s="4">
        <v>0</v>
      </c>
      <c r="HA433" s="160">
        <v>0</v>
      </c>
      <c r="HB433" s="160">
        <v>0</v>
      </c>
      <c r="HC433" s="160">
        <v>0</v>
      </c>
      <c r="HD433" s="4">
        <v>0</v>
      </c>
      <c r="HE433" s="93">
        <v>0</v>
      </c>
      <c r="HF433" s="4">
        <v>0</v>
      </c>
      <c r="HG433" s="4">
        <v>0</v>
      </c>
      <c r="HH433" s="4">
        <v>0</v>
      </c>
      <c r="HI433" s="4">
        <v>0</v>
      </c>
      <c r="HJ433" s="4">
        <v>0</v>
      </c>
      <c r="HK433" s="4">
        <v>0</v>
      </c>
      <c r="HL433" s="4">
        <v>0</v>
      </c>
      <c r="HM433" s="4">
        <v>0</v>
      </c>
      <c r="HN433" s="4">
        <v>0</v>
      </c>
      <c r="HO433" s="4">
        <v>0</v>
      </c>
      <c r="HP433" s="4">
        <v>0</v>
      </c>
      <c r="HQ433" s="4">
        <v>0</v>
      </c>
      <c r="HR433" s="93">
        <v>0</v>
      </c>
      <c r="HS433" s="4">
        <v>0</v>
      </c>
      <c r="HT433" s="4">
        <v>0</v>
      </c>
      <c r="HU433" s="4">
        <v>0</v>
      </c>
      <c r="HV433" s="4">
        <v>0</v>
      </c>
      <c r="HW433" s="4">
        <v>0</v>
      </c>
      <c r="HX433" s="176">
        <v>0</v>
      </c>
      <c r="HY433" s="4">
        <v>0</v>
      </c>
      <c r="HZ433" s="176">
        <v>0</v>
      </c>
      <c r="IA433" s="4">
        <v>0</v>
      </c>
      <c r="IB433" s="176">
        <v>0</v>
      </c>
      <c r="IC433" s="4">
        <v>0</v>
      </c>
      <c r="ID433" s="176">
        <v>0</v>
      </c>
      <c r="IE433" s="4">
        <v>0</v>
      </c>
      <c r="IF433" s="4">
        <v>0</v>
      </c>
      <c r="IG433" s="5">
        <v>0</v>
      </c>
      <c r="IH433" s="3">
        <v>0</v>
      </c>
      <c r="II433" s="3">
        <v>0</v>
      </c>
      <c r="IJ433" s="3">
        <v>0</v>
      </c>
      <c r="IK433" s="3">
        <v>0</v>
      </c>
      <c r="IL433" s="3">
        <v>0</v>
      </c>
      <c r="IM433" s="3">
        <v>0</v>
      </c>
      <c r="IN433" s="3">
        <v>0</v>
      </c>
      <c r="IO433" s="3">
        <v>0</v>
      </c>
      <c r="IP433" s="3">
        <v>0</v>
      </c>
      <c r="IQ433" s="3"/>
      <c r="IR433" s="3">
        <v>0</v>
      </c>
      <c r="IS433" s="3"/>
      <c r="IT433" s="3">
        <v>0</v>
      </c>
      <c r="IU433" s="3"/>
      <c r="IV433" s="93">
        <v>0</v>
      </c>
      <c r="IW433" s="4">
        <v>0</v>
      </c>
      <c r="IX433" s="4">
        <v>0</v>
      </c>
      <c r="IY433" s="4">
        <v>0</v>
      </c>
      <c r="IZ433" s="4">
        <v>0</v>
      </c>
      <c r="JA433" s="4">
        <v>0</v>
      </c>
      <c r="JB433" s="4">
        <v>0</v>
      </c>
      <c r="JC433" s="4">
        <v>0</v>
      </c>
      <c r="JD433" s="4">
        <v>0</v>
      </c>
      <c r="JE433" s="4">
        <v>0</v>
      </c>
      <c r="JG433" s="4">
        <v>0</v>
      </c>
      <c r="JI433" s="4">
        <v>0</v>
      </c>
      <c r="JK433" s="93">
        <v>0</v>
      </c>
      <c r="JL433" s="4">
        <v>0</v>
      </c>
      <c r="JM433" s="4">
        <v>0</v>
      </c>
      <c r="JN433" s="4">
        <v>0</v>
      </c>
      <c r="JO433" s="4">
        <v>0</v>
      </c>
      <c r="JP433" s="4">
        <v>0</v>
      </c>
      <c r="JQ433" s="4">
        <v>0</v>
      </c>
      <c r="JR433" s="4">
        <v>0</v>
      </c>
      <c r="JS433" s="4">
        <v>0</v>
      </c>
      <c r="JT433" s="4">
        <v>0</v>
      </c>
      <c r="JV433" s="4">
        <v>0</v>
      </c>
      <c r="JW433" s="4">
        <v>0</v>
      </c>
      <c r="JX433" s="4">
        <v>0</v>
      </c>
      <c r="JY433" s="4">
        <v>0</v>
      </c>
      <c r="JZ433" s="93">
        <v>0</v>
      </c>
      <c r="KA433" s="4">
        <v>0</v>
      </c>
      <c r="KB433" s="4">
        <v>0</v>
      </c>
      <c r="KC433" s="4">
        <v>0</v>
      </c>
      <c r="KD433" s="4">
        <v>0</v>
      </c>
      <c r="KE433" s="4">
        <v>0</v>
      </c>
      <c r="KF433" s="4">
        <v>0</v>
      </c>
      <c r="KG433" s="4">
        <v>0</v>
      </c>
      <c r="KH433" s="4">
        <v>0</v>
      </c>
      <c r="KI433" s="4">
        <v>0</v>
      </c>
      <c r="KJ433" s="4">
        <v>0</v>
      </c>
      <c r="KK433" s="4">
        <v>0</v>
      </c>
      <c r="KM433" s="4">
        <v>0</v>
      </c>
      <c r="KN433" s="4">
        <v>0</v>
      </c>
      <c r="KO433" s="4">
        <v>0</v>
      </c>
      <c r="KP433" s="4">
        <v>0</v>
      </c>
      <c r="KQ433" s="4">
        <v>0</v>
      </c>
      <c r="KR433" s="4">
        <v>0</v>
      </c>
      <c r="KS433" s="4">
        <v>0</v>
      </c>
      <c r="KT433" s="4">
        <v>0</v>
      </c>
      <c r="KU433" s="4">
        <v>0</v>
      </c>
      <c r="KV433" s="4">
        <v>0</v>
      </c>
      <c r="KW433" s="4">
        <v>0</v>
      </c>
      <c r="KX433" s="4">
        <v>0</v>
      </c>
      <c r="KY433" s="4">
        <v>0</v>
      </c>
      <c r="KZ433" s="4">
        <v>0</v>
      </c>
      <c r="LA433" s="4">
        <v>0</v>
      </c>
      <c r="LB433" s="4">
        <v>0</v>
      </c>
      <c r="LC433" s="4">
        <v>0</v>
      </c>
      <c r="LD433" s="4">
        <v>0</v>
      </c>
      <c r="LE433" s="4">
        <v>0</v>
      </c>
      <c r="LF433" s="4">
        <v>0</v>
      </c>
      <c r="LG433" s="4">
        <v>0</v>
      </c>
      <c r="LH433" s="4">
        <v>0</v>
      </c>
      <c r="LI433" s="4">
        <v>0</v>
      </c>
      <c r="LJ433" s="4">
        <v>0</v>
      </c>
      <c r="LK433" s="4">
        <v>0</v>
      </c>
      <c r="LL433" s="4">
        <v>0</v>
      </c>
      <c r="LM433" s="4">
        <v>0</v>
      </c>
      <c r="LO433" s="4">
        <v>0</v>
      </c>
      <c r="LQ433" s="4">
        <v>0</v>
      </c>
      <c r="MI433" s="115">
        <f t="shared" si="6"/>
        <v>-830</v>
      </c>
      <c r="MJ433" s="3"/>
      <c r="MK433" s="3"/>
      <c r="ML433" s="176"/>
      <c r="MM433" s="176"/>
      <c r="MN433" s="176"/>
      <c r="MO433" s="176"/>
      <c r="MP433" s="176"/>
      <c r="MQ433" s="176"/>
      <c r="MR433" s="176"/>
      <c r="MS433" s="176"/>
      <c r="MT433" s="176"/>
    </row>
    <row r="434" spans="1:358" s="4" customFormat="1">
      <c r="A434" s="1">
        <v>832</v>
      </c>
      <c r="B434" t="s">
        <v>461</v>
      </c>
      <c r="C434" s="93"/>
      <c r="E434" s="4">
        <v>0</v>
      </c>
      <c r="F434" s="4">
        <v>0</v>
      </c>
      <c r="I434" s="93"/>
      <c r="J434" s="4">
        <v>0</v>
      </c>
      <c r="K434" s="4">
        <v>0</v>
      </c>
      <c r="L434" s="4">
        <v>0</v>
      </c>
      <c r="O434" s="93"/>
      <c r="Q434" s="4">
        <v>0</v>
      </c>
      <c r="R434" s="4">
        <v>0</v>
      </c>
      <c r="S434" s="4">
        <v>0</v>
      </c>
      <c r="U434" s="4">
        <v>0</v>
      </c>
      <c r="V434" s="4">
        <v>0</v>
      </c>
      <c r="W434" s="93"/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L434" s="4">
        <v>0</v>
      </c>
      <c r="AO434" s="93"/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W434" s="93"/>
      <c r="AZ434" s="4">
        <v>0</v>
      </c>
      <c r="BB434" s="4">
        <v>0</v>
      </c>
      <c r="BC434" s="4">
        <v>0</v>
      </c>
      <c r="BD434" s="4">
        <v>0</v>
      </c>
      <c r="BH434" s="4">
        <v>0</v>
      </c>
      <c r="BL434" s="4">
        <v>0</v>
      </c>
      <c r="BN434" s="4">
        <v>0</v>
      </c>
      <c r="BO434" s="4">
        <v>0</v>
      </c>
      <c r="BP434" s="4">
        <v>0</v>
      </c>
      <c r="BQ434" s="93">
        <v>0</v>
      </c>
      <c r="BR434" s="4">
        <v>0</v>
      </c>
      <c r="BS434" s="4">
        <v>0</v>
      </c>
      <c r="BT434" s="4">
        <v>0</v>
      </c>
      <c r="BU434" s="4">
        <v>0</v>
      </c>
      <c r="BW434" s="4">
        <v>0</v>
      </c>
      <c r="BY434" s="4">
        <v>0</v>
      </c>
      <c r="CA434" s="4">
        <v>0</v>
      </c>
      <c r="CC434" s="93"/>
      <c r="CE434" s="4">
        <v>0</v>
      </c>
      <c r="CF434" s="4">
        <v>0</v>
      </c>
      <c r="CH434" s="4">
        <v>0</v>
      </c>
      <c r="CJ434" s="4">
        <v>0</v>
      </c>
      <c r="CK434" s="4">
        <v>0</v>
      </c>
      <c r="CL434" s="4">
        <v>0</v>
      </c>
      <c r="CM434" s="4">
        <v>0</v>
      </c>
      <c r="CN434" s="4">
        <v>0</v>
      </c>
      <c r="CO434" s="93"/>
      <c r="CS434" s="4">
        <v>0</v>
      </c>
      <c r="CW434" s="4">
        <v>0</v>
      </c>
      <c r="CY434" s="4">
        <v>0</v>
      </c>
      <c r="DA434" s="93"/>
      <c r="DD434" s="4">
        <v>0</v>
      </c>
      <c r="DF434" s="4">
        <v>0</v>
      </c>
      <c r="DH434" s="4">
        <v>0</v>
      </c>
      <c r="DI434" s="4">
        <v>0</v>
      </c>
      <c r="DJ434" s="4">
        <v>0</v>
      </c>
      <c r="DK434" s="4">
        <v>0</v>
      </c>
      <c r="DL434" s="4">
        <v>0</v>
      </c>
      <c r="DM434" s="93"/>
      <c r="DU434" s="4">
        <v>0</v>
      </c>
      <c r="DW434" s="4">
        <v>0</v>
      </c>
      <c r="DY434" s="93"/>
      <c r="EG434" s="4">
        <v>0</v>
      </c>
      <c r="EI434" s="4">
        <v>0</v>
      </c>
      <c r="EK434" s="93">
        <v>0</v>
      </c>
      <c r="EM434" s="4">
        <v>0</v>
      </c>
      <c r="EN434" s="4">
        <v>0</v>
      </c>
      <c r="EO434" s="4">
        <v>0</v>
      </c>
      <c r="EP434" s="4">
        <v>0</v>
      </c>
      <c r="EQ434" s="4">
        <v>0</v>
      </c>
      <c r="ER434" s="4">
        <v>0</v>
      </c>
      <c r="ES434" s="4">
        <v>0</v>
      </c>
      <c r="ET434" s="4">
        <v>0</v>
      </c>
      <c r="EU434" s="4">
        <v>0</v>
      </c>
      <c r="EV434" s="4">
        <v>0</v>
      </c>
      <c r="EW434" s="93">
        <v>0</v>
      </c>
      <c r="EX434" s="4">
        <v>0</v>
      </c>
      <c r="EY434" s="4">
        <v>0</v>
      </c>
      <c r="EZ434" s="4">
        <v>0</v>
      </c>
      <c r="FA434" s="4">
        <v>0</v>
      </c>
      <c r="FB434" s="4">
        <v>0</v>
      </c>
      <c r="FC434" s="4">
        <v>0</v>
      </c>
      <c r="FD434" s="4">
        <v>0</v>
      </c>
      <c r="FE434" s="4">
        <v>0</v>
      </c>
      <c r="FF434" s="4">
        <v>0</v>
      </c>
      <c r="FG434" s="4">
        <v>0</v>
      </c>
      <c r="FH434" s="4">
        <v>0</v>
      </c>
      <c r="FI434" s="93">
        <v>0</v>
      </c>
      <c r="FJ434" s="4">
        <v>0</v>
      </c>
      <c r="FK434" s="4">
        <v>0</v>
      </c>
      <c r="FL434" s="4">
        <v>0</v>
      </c>
      <c r="FM434" s="4">
        <v>0</v>
      </c>
      <c r="FN434" s="4">
        <v>0</v>
      </c>
      <c r="FO434" s="4">
        <v>0</v>
      </c>
      <c r="FQ434" s="4">
        <v>0</v>
      </c>
      <c r="FS434" s="4">
        <v>0</v>
      </c>
      <c r="FU434" s="93">
        <v>0</v>
      </c>
      <c r="FV434" s="4">
        <v>0</v>
      </c>
      <c r="FW434" s="4">
        <v>0</v>
      </c>
      <c r="FX434" s="4">
        <v>0</v>
      </c>
      <c r="FY434" s="4">
        <v>0</v>
      </c>
      <c r="FZ434" s="4">
        <v>0</v>
      </c>
      <c r="GA434" s="4">
        <v>0</v>
      </c>
      <c r="GB434" s="4">
        <v>0</v>
      </c>
      <c r="GC434" s="4">
        <v>0</v>
      </c>
      <c r="GE434" s="4">
        <v>0</v>
      </c>
      <c r="GG434" s="93">
        <v>0</v>
      </c>
      <c r="GH434" s="4">
        <v>0</v>
      </c>
      <c r="GI434" s="4">
        <v>0</v>
      </c>
      <c r="GJ434" s="4">
        <v>0</v>
      </c>
      <c r="GK434" s="4">
        <v>0</v>
      </c>
      <c r="GL434" s="4">
        <v>0</v>
      </c>
      <c r="GM434" s="4">
        <v>0</v>
      </c>
      <c r="GN434" s="4">
        <v>0</v>
      </c>
      <c r="GO434" s="4">
        <v>0</v>
      </c>
      <c r="GP434" s="4">
        <v>0</v>
      </c>
      <c r="GQ434" s="4">
        <v>0</v>
      </c>
      <c r="GR434" s="4">
        <v>0</v>
      </c>
      <c r="GS434" s="93">
        <v>0</v>
      </c>
      <c r="GT434" s="4">
        <v>0</v>
      </c>
      <c r="GU434" s="4">
        <v>0</v>
      </c>
      <c r="GV434" s="4">
        <v>0</v>
      </c>
      <c r="GW434" s="4">
        <v>0</v>
      </c>
      <c r="GX434" s="4">
        <v>0</v>
      </c>
      <c r="GY434" s="4">
        <v>0</v>
      </c>
      <c r="GZ434" s="4">
        <v>0</v>
      </c>
      <c r="HA434" s="160">
        <v>0</v>
      </c>
      <c r="HB434" s="160">
        <v>0</v>
      </c>
      <c r="HC434" s="160">
        <v>0</v>
      </c>
      <c r="HD434" s="4">
        <v>0</v>
      </c>
      <c r="HE434" s="93">
        <v>0</v>
      </c>
      <c r="HF434" s="4">
        <v>0</v>
      </c>
      <c r="HG434" s="4">
        <v>0</v>
      </c>
      <c r="HH434" s="4">
        <v>0</v>
      </c>
      <c r="HI434" s="4">
        <v>0</v>
      </c>
      <c r="HJ434" s="4">
        <v>0</v>
      </c>
      <c r="HK434" s="4">
        <v>0</v>
      </c>
      <c r="HL434" s="4">
        <v>0</v>
      </c>
      <c r="HM434" s="4">
        <v>0</v>
      </c>
      <c r="HN434" s="4">
        <v>0</v>
      </c>
      <c r="HO434" s="4">
        <v>0</v>
      </c>
      <c r="HP434" s="4">
        <v>0</v>
      </c>
      <c r="HQ434" s="4">
        <v>0</v>
      </c>
      <c r="HR434" s="93">
        <v>0</v>
      </c>
      <c r="HS434" s="4">
        <v>0</v>
      </c>
      <c r="HT434" s="4">
        <v>0</v>
      </c>
      <c r="HU434" s="4">
        <v>0</v>
      </c>
      <c r="HV434" s="4">
        <v>0</v>
      </c>
      <c r="HW434" s="4">
        <v>0</v>
      </c>
      <c r="HX434" s="176">
        <v>0</v>
      </c>
      <c r="HY434" s="4">
        <v>0</v>
      </c>
      <c r="HZ434" s="176">
        <v>0</v>
      </c>
      <c r="IA434" s="4">
        <v>0</v>
      </c>
      <c r="IB434" s="176">
        <v>0</v>
      </c>
      <c r="IC434" s="4">
        <v>0</v>
      </c>
      <c r="ID434" s="176">
        <v>0</v>
      </c>
      <c r="IE434" s="4">
        <v>0</v>
      </c>
      <c r="IF434" s="4">
        <v>0</v>
      </c>
      <c r="IG434" s="5">
        <v>0</v>
      </c>
      <c r="IH434" s="3">
        <v>0</v>
      </c>
      <c r="II434" s="3">
        <v>0</v>
      </c>
      <c r="IJ434" s="3">
        <v>0</v>
      </c>
      <c r="IK434" s="3">
        <v>0</v>
      </c>
      <c r="IL434" s="3">
        <v>0</v>
      </c>
      <c r="IM434" s="3">
        <v>0</v>
      </c>
      <c r="IN434" s="3">
        <v>0</v>
      </c>
      <c r="IO434" s="3">
        <v>0</v>
      </c>
      <c r="IP434" s="3">
        <v>0</v>
      </c>
      <c r="IQ434" s="3"/>
      <c r="IR434" s="3">
        <v>0</v>
      </c>
      <c r="IS434" s="3"/>
      <c r="IT434" s="3">
        <v>0</v>
      </c>
      <c r="IU434" s="3"/>
      <c r="IV434" s="93">
        <v>0</v>
      </c>
      <c r="IW434" s="4">
        <v>0</v>
      </c>
      <c r="IX434" s="4">
        <v>0</v>
      </c>
      <c r="IY434" s="4">
        <v>0</v>
      </c>
      <c r="IZ434" s="4">
        <v>0</v>
      </c>
      <c r="JA434" s="4">
        <v>0</v>
      </c>
      <c r="JB434" s="4">
        <v>0</v>
      </c>
      <c r="JC434" s="4">
        <v>0</v>
      </c>
      <c r="JD434" s="4">
        <v>0</v>
      </c>
      <c r="JE434" s="4">
        <v>0</v>
      </c>
      <c r="JG434" s="4">
        <v>0</v>
      </c>
      <c r="JI434" s="4">
        <v>0</v>
      </c>
      <c r="JK434" s="93">
        <v>0</v>
      </c>
      <c r="JL434" s="4">
        <v>0</v>
      </c>
      <c r="JM434" s="4">
        <v>0</v>
      </c>
      <c r="JN434" s="4">
        <v>0</v>
      </c>
      <c r="JO434" s="4">
        <v>0</v>
      </c>
      <c r="JP434" s="4">
        <v>0</v>
      </c>
      <c r="JQ434" s="4">
        <v>0</v>
      </c>
      <c r="JR434" s="4">
        <v>0</v>
      </c>
      <c r="JS434" s="4">
        <v>0</v>
      </c>
      <c r="JT434" s="4">
        <v>0</v>
      </c>
      <c r="JV434" s="4">
        <v>0</v>
      </c>
      <c r="JW434" s="4">
        <v>0</v>
      </c>
      <c r="JX434" s="4">
        <v>0</v>
      </c>
      <c r="JY434" s="4">
        <v>0</v>
      </c>
      <c r="JZ434" s="93">
        <v>0</v>
      </c>
      <c r="KA434" s="4">
        <v>0</v>
      </c>
      <c r="KB434" s="4">
        <v>0</v>
      </c>
      <c r="KC434" s="4">
        <v>0</v>
      </c>
      <c r="KD434" s="4">
        <v>0</v>
      </c>
      <c r="KE434" s="4">
        <v>0</v>
      </c>
      <c r="KF434" s="4">
        <v>0</v>
      </c>
      <c r="KG434" s="4">
        <v>0</v>
      </c>
      <c r="KH434" s="4">
        <v>0</v>
      </c>
      <c r="KI434" s="4">
        <v>0</v>
      </c>
      <c r="KJ434" s="4">
        <v>0</v>
      </c>
      <c r="KK434" s="4">
        <v>0</v>
      </c>
      <c r="KM434" s="4">
        <v>0</v>
      </c>
      <c r="KN434" s="4">
        <v>0</v>
      </c>
      <c r="KO434" s="4">
        <v>0</v>
      </c>
      <c r="KP434" s="4">
        <v>0</v>
      </c>
      <c r="KQ434" s="4">
        <v>0</v>
      </c>
      <c r="KR434" s="4">
        <v>0</v>
      </c>
      <c r="KS434" s="4">
        <v>0</v>
      </c>
      <c r="KT434" s="4">
        <v>0</v>
      </c>
      <c r="KU434" s="4">
        <v>0</v>
      </c>
      <c r="KV434" s="4">
        <v>0</v>
      </c>
      <c r="KW434" s="4">
        <v>0</v>
      </c>
      <c r="KX434" s="4">
        <v>0</v>
      </c>
      <c r="KY434" s="4">
        <v>0</v>
      </c>
      <c r="KZ434" s="4">
        <v>0</v>
      </c>
      <c r="LA434" s="4">
        <v>0</v>
      </c>
      <c r="LB434" s="4">
        <v>0</v>
      </c>
      <c r="LC434" s="4">
        <v>0</v>
      </c>
      <c r="LD434" s="4">
        <v>0</v>
      </c>
      <c r="LE434" s="4">
        <v>0</v>
      </c>
      <c r="LF434" s="4">
        <v>0</v>
      </c>
      <c r="LG434" s="4">
        <v>0</v>
      </c>
      <c r="LH434" s="4">
        <v>0</v>
      </c>
      <c r="LI434" s="4">
        <v>0</v>
      </c>
      <c r="LJ434" s="4">
        <v>0</v>
      </c>
      <c r="LK434" s="4">
        <v>0</v>
      </c>
      <c r="LL434" s="4">
        <v>0</v>
      </c>
      <c r="LM434" s="4">
        <v>0</v>
      </c>
      <c r="LO434" s="4">
        <v>0</v>
      </c>
      <c r="LQ434" s="4">
        <v>0</v>
      </c>
      <c r="MI434" s="115">
        <f t="shared" si="6"/>
        <v>-832</v>
      </c>
      <c r="MJ434" s="3"/>
      <c r="MK434" s="3"/>
      <c r="ML434" s="176"/>
      <c r="MM434" s="176"/>
      <c r="MN434" s="176"/>
      <c r="MO434" s="176"/>
      <c r="MP434" s="176"/>
      <c r="MQ434" s="176"/>
      <c r="MR434" s="176"/>
      <c r="MS434" s="176"/>
      <c r="MT434" s="176"/>
    </row>
    <row r="435" spans="1:358" s="4" customFormat="1">
      <c r="A435" s="1">
        <v>851</v>
      </c>
      <c r="B435" t="s">
        <v>462</v>
      </c>
      <c r="C435" s="93"/>
      <c r="E435" s="4">
        <v>0</v>
      </c>
      <c r="F435" s="4">
        <v>0</v>
      </c>
      <c r="I435" s="93"/>
      <c r="J435" s="4">
        <v>0</v>
      </c>
      <c r="K435" s="4">
        <v>0</v>
      </c>
      <c r="L435" s="4">
        <v>0</v>
      </c>
      <c r="O435" s="93"/>
      <c r="Q435" s="4">
        <v>0</v>
      </c>
      <c r="R435" s="4">
        <v>0</v>
      </c>
      <c r="S435" s="4">
        <v>0</v>
      </c>
      <c r="U435" s="4">
        <v>0</v>
      </c>
      <c r="V435" s="4">
        <v>0</v>
      </c>
      <c r="W435" s="93"/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L435" s="4">
        <v>0</v>
      </c>
      <c r="AO435" s="93"/>
      <c r="AQ435" s="4">
        <v>0</v>
      </c>
      <c r="AR435" s="4">
        <v>0</v>
      </c>
      <c r="AS435" s="4">
        <v>0</v>
      </c>
      <c r="AT435" s="4">
        <v>0</v>
      </c>
      <c r="AU435" s="4">
        <v>0</v>
      </c>
      <c r="AW435" s="93"/>
      <c r="AZ435" s="4">
        <v>0</v>
      </c>
      <c r="BB435" s="4">
        <v>0</v>
      </c>
      <c r="BC435" s="4">
        <v>0</v>
      </c>
      <c r="BD435" s="4">
        <v>0</v>
      </c>
      <c r="BH435" s="4">
        <v>0</v>
      </c>
      <c r="BL435" s="4">
        <v>0</v>
      </c>
      <c r="BN435" s="4">
        <v>0</v>
      </c>
      <c r="BO435" s="4">
        <v>0</v>
      </c>
      <c r="BP435" s="4">
        <v>0</v>
      </c>
      <c r="BQ435" s="93">
        <v>0</v>
      </c>
      <c r="BR435" s="4">
        <v>0</v>
      </c>
      <c r="BS435" s="4">
        <v>0</v>
      </c>
      <c r="BT435" s="4">
        <v>0</v>
      </c>
      <c r="BU435" s="4">
        <v>0</v>
      </c>
      <c r="BW435" s="4">
        <v>0</v>
      </c>
      <c r="BY435" s="4">
        <v>0</v>
      </c>
      <c r="CA435" s="4">
        <v>0</v>
      </c>
      <c r="CC435" s="93"/>
      <c r="CE435" s="4">
        <v>0</v>
      </c>
      <c r="CF435" s="4">
        <v>0</v>
      </c>
      <c r="CH435" s="4">
        <v>0</v>
      </c>
      <c r="CJ435" s="4">
        <v>0</v>
      </c>
      <c r="CK435" s="4">
        <v>0</v>
      </c>
      <c r="CL435" s="4">
        <v>0</v>
      </c>
      <c r="CM435" s="4">
        <v>0</v>
      </c>
      <c r="CN435" s="4">
        <v>0</v>
      </c>
      <c r="CO435" s="93"/>
      <c r="CS435" s="4">
        <v>0</v>
      </c>
      <c r="CW435" s="4">
        <v>0</v>
      </c>
      <c r="CY435" s="4">
        <v>0</v>
      </c>
      <c r="DA435" s="93"/>
      <c r="DD435" s="4">
        <v>0</v>
      </c>
      <c r="DF435" s="4">
        <v>0</v>
      </c>
      <c r="DH435" s="4">
        <v>0</v>
      </c>
      <c r="DI435" s="4">
        <v>0</v>
      </c>
      <c r="DJ435" s="4">
        <v>0</v>
      </c>
      <c r="DK435" s="4">
        <v>0</v>
      </c>
      <c r="DL435" s="4">
        <v>0</v>
      </c>
      <c r="DM435" s="93"/>
      <c r="DU435" s="4">
        <v>0</v>
      </c>
      <c r="DW435" s="4">
        <v>0</v>
      </c>
      <c r="DY435" s="93"/>
      <c r="EG435" s="4">
        <v>0</v>
      </c>
      <c r="EI435" s="4">
        <v>0</v>
      </c>
      <c r="EK435" s="93">
        <v>0</v>
      </c>
      <c r="EM435" s="4">
        <v>0</v>
      </c>
      <c r="EN435" s="4">
        <v>0</v>
      </c>
      <c r="EO435" s="4">
        <v>0</v>
      </c>
      <c r="EP435" s="4">
        <v>0</v>
      </c>
      <c r="EQ435" s="4">
        <v>0</v>
      </c>
      <c r="ER435" s="4">
        <v>0</v>
      </c>
      <c r="ES435" s="4">
        <v>0</v>
      </c>
      <c r="ET435" s="4">
        <v>0</v>
      </c>
      <c r="EU435" s="4">
        <v>0</v>
      </c>
      <c r="EV435" s="4">
        <v>0</v>
      </c>
      <c r="EW435" s="93">
        <v>0</v>
      </c>
      <c r="EX435" s="4">
        <v>0</v>
      </c>
      <c r="EY435" s="4">
        <v>0</v>
      </c>
      <c r="EZ435" s="4">
        <v>0</v>
      </c>
      <c r="FA435" s="4">
        <v>0</v>
      </c>
      <c r="FB435" s="4">
        <v>0</v>
      </c>
      <c r="FC435" s="4">
        <v>0</v>
      </c>
      <c r="FD435" s="4">
        <v>0</v>
      </c>
      <c r="FE435" s="4">
        <v>0</v>
      </c>
      <c r="FF435" s="4">
        <v>0</v>
      </c>
      <c r="FG435" s="4">
        <v>0</v>
      </c>
      <c r="FH435" s="4">
        <v>0</v>
      </c>
      <c r="FI435" s="93">
        <v>0</v>
      </c>
      <c r="FJ435" s="4">
        <v>0</v>
      </c>
      <c r="FK435" s="4">
        <v>0</v>
      </c>
      <c r="FL435" s="4">
        <v>0</v>
      </c>
      <c r="FM435" s="4">
        <v>0</v>
      </c>
      <c r="FN435" s="4">
        <v>0</v>
      </c>
      <c r="FO435" s="4">
        <v>0</v>
      </c>
      <c r="FQ435" s="4">
        <v>0</v>
      </c>
      <c r="FS435" s="4">
        <v>0</v>
      </c>
      <c r="FU435" s="93">
        <v>0</v>
      </c>
      <c r="FV435" s="4">
        <v>0</v>
      </c>
      <c r="FW435" s="4">
        <v>0</v>
      </c>
      <c r="FX435" s="4">
        <v>0</v>
      </c>
      <c r="FY435" s="4">
        <v>0</v>
      </c>
      <c r="FZ435" s="4">
        <v>0</v>
      </c>
      <c r="GA435" s="4">
        <v>0</v>
      </c>
      <c r="GB435" s="4">
        <v>0</v>
      </c>
      <c r="GC435" s="4">
        <v>0</v>
      </c>
      <c r="GE435" s="4">
        <v>0</v>
      </c>
      <c r="GG435" s="93">
        <v>0</v>
      </c>
      <c r="GH435" s="4">
        <v>0</v>
      </c>
      <c r="GI435" s="4">
        <v>0</v>
      </c>
      <c r="GJ435" s="4">
        <v>0</v>
      </c>
      <c r="GK435" s="4">
        <v>0</v>
      </c>
      <c r="GL435" s="4">
        <v>0</v>
      </c>
      <c r="GM435" s="4">
        <v>0</v>
      </c>
      <c r="GN435" s="4">
        <v>0</v>
      </c>
      <c r="GO435" s="4">
        <v>0</v>
      </c>
      <c r="GP435" s="4">
        <v>0</v>
      </c>
      <c r="GQ435" s="4">
        <v>0</v>
      </c>
      <c r="GR435" s="4">
        <v>0</v>
      </c>
      <c r="GS435" s="93">
        <v>0</v>
      </c>
      <c r="GT435" s="4">
        <v>0</v>
      </c>
      <c r="GU435" s="4">
        <v>0</v>
      </c>
      <c r="GV435" s="4">
        <v>0</v>
      </c>
      <c r="GW435" s="4">
        <v>0</v>
      </c>
      <c r="GX435" s="4">
        <v>0</v>
      </c>
      <c r="GY435" s="4">
        <v>0</v>
      </c>
      <c r="GZ435" s="4">
        <v>0</v>
      </c>
      <c r="HA435" s="160">
        <v>0</v>
      </c>
      <c r="HB435" s="160">
        <v>0</v>
      </c>
      <c r="HC435" s="160">
        <v>0</v>
      </c>
      <c r="HD435" s="4">
        <v>0</v>
      </c>
      <c r="HE435" s="93">
        <v>0</v>
      </c>
      <c r="HF435" s="4">
        <v>0</v>
      </c>
      <c r="HG435" s="4">
        <v>0</v>
      </c>
      <c r="HH435" s="4">
        <v>0</v>
      </c>
      <c r="HI435" s="4">
        <v>0</v>
      </c>
      <c r="HJ435" s="4">
        <v>0</v>
      </c>
      <c r="HK435" s="4">
        <v>0</v>
      </c>
      <c r="HL435" s="4">
        <v>0</v>
      </c>
      <c r="HM435" s="4">
        <v>0</v>
      </c>
      <c r="HN435" s="4">
        <v>0</v>
      </c>
      <c r="HO435" s="4">
        <v>0</v>
      </c>
      <c r="HP435" s="4">
        <v>0</v>
      </c>
      <c r="HQ435" s="4">
        <v>0</v>
      </c>
      <c r="HR435" s="93">
        <v>0</v>
      </c>
      <c r="HS435" s="4">
        <v>0</v>
      </c>
      <c r="HT435" s="4">
        <v>0</v>
      </c>
      <c r="HU435" s="4">
        <v>0</v>
      </c>
      <c r="HV435" s="4">
        <v>0</v>
      </c>
      <c r="HW435" s="4">
        <v>0</v>
      </c>
      <c r="HX435" s="176">
        <v>0</v>
      </c>
      <c r="HY435" s="4">
        <v>0</v>
      </c>
      <c r="HZ435" s="176">
        <v>0</v>
      </c>
      <c r="IA435" s="4">
        <v>0</v>
      </c>
      <c r="IB435" s="176">
        <v>0</v>
      </c>
      <c r="IC435" s="4">
        <v>0</v>
      </c>
      <c r="ID435" s="176">
        <v>0</v>
      </c>
      <c r="IE435" s="4">
        <v>0</v>
      </c>
      <c r="IF435" s="4">
        <v>0</v>
      </c>
      <c r="IG435" s="5">
        <v>0</v>
      </c>
      <c r="IH435" s="3">
        <v>0</v>
      </c>
      <c r="II435" s="3">
        <v>0</v>
      </c>
      <c r="IJ435" s="3">
        <v>0</v>
      </c>
      <c r="IK435" s="3">
        <v>0</v>
      </c>
      <c r="IL435" s="3">
        <v>0</v>
      </c>
      <c r="IM435" s="3">
        <v>0</v>
      </c>
      <c r="IN435" s="3">
        <v>0</v>
      </c>
      <c r="IO435" s="3">
        <v>0</v>
      </c>
      <c r="IP435" s="3">
        <v>0</v>
      </c>
      <c r="IQ435" s="3"/>
      <c r="IR435" s="3">
        <v>0</v>
      </c>
      <c r="IS435" s="3"/>
      <c r="IT435" s="3">
        <v>0</v>
      </c>
      <c r="IU435" s="3"/>
      <c r="IV435" s="93">
        <v>0</v>
      </c>
      <c r="IW435" s="4">
        <v>0</v>
      </c>
      <c r="IX435" s="4">
        <v>0</v>
      </c>
      <c r="IY435" s="4">
        <v>0</v>
      </c>
      <c r="IZ435" s="4">
        <v>0</v>
      </c>
      <c r="JA435" s="4">
        <v>0</v>
      </c>
      <c r="JB435" s="4">
        <v>0</v>
      </c>
      <c r="JC435" s="4">
        <v>0</v>
      </c>
      <c r="JD435" s="4">
        <v>0</v>
      </c>
      <c r="JE435" s="4">
        <v>0</v>
      </c>
      <c r="JG435" s="4">
        <v>0</v>
      </c>
      <c r="JI435" s="4">
        <v>0</v>
      </c>
      <c r="JK435" s="93">
        <v>0</v>
      </c>
      <c r="JL435" s="4">
        <v>0</v>
      </c>
      <c r="JM435" s="4">
        <v>0</v>
      </c>
      <c r="JN435" s="4">
        <v>0</v>
      </c>
      <c r="JO435" s="4">
        <v>0</v>
      </c>
      <c r="JP435" s="4">
        <v>0</v>
      </c>
      <c r="JQ435" s="4">
        <v>0</v>
      </c>
      <c r="JR435" s="4">
        <v>0</v>
      </c>
      <c r="JS435" s="4">
        <v>0</v>
      </c>
      <c r="JT435" s="4">
        <v>0</v>
      </c>
      <c r="JV435" s="4">
        <v>0</v>
      </c>
      <c r="JW435" s="4">
        <v>0</v>
      </c>
      <c r="JX435" s="4">
        <v>0</v>
      </c>
      <c r="JY435" s="4">
        <v>0</v>
      </c>
      <c r="JZ435" s="93">
        <v>0</v>
      </c>
      <c r="KA435" s="4">
        <v>0</v>
      </c>
      <c r="KB435" s="4">
        <v>0</v>
      </c>
      <c r="KC435" s="4">
        <v>0</v>
      </c>
      <c r="KD435" s="4">
        <v>0</v>
      </c>
      <c r="KE435" s="4">
        <v>0</v>
      </c>
      <c r="KF435" s="4">
        <v>0</v>
      </c>
      <c r="KG435" s="4">
        <v>0</v>
      </c>
      <c r="KH435" s="4">
        <v>0</v>
      </c>
      <c r="KI435" s="4">
        <v>0</v>
      </c>
      <c r="KJ435" s="4">
        <v>0</v>
      </c>
      <c r="KK435" s="4">
        <v>0</v>
      </c>
      <c r="KM435" s="4">
        <v>0</v>
      </c>
      <c r="KN435" s="4">
        <v>0</v>
      </c>
      <c r="KO435" s="4">
        <v>0</v>
      </c>
      <c r="KP435" s="4">
        <v>0</v>
      </c>
      <c r="KQ435" s="4">
        <v>0</v>
      </c>
      <c r="KR435" s="4">
        <v>0</v>
      </c>
      <c r="KS435" s="4">
        <v>0</v>
      </c>
      <c r="KT435" s="4">
        <v>0</v>
      </c>
      <c r="KU435" s="4">
        <v>0</v>
      </c>
      <c r="KV435" s="4">
        <v>0</v>
      </c>
      <c r="KW435" s="4">
        <v>0</v>
      </c>
      <c r="KX435" s="4">
        <v>0</v>
      </c>
      <c r="KY435" s="4">
        <v>0</v>
      </c>
      <c r="KZ435" s="4">
        <v>0</v>
      </c>
      <c r="LA435" s="4">
        <v>0</v>
      </c>
      <c r="LB435" s="4">
        <v>0</v>
      </c>
      <c r="LC435" s="4">
        <v>0</v>
      </c>
      <c r="LD435" s="4">
        <v>0</v>
      </c>
      <c r="LE435" s="4">
        <v>0</v>
      </c>
      <c r="LF435" s="4">
        <v>0</v>
      </c>
      <c r="LG435" s="4">
        <v>0</v>
      </c>
      <c r="LH435" s="4">
        <v>0</v>
      </c>
      <c r="LI435" s="4">
        <v>0</v>
      </c>
      <c r="LJ435" s="4">
        <v>0</v>
      </c>
      <c r="LK435" s="4">
        <v>0</v>
      </c>
      <c r="LL435" s="4">
        <v>0</v>
      </c>
      <c r="LM435" s="4">
        <v>0</v>
      </c>
      <c r="LO435" s="4">
        <v>0</v>
      </c>
      <c r="LQ435" s="4">
        <v>0</v>
      </c>
      <c r="MI435" s="115">
        <f t="shared" si="6"/>
        <v>-851</v>
      </c>
      <c r="MJ435" s="3"/>
      <c r="MK435" s="3"/>
      <c r="ML435" s="176"/>
      <c r="MM435" s="176"/>
      <c r="MN435" s="176"/>
      <c r="MO435" s="176"/>
      <c r="MP435" s="176"/>
      <c r="MQ435" s="176"/>
      <c r="MR435" s="176"/>
      <c r="MS435" s="176"/>
      <c r="MT435" s="176"/>
    </row>
    <row r="436" spans="1:358" s="4" customFormat="1">
      <c r="A436" s="1">
        <v>852</v>
      </c>
      <c r="B436" t="s">
        <v>463</v>
      </c>
      <c r="C436" s="93"/>
      <c r="E436" s="4">
        <v>0</v>
      </c>
      <c r="F436" s="4">
        <v>0</v>
      </c>
      <c r="I436" s="93"/>
      <c r="J436" s="4">
        <v>0</v>
      </c>
      <c r="K436" s="4">
        <v>0</v>
      </c>
      <c r="L436" s="4">
        <v>0</v>
      </c>
      <c r="O436" s="93"/>
      <c r="Q436" s="4">
        <v>0</v>
      </c>
      <c r="R436" s="4">
        <v>0</v>
      </c>
      <c r="S436" s="4">
        <v>0</v>
      </c>
      <c r="U436" s="4">
        <v>0</v>
      </c>
      <c r="V436" s="4">
        <v>0</v>
      </c>
      <c r="W436" s="93"/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L436" s="4">
        <v>0</v>
      </c>
      <c r="AO436" s="93"/>
      <c r="AQ436" s="4">
        <v>0</v>
      </c>
      <c r="AR436" s="4">
        <v>0</v>
      </c>
      <c r="AS436" s="4">
        <v>0</v>
      </c>
      <c r="AT436" s="4">
        <v>0</v>
      </c>
      <c r="AU436" s="4">
        <v>0</v>
      </c>
      <c r="AW436" s="93"/>
      <c r="AZ436" s="4">
        <v>0</v>
      </c>
      <c r="BB436" s="4">
        <v>0</v>
      </c>
      <c r="BC436" s="4">
        <v>0</v>
      </c>
      <c r="BD436" s="4">
        <v>0</v>
      </c>
      <c r="BH436" s="4">
        <v>0</v>
      </c>
      <c r="BL436" s="4">
        <v>0</v>
      </c>
      <c r="BN436" s="4">
        <v>0</v>
      </c>
      <c r="BO436" s="4">
        <v>0</v>
      </c>
      <c r="BP436" s="4">
        <v>0</v>
      </c>
      <c r="BQ436" s="93">
        <v>0</v>
      </c>
      <c r="BR436" s="4">
        <v>0</v>
      </c>
      <c r="BS436" s="4">
        <v>0</v>
      </c>
      <c r="BT436" s="4">
        <v>0</v>
      </c>
      <c r="BU436" s="4">
        <v>0</v>
      </c>
      <c r="BW436" s="4">
        <v>0</v>
      </c>
      <c r="BY436" s="4">
        <v>0</v>
      </c>
      <c r="CA436" s="4">
        <v>0</v>
      </c>
      <c r="CC436" s="93"/>
      <c r="CE436" s="4">
        <v>0</v>
      </c>
      <c r="CF436" s="4">
        <v>0</v>
      </c>
      <c r="CH436" s="4">
        <v>0</v>
      </c>
      <c r="CJ436" s="4">
        <v>0</v>
      </c>
      <c r="CK436" s="4">
        <v>0</v>
      </c>
      <c r="CL436" s="4">
        <v>0</v>
      </c>
      <c r="CM436" s="4">
        <v>0</v>
      </c>
      <c r="CN436" s="4">
        <v>0</v>
      </c>
      <c r="CO436" s="93"/>
      <c r="CS436" s="4">
        <v>0</v>
      </c>
      <c r="CW436" s="4">
        <v>0</v>
      </c>
      <c r="CY436" s="4">
        <v>0</v>
      </c>
      <c r="DA436" s="93"/>
      <c r="DD436" s="4">
        <v>0</v>
      </c>
      <c r="DF436" s="4">
        <v>0</v>
      </c>
      <c r="DH436" s="4">
        <v>0</v>
      </c>
      <c r="DI436" s="4">
        <v>0</v>
      </c>
      <c r="DJ436" s="4">
        <v>0</v>
      </c>
      <c r="DK436" s="4">
        <v>0</v>
      </c>
      <c r="DL436" s="4">
        <v>0</v>
      </c>
      <c r="DM436" s="93"/>
      <c r="DU436" s="4">
        <v>0</v>
      </c>
      <c r="DW436" s="4">
        <v>0</v>
      </c>
      <c r="DY436" s="93"/>
      <c r="EG436" s="4">
        <v>0</v>
      </c>
      <c r="EI436" s="4">
        <v>0</v>
      </c>
      <c r="EK436" s="93">
        <v>0</v>
      </c>
      <c r="EM436" s="4">
        <v>0</v>
      </c>
      <c r="EN436" s="4">
        <v>0</v>
      </c>
      <c r="EO436" s="4">
        <v>0</v>
      </c>
      <c r="EP436" s="4">
        <v>0</v>
      </c>
      <c r="EQ436" s="4">
        <v>0</v>
      </c>
      <c r="ER436" s="4">
        <v>0</v>
      </c>
      <c r="ES436" s="4">
        <v>0</v>
      </c>
      <c r="ET436" s="4">
        <v>0</v>
      </c>
      <c r="EU436" s="4">
        <v>0</v>
      </c>
      <c r="EV436" s="4">
        <v>0</v>
      </c>
      <c r="EW436" s="93">
        <v>0</v>
      </c>
      <c r="EX436" s="4">
        <v>0</v>
      </c>
      <c r="EY436" s="4">
        <v>0</v>
      </c>
      <c r="EZ436" s="4">
        <v>0</v>
      </c>
      <c r="FA436" s="4">
        <v>0</v>
      </c>
      <c r="FB436" s="4">
        <v>0</v>
      </c>
      <c r="FC436" s="4">
        <v>0</v>
      </c>
      <c r="FD436" s="4">
        <v>0</v>
      </c>
      <c r="FE436" s="4">
        <v>0</v>
      </c>
      <c r="FF436" s="4">
        <v>0</v>
      </c>
      <c r="FG436" s="4">
        <v>0</v>
      </c>
      <c r="FH436" s="4">
        <v>0</v>
      </c>
      <c r="FI436" s="93">
        <v>0</v>
      </c>
      <c r="FJ436" s="4">
        <v>0</v>
      </c>
      <c r="FK436" s="4">
        <v>0</v>
      </c>
      <c r="FL436" s="4">
        <v>0</v>
      </c>
      <c r="FM436" s="4">
        <v>0</v>
      </c>
      <c r="FN436" s="4">
        <v>0</v>
      </c>
      <c r="FO436" s="4">
        <v>0</v>
      </c>
      <c r="FQ436" s="4">
        <v>0</v>
      </c>
      <c r="FS436" s="4">
        <v>0</v>
      </c>
      <c r="FU436" s="93">
        <v>0</v>
      </c>
      <c r="FV436" s="4">
        <v>0</v>
      </c>
      <c r="FW436" s="4">
        <v>0</v>
      </c>
      <c r="FX436" s="4">
        <v>0</v>
      </c>
      <c r="FY436" s="4">
        <v>0</v>
      </c>
      <c r="FZ436" s="4">
        <v>0</v>
      </c>
      <c r="GA436" s="4">
        <v>0</v>
      </c>
      <c r="GB436" s="4">
        <v>0</v>
      </c>
      <c r="GC436" s="4">
        <v>0</v>
      </c>
      <c r="GE436" s="4">
        <v>0</v>
      </c>
      <c r="GG436" s="93">
        <v>0</v>
      </c>
      <c r="GH436" s="4">
        <v>0</v>
      </c>
      <c r="GI436" s="4">
        <v>0</v>
      </c>
      <c r="GJ436" s="4">
        <v>0</v>
      </c>
      <c r="GK436" s="4">
        <v>0</v>
      </c>
      <c r="GL436" s="4">
        <v>0</v>
      </c>
      <c r="GM436" s="4">
        <v>0</v>
      </c>
      <c r="GN436" s="4">
        <v>0</v>
      </c>
      <c r="GO436" s="4">
        <v>0</v>
      </c>
      <c r="GP436" s="4">
        <v>0</v>
      </c>
      <c r="GQ436" s="4">
        <v>0</v>
      </c>
      <c r="GR436" s="4">
        <v>0</v>
      </c>
      <c r="GS436" s="93">
        <v>0</v>
      </c>
      <c r="GT436" s="4">
        <v>0</v>
      </c>
      <c r="GU436" s="4">
        <v>0</v>
      </c>
      <c r="GV436" s="4">
        <v>0</v>
      </c>
      <c r="GW436" s="4">
        <v>0</v>
      </c>
      <c r="GX436" s="4">
        <v>0</v>
      </c>
      <c r="GY436" s="4">
        <v>0</v>
      </c>
      <c r="GZ436" s="4">
        <v>0</v>
      </c>
      <c r="HA436" s="160">
        <v>0</v>
      </c>
      <c r="HB436" s="160">
        <v>0</v>
      </c>
      <c r="HC436" s="160">
        <v>0</v>
      </c>
      <c r="HD436" s="4">
        <v>0</v>
      </c>
      <c r="HE436" s="93">
        <v>0</v>
      </c>
      <c r="HF436" s="4">
        <v>0</v>
      </c>
      <c r="HG436" s="4">
        <v>0</v>
      </c>
      <c r="HH436" s="4">
        <v>0</v>
      </c>
      <c r="HI436" s="4">
        <v>0</v>
      </c>
      <c r="HJ436" s="4">
        <v>0</v>
      </c>
      <c r="HK436" s="4">
        <v>0</v>
      </c>
      <c r="HL436" s="4">
        <v>0</v>
      </c>
      <c r="HM436" s="4">
        <v>0</v>
      </c>
      <c r="HN436" s="4">
        <v>0</v>
      </c>
      <c r="HO436" s="4">
        <v>0</v>
      </c>
      <c r="HP436" s="4">
        <v>0</v>
      </c>
      <c r="HQ436" s="4">
        <v>0</v>
      </c>
      <c r="HR436" s="93">
        <v>0</v>
      </c>
      <c r="HS436" s="4">
        <v>0</v>
      </c>
      <c r="HT436" s="4">
        <v>0</v>
      </c>
      <c r="HU436" s="4">
        <v>0</v>
      </c>
      <c r="HV436" s="4">
        <v>0</v>
      </c>
      <c r="HW436" s="4">
        <v>0</v>
      </c>
      <c r="HX436" s="176">
        <v>0</v>
      </c>
      <c r="HY436" s="4">
        <v>0</v>
      </c>
      <c r="HZ436" s="176">
        <v>0</v>
      </c>
      <c r="IA436" s="4">
        <v>0</v>
      </c>
      <c r="IB436" s="176">
        <v>0</v>
      </c>
      <c r="IC436" s="4">
        <v>0</v>
      </c>
      <c r="ID436" s="176">
        <v>0</v>
      </c>
      <c r="IE436" s="4">
        <v>0</v>
      </c>
      <c r="IF436" s="4">
        <v>0</v>
      </c>
      <c r="IG436" s="5">
        <v>0</v>
      </c>
      <c r="IH436" s="3">
        <v>0</v>
      </c>
      <c r="II436" s="3">
        <v>0</v>
      </c>
      <c r="IJ436" s="3">
        <v>0</v>
      </c>
      <c r="IK436" s="3">
        <v>0</v>
      </c>
      <c r="IL436" s="3">
        <v>0</v>
      </c>
      <c r="IM436" s="3">
        <v>0</v>
      </c>
      <c r="IN436" s="3">
        <v>0</v>
      </c>
      <c r="IO436" s="3">
        <v>0</v>
      </c>
      <c r="IP436" s="3">
        <v>0</v>
      </c>
      <c r="IQ436" s="3"/>
      <c r="IR436" s="3">
        <v>0</v>
      </c>
      <c r="IS436" s="3"/>
      <c r="IT436" s="3">
        <v>0</v>
      </c>
      <c r="IU436" s="3"/>
      <c r="IV436" s="93">
        <v>0</v>
      </c>
      <c r="IW436" s="4">
        <v>0</v>
      </c>
      <c r="IX436" s="4">
        <v>0</v>
      </c>
      <c r="IY436" s="4">
        <v>0</v>
      </c>
      <c r="IZ436" s="4">
        <v>0</v>
      </c>
      <c r="JA436" s="4">
        <v>0</v>
      </c>
      <c r="JB436" s="4">
        <v>0</v>
      </c>
      <c r="JC436" s="4">
        <v>0</v>
      </c>
      <c r="JD436" s="4">
        <v>0</v>
      </c>
      <c r="JE436" s="4">
        <v>0</v>
      </c>
      <c r="JG436" s="4">
        <v>0</v>
      </c>
      <c r="JI436" s="4">
        <v>0</v>
      </c>
      <c r="JK436" s="93">
        <v>0</v>
      </c>
      <c r="JL436" s="4">
        <v>0</v>
      </c>
      <c r="JM436" s="4">
        <v>0</v>
      </c>
      <c r="JN436" s="4">
        <v>0</v>
      </c>
      <c r="JO436" s="4">
        <v>0</v>
      </c>
      <c r="JP436" s="4">
        <v>0</v>
      </c>
      <c r="JQ436" s="4">
        <v>0</v>
      </c>
      <c r="JR436" s="4">
        <v>0</v>
      </c>
      <c r="JS436" s="4">
        <v>0</v>
      </c>
      <c r="JT436" s="4">
        <v>0</v>
      </c>
      <c r="JV436" s="4">
        <v>0</v>
      </c>
      <c r="JW436" s="4">
        <v>0</v>
      </c>
      <c r="JX436" s="4">
        <v>0</v>
      </c>
      <c r="JY436" s="4">
        <v>0</v>
      </c>
      <c r="JZ436" s="93">
        <v>0</v>
      </c>
      <c r="KA436" s="4">
        <v>0</v>
      </c>
      <c r="KB436" s="4">
        <v>0</v>
      </c>
      <c r="KC436" s="4">
        <v>0</v>
      </c>
      <c r="KD436" s="4">
        <v>0</v>
      </c>
      <c r="KE436" s="4">
        <v>0</v>
      </c>
      <c r="KF436" s="4">
        <v>0</v>
      </c>
      <c r="KG436" s="4">
        <v>0</v>
      </c>
      <c r="KH436" s="4">
        <v>0</v>
      </c>
      <c r="KI436" s="4">
        <v>0</v>
      </c>
      <c r="KJ436" s="4">
        <v>0</v>
      </c>
      <c r="KK436" s="4">
        <v>0</v>
      </c>
      <c r="KM436" s="4">
        <v>0</v>
      </c>
      <c r="KN436" s="4">
        <v>0</v>
      </c>
      <c r="KO436" s="4">
        <v>0</v>
      </c>
      <c r="KP436" s="4">
        <v>0</v>
      </c>
      <c r="KQ436" s="4">
        <v>0</v>
      </c>
      <c r="KR436" s="4">
        <v>0</v>
      </c>
      <c r="KS436" s="4">
        <v>0</v>
      </c>
      <c r="KT436" s="4">
        <v>0</v>
      </c>
      <c r="KU436" s="4">
        <v>0</v>
      </c>
      <c r="KV436" s="4">
        <v>0</v>
      </c>
      <c r="KW436" s="4">
        <v>0</v>
      </c>
      <c r="KX436" s="4">
        <v>0</v>
      </c>
      <c r="KY436" s="4">
        <v>0</v>
      </c>
      <c r="KZ436" s="4">
        <v>0</v>
      </c>
      <c r="LA436" s="4">
        <v>0</v>
      </c>
      <c r="LB436" s="4">
        <v>0</v>
      </c>
      <c r="LC436" s="4">
        <v>0</v>
      </c>
      <c r="LD436" s="4">
        <v>0</v>
      </c>
      <c r="LE436" s="4">
        <v>0</v>
      </c>
      <c r="LF436" s="4">
        <v>0</v>
      </c>
      <c r="LG436" s="4">
        <v>0</v>
      </c>
      <c r="LH436" s="4">
        <v>0</v>
      </c>
      <c r="LI436" s="4">
        <v>0</v>
      </c>
      <c r="LJ436" s="4">
        <v>0</v>
      </c>
      <c r="LK436" s="4">
        <v>0</v>
      </c>
      <c r="LL436" s="4">
        <v>0</v>
      </c>
      <c r="LM436" s="4">
        <v>0</v>
      </c>
      <c r="LO436" s="4">
        <v>0</v>
      </c>
      <c r="LQ436" s="4">
        <v>0</v>
      </c>
      <c r="MI436" s="115">
        <f t="shared" si="6"/>
        <v>-852</v>
      </c>
      <c r="MJ436" s="3"/>
      <c r="MK436" s="3"/>
      <c r="ML436" s="176"/>
      <c r="MM436" s="176"/>
      <c r="MN436" s="176"/>
      <c r="MO436" s="176"/>
      <c r="MP436" s="176"/>
      <c r="MQ436" s="176"/>
      <c r="MR436" s="176"/>
      <c r="MS436" s="176"/>
      <c r="MT436" s="176"/>
    </row>
    <row r="437" spans="1:358" s="4" customFormat="1">
      <c r="A437" s="1">
        <v>853</v>
      </c>
      <c r="B437" t="s">
        <v>464</v>
      </c>
      <c r="C437" s="93"/>
      <c r="E437" s="4">
        <v>0</v>
      </c>
      <c r="F437" s="4">
        <v>0</v>
      </c>
      <c r="I437" s="93"/>
      <c r="J437" s="4">
        <v>0</v>
      </c>
      <c r="K437" s="4">
        <v>0</v>
      </c>
      <c r="L437" s="4">
        <v>0</v>
      </c>
      <c r="O437" s="93"/>
      <c r="Q437" s="4">
        <v>0</v>
      </c>
      <c r="R437" s="4">
        <v>0</v>
      </c>
      <c r="S437" s="4">
        <v>0</v>
      </c>
      <c r="U437" s="4">
        <v>0</v>
      </c>
      <c r="V437" s="4">
        <v>0</v>
      </c>
      <c r="W437" s="93"/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L437" s="4">
        <v>0</v>
      </c>
      <c r="AO437" s="93"/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W437" s="93"/>
      <c r="AZ437" s="4">
        <v>0</v>
      </c>
      <c r="BB437" s="4">
        <v>0</v>
      </c>
      <c r="BC437" s="4">
        <v>0</v>
      </c>
      <c r="BD437" s="4">
        <v>0</v>
      </c>
      <c r="BH437" s="4">
        <v>0</v>
      </c>
      <c r="BL437" s="4">
        <v>0</v>
      </c>
      <c r="BN437" s="4">
        <v>0</v>
      </c>
      <c r="BO437" s="4">
        <v>0</v>
      </c>
      <c r="BP437" s="4">
        <v>0</v>
      </c>
      <c r="BQ437" s="93">
        <v>0</v>
      </c>
      <c r="BR437" s="4">
        <v>0</v>
      </c>
      <c r="BS437" s="4">
        <v>0</v>
      </c>
      <c r="BT437" s="4">
        <v>0</v>
      </c>
      <c r="BU437" s="4">
        <v>0</v>
      </c>
      <c r="BW437" s="4">
        <v>0</v>
      </c>
      <c r="BY437" s="4">
        <v>0</v>
      </c>
      <c r="CA437" s="4">
        <v>0</v>
      </c>
      <c r="CC437" s="93"/>
      <c r="CE437" s="4">
        <v>0</v>
      </c>
      <c r="CF437" s="4">
        <v>0</v>
      </c>
      <c r="CH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v>0</v>
      </c>
      <c r="CO437" s="93"/>
      <c r="CS437" s="4">
        <v>0</v>
      </c>
      <c r="CW437" s="4">
        <v>0</v>
      </c>
      <c r="CY437" s="4">
        <v>0</v>
      </c>
      <c r="DA437" s="93"/>
      <c r="DD437" s="4">
        <v>0</v>
      </c>
      <c r="DF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v>0</v>
      </c>
      <c r="DM437" s="93"/>
      <c r="DU437" s="4">
        <v>0</v>
      </c>
      <c r="DW437" s="4">
        <v>0</v>
      </c>
      <c r="DY437" s="93"/>
      <c r="EG437" s="4">
        <v>0</v>
      </c>
      <c r="EI437" s="4">
        <v>0</v>
      </c>
      <c r="EK437" s="93">
        <v>0</v>
      </c>
      <c r="EM437" s="4">
        <v>0</v>
      </c>
      <c r="EN437" s="4">
        <v>0</v>
      </c>
      <c r="EO437" s="4">
        <v>0</v>
      </c>
      <c r="EP437" s="4">
        <v>0</v>
      </c>
      <c r="EQ437" s="4">
        <v>0</v>
      </c>
      <c r="ER437" s="4">
        <v>0</v>
      </c>
      <c r="ES437" s="4">
        <v>0</v>
      </c>
      <c r="ET437" s="4">
        <v>0</v>
      </c>
      <c r="EU437" s="4">
        <v>0</v>
      </c>
      <c r="EV437" s="4">
        <v>0</v>
      </c>
      <c r="EW437" s="93">
        <v>0</v>
      </c>
      <c r="EX437" s="4">
        <v>0</v>
      </c>
      <c r="EY437" s="4">
        <v>0</v>
      </c>
      <c r="EZ437" s="4">
        <v>0</v>
      </c>
      <c r="FA437" s="4">
        <v>0</v>
      </c>
      <c r="FB437" s="4">
        <v>0</v>
      </c>
      <c r="FC437" s="4">
        <v>0</v>
      </c>
      <c r="FD437" s="4">
        <v>0</v>
      </c>
      <c r="FE437" s="4">
        <v>0</v>
      </c>
      <c r="FF437" s="4">
        <v>0</v>
      </c>
      <c r="FG437" s="4">
        <v>0</v>
      </c>
      <c r="FH437" s="4">
        <v>0</v>
      </c>
      <c r="FI437" s="93">
        <v>0</v>
      </c>
      <c r="FJ437" s="4">
        <v>0</v>
      </c>
      <c r="FK437" s="4">
        <v>0</v>
      </c>
      <c r="FL437" s="4">
        <v>0</v>
      </c>
      <c r="FM437" s="4">
        <v>0</v>
      </c>
      <c r="FN437" s="4">
        <v>0</v>
      </c>
      <c r="FO437" s="4">
        <v>0</v>
      </c>
      <c r="FQ437" s="4">
        <v>0</v>
      </c>
      <c r="FS437" s="4">
        <v>0</v>
      </c>
      <c r="FU437" s="93">
        <v>0</v>
      </c>
      <c r="FV437" s="4">
        <v>0</v>
      </c>
      <c r="FW437" s="4">
        <v>0</v>
      </c>
      <c r="FX437" s="4">
        <v>0</v>
      </c>
      <c r="FY437" s="4">
        <v>0</v>
      </c>
      <c r="FZ437" s="4">
        <v>0</v>
      </c>
      <c r="GA437" s="4">
        <v>0</v>
      </c>
      <c r="GB437" s="4">
        <v>0</v>
      </c>
      <c r="GC437" s="4">
        <v>0</v>
      </c>
      <c r="GE437" s="4">
        <v>0</v>
      </c>
      <c r="GG437" s="93">
        <v>0</v>
      </c>
      <c r="GH437" s="4">
        <v>0</v>
      </c>
      <c r="GI437" s="4">
        <v>0</v>
      </c>
      <c r="GJ437" s="4">
        <v>0</v>
      </c>
      <c r="GK437" s="4">
        <v>0</v>
      </c>
      <c r="GL437" s="4">
        <v>0</v>
      </c>
      <c r="GM437" s="4">
        <v>0</v>
      </c>
      <c r="GN437" s="4">
        <v>0</v>
      </c>
      <c r="GO437" s="4">
        <v>0</v>
      </c>
      <c r="GP437" s="4">
        <v>0</v>
      </c>
      <c r="GQ437" s="4">
        <v>0</v>
      </c>
      <c r="GR437" s="4">
        <v>0</v>
      </c>
      <c r="GS437" s="93">
        <v>0</v>
      </c>
      <c r="GT437" s="4">
        <v>0</v>
      </c>
      <c r="GU437" s="4">
        <v>0</v>
      </c>
      <c r="GV437" s="4">
        <v>0</v>
      </c>
      <c r="GW437" s="4">
        <v>0</v>
      </c>
      <c r="GX437" s="4">
        <v>0</v>
      </c>
      <c r="GY437" s="4">
        <v>0</v>
      </c>
      <c r="GZ437" s="4">
        <v>0</v>
      </c>
      <c r="HA437" s="160">
        <v>0</v>
      </c>
      <c r="HB437" s="160">
        <v>0</v>
      </c>
      <c r="HC437" s="160">
        <v>0</v>
      </c>
      <c r="HD437" s="4">
        <v>0</v>
      </c>
      <c r="HE437" s="93">
        <v>0</v>
      </c>
      <c r="HF437" s="4">
        <v>0</v>
      </c>
      <c r="HG437" s="4">
        <v>0</v>
      </c>
      <c r="HH437" s="4">
        <v>0</v>
      </c>
      <c r="HI437" s="4">
        <v>0</v>
      </c>
      <c r="HJ437" s="4">
        <v>0</v>
      </c>
      <c r="HK437" s="4">
        <v>0</v>
      </c>
      <c r="HL437" s="4">
        <v>0</v>
      </c>
      <c r="HM437" s="4">
        <v>0</v>
      </c>
      <c r="HN437" s="4">
        <v>0</v>
      </c>
      <c r="HO437" s="4">
        <v>0</v>
      </c>
      <c r="HP437" s="4">
        <v>0</v>
      </c>
      <c r="HQ437" s="4">
        <v>0</v>
      </c>
      <c r="HR437" s="93">
        <v>0</v>
      </c>
      <c r="HS437" s="4">
        <v>0</v>
      </c>
      <c r="HT437" s="4">
        <v>0</v>
      </c>
      <c r="HU437" s="4">
        <v>0</v>
      </c>
      <c r="HV437" s="4">
        <v>0</v>
      </c>
      <c r="HW437" s="4">
        <v>0</v>
      </c>
      <c r="HX437" s="176">
        <v>0</v>
      </c>
      <c r="HY437" s="4">
        <v>0</v>
      </c>
      <c r="HZ437" s="176">
        <v>0</v>
      </c>
      <c r="IA437" s="4">
        <v>0</v>
      </c>
      <c r="IB437" s="176">
        <v>0</v>
      </c>
      <c r="IC437" s="4">
        <v>0</v>
      </c>
      <c r="ID437" s="176">
        <v>0</v>
      </c>
      <c r="IE437" s="4">
        <v>0</v>
      </c>
      <c r="IF437" s="4">
        <v>0</v>
      </c>
      <c r="IG437" s="5">
        <v>0</v>
      </c>
      <c r="IH437" s="3">
        <v>0</v>
      </c>
      <c r="II437" s="3">
        <v>0</v>
      </c>
      <c r="IJ437" s="3">
        <v>0</v>
      </c>
      <c r="IK437" s="3">
        <v>0</v>
      </c>
      <c r="IL437" s="3">
        <v>0</v>
      </c>
      <c r="IM437" s="3">
        <v>0</v>
      </c>
      <c r="IN437" s="3">
        <v>0</v>
      </c>
      <c r="IO437" s="3">
        <v>0</v>
      </c>
      <c r="IP437" s="3">
        <v>0</v>
      </c>
      <c r="IQ437" s="3"/>
      <c r="IR437" s="3">
        <v>0</v>
      </c>
      <c r="IS437" s="3"/>
      <c r="IT437" s="3">
        <v>0</v>
      </c>
      <c r="IU437" s="3"/>
      <c r="IV437" s="93">
        <v>0</v>
      </c>
      <c r="IW437" s="4">
        <v>0</v>
      </c>
      <c r="IX437" s="4">
        <v>0</v>
      </c>
      <c r="IY437" s="4">
        <v>0</v>
      </c>
      <c r="IZ437" s="4">
        <v>0</v>
      </c>
      <c r="JA437" s="4">
        <v>0</v>
      </c>
      <c r="JB437" s="4">
        <v>0</v>
      </c>
      <c r="JC437" s="4">
        <v>0</v>
      </c>
      <c r="JD437" s="4">
        <v>0</v>
      </c>
      <c r="JE437" s="4">
        <v>0</v>
      </c>
      <c r="JG437" s="4">
        <v>0</v>
      </c>
      <c r="JI437" s="4">
        <v>0</v>
      </c>
      <c r="JK437" s="93">
        <v>0</v>
      </c>
      <c r="JL437" s="4">
        <v>0</v>
      </c>
      <c r="JM437" s="4">
        <v>0</v>
      </c>
      <c r="JN437" s="4">
        <v>0</v>
      </c>
      <c r="JO437" s="4">
        <v>0</v>
      </c>
      <c r="JP437" s="4">
        <v>0</v>
      </c>
      <c r="JQ437" s="4">
        <v>0</v>
      </c>
      <c r="JR437" s="4">
        <v>0</v>
      </c>
      <c r="JS437" s="4">
        <v>0</v>
      </c>
      <c r="JT437" s="4">
        <v>0</v>
      </c>
      <c r="JV437" s="4">
        <v>0</v>
      </c>
      <c r="JW437" s="4">
        <v>0</v>
      </c>
      <c r="JX437" s="4">
        <v>0</v>
      </c>
      <c r="JY437" s="4">
        <v>0</v>
      </c>
      <c r="JZ437" s="93">
        <v>0</v>
      </c>
      <c r="KA437" s="4">
        <v>0</v>
      </c>
      <c r="KB437" s="4">
        <v>0</v>
      </c>
      <c r="KC437" s="4">
        <v>0</v>
      </c>
      <c r="KD437" s="4">
        <v>0</v>
      </c>
      <c r="KE437" s="4">
        <v>0</v>
      </c>
      <c r="KF437" s="4">
        <v>0</v>
      </c>
      <c r="KG437" s="4">
        <v>0</v>
      </c>
      <c r="KH437" s="4">
        <v>0</v>
      </c>
      <c r="KI437" s="4">
        <v>0</v>
      </c>
      <c r="KJ437" s="4">
        <v>0</v>
      </c>
      <c r="KK437" s="4">
        <v>0</v>
      </c>
      <c r="KM437" s="4">
        <v>0</v>
      </c>
      <c r="KN437" s="4">
        <v>0</v>
      </c>
      <c r="KO437" s="4">
        <v>0</v>
      </c>
      <c r="KP437" s="4">
        <v>0</v>
      </c>
      <c r="KQ437" s="4">
        <v>0</v>
      </c>
      <c r="KR437" s="4">
        <v>0</v>
      </c>
      <c r="KS437" s="4">
        <v>0</v>
      </c>
      <c r="KT437" s="4">
        <v>0</v>
      </c>
      <c r="KU437" s="4">
        <v>0</v>
      </c>
      <c r="KV437" s="4">
        <v>0</v>
      </c>
      <c r="KW437" s="4">
        <v>0</v>
      </c>
      <c r="KX437" s="4">
        <v>0</v>
      </c>
      <c r="KY437" s="4">
        <v>0</v>
      </c>
      <c r="KZ437" s="4">
        <v>0</v>
      </c>
      <c r="LA437" s="4">
        <v>0</v>
      </c>
      <c r="LB437" s="4">
        <v>0</v>
      </c>
      <c r="LC437" s="4">
        <v>0</v>
      </c>
      <c r="LD437" s="4">
        <v>0</v>
      </c>
      <c r="LE437" s="4">
        <v>0</v>
      </c>
      <c r="LF437" s="4">
        <v>0</v>
      </c>
      <c r="LG437" s="4">
        <v>0</v>
      </c>
      <c r="LH437" s="4">
        <v>0</v>
      </c>
      <c r="LI437" s="4">
        <v>0</v>
      </c>
      <c r="LJ437" s="4">
        <v>0</v>
      </c>
      <c r="LK437" s="4">
        <v>0</v>
      </c>
      <c r="LL437" s="4">
        <v>0</v>
      </c>
      <c r="LM437" s="4">
        <v>0</v>
      </c>
      <c r="LO437" s="4">
        <v>0</v>
      </c>
      <c r="LQ437" s="4">
        <v>0</v>
      </c>
      <c r="MI437" s="115">
        <f t="shared" si="6"/>
        <v>-853</v>
      </c>
      <c r="MJ437" s="3"/>
      <c r="MK437" s="3"/>
      <c r="ML437" s="176"/>
      <c r="MM437" s="176"/>
      <c r="MN437" s="176"/>
      <c r="MO437" s="176"/>
      <c r="MP437" s="176"/>
      <c r="MQ437" s="176"/>
      <c r="MR437" s="176"/>
      <c r="MS437" s="176"/>
      <c r="MT437" s="176"/>
    </row>
    <row r="438" spans="1:358" s="4" customFormat="1">
      <c r="A438" s="1">
        <v>854</v>
      </c>
      <c r="B438" t="s">
        <v>465</v>
      </c>
      <c r="C438" s="93"/>
      <c r="E438" s="4">
        <v>0</v>
      </c>
      <c r="F438" s="4">
        <v>0</v>
      </c>
      <c r="I438" s="93"/>
      <c r="J438" s="4">
        <v>0</v>
      </c>
      <c r="K438" s="4">
        <v>0</v>
      </c>
      <c r="L438" s="4">
        <v>0</v>
      </c>
      <c r="O438" s="93"/>
      <c r="Q438" s="4">
        <v>0</v>
      </c>
      <c r="R438" s="4">
        <v>0</v>
      </c>
      <c r="S438" s="4">
        <v>0</v>
      </c>
      <c r="U438" s="4">
        <v>0</v>
      </c>
      <c r="V438" s="4">
        <v>0</v>
      </c>
      <c r="W438" s="93"/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L438" s="4">
        <v>0</v>
      </c>
      <c r="AO438" s="93"/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W438" s="93"/>
      <c r="AZ438" s="4">
        <v>0</v>
      </c>
      <c r="BB438" s="4">
        <v>0</v>
      </c>
      <c r="BC438" s="4">
        <v>0</v>
      </c>
      <c r="BD438" s="4">
        <v>0</v>
      </c>
      <c r="BH438" s="4">
        <v>0</v>
      </c>
      <c r="BL438" s="4">
        <v>0</v>
      </c>
      <c r="BN438" s="4">
        <v>0</v>
      </c>
      <c r="BO438" s="4">
        <v>0</v>
      </c>
      <c r="BP438" s="4">
        <v>0</v>
      </c>
      <c r="BQ438" s="93">
        <v>0</v>
      </c>
      <c r="BR438" s="4">
        <v>0</v>
      </c>
      <c r="BS438" s="4">
        <v>0</v>
      </c>
      <c r="BT438" s="4">
        <v>0</v>
      </c>
      <c r="BU438" s="4">
        <v>0</v>
      </c>
      <c r="BW438" s="4">
        <v>0</v>
      </c>
      <c r="BY438" s="4">
        <v>0</v>
      </c>
      <c r="CA438" s="4">
        <v>0</v>
      </c>
      <c r="CC438" s="93"/>
      <c r="CE438" s="4">
        <v>0</v>
      </c>
      <c r="CF438" s="4">
        <v>0</v>
      </c>
      <c r="CH438" s="4">
        <v>0</v>
      </c>
      <c r="CJ438" s="4">
        <v>0</v>
      </c>
      <c r="CK438" s="4">
        <v>0</v>
      </c>
      <c r="CL438" s="4">
        <v>0</v>
      </c>
      <c r="CM438" s="4">
        <v>0</v>
      </c>
      <c r="CN438" s="4">
        <v>0</v>
      </c>
      <c r="CO438" s="93"/>
      <c r="CS438" s="4">
        <v>0</v>
      </c>
      <c r="CW438" s="4">
        <v>0</v>
      </c>
      <c r="CY438" s="4">
        <v>0</v>
      </c>
      <c r="DA438" s="93"/>
      <c r="DD438" s="4">
        <v>0</v>
      </c>
      <c r="DF438" s="4">
        <v>0</v>
      </c>
      <c r="DH438" s="4">
        <v>0</v>
      </c>
      <c r="DI438" s="4">
        <v>0</v>
      </c>
      <c r="DJ438" s="4">
        <v>0</v>
      </c>
      <c r="DK438" s="4">
        <v>0</v>
      </c>
      <c r="DL438" s="4">
        <v>0</v>
      </c>
      <c r="DM438" s="93"/>
      <c r="DU438" s="4">
        <v>0</v>
      </c>
      <c r="DW438" s="4">
        <v>0</v>
      </c>
      <c r="DY438" s="93"/>
      <c r="EG438" s="4">
        <v>0</v>
      </c>
      <c r="EI438" s="4">
        <v>0</v>
      </c>
      <c r="EK438" s="93">
        <v>0</v>
      </c>
      <c r="EM438" s="4">
        <v>0</v>
      </c>
      <c r="EN438" s="4">
        <v>0</v>
      </c>
      <c r="EO438" s="4">
        <v>0</v>
      </c>
      <c r="EP438" s="4">
        <v>0</v>
      </c>
      <c r="EQ438" s="4">
        <v>0</v>
      </c>
      <c r="ER438" s="4">
        <v>0</v>
      </c>
      <c r="ES438" s="4">
        <v>0</v>
      </c>
      <c r="ET438" s="4">
        <v>0</v>
      </c>
      <c r="EU438" s="4">
        <v>0</v>
      </c>
      <c r="EV438" s="4">
        <v>0</v>
      </c>
      <c r="EW438" s="93">
        <v>0</v>
      </c>
      <c r="EX438" s="4">
        <v>0</v>
      </c>
      <c r="EY438" s="4">
        <v>0</v>
      </c>
      <c r="EZ438" s="4">
        <v>0</v>
      </c>
      <c r="FA438" s="4">
        <v>0</v>
      </c>
      <c r="FB438" s="4">
        <v>0</v>
      </c>
      <c r="FC438" s="4">
        <v>0</v>
      </c>
      <c r="FD438" s="4">
        <v>0</v>
      </c>
      <c r="FE438" s="4">
        <v>0</v>
      </c>
      <c r="FF438" s="4">
        <v>0</v>
      </c>
      <c r="FG438" s="4">
        <v>0</v>
      </c>
      <c r="FH438" s="4">
        <v>0</v>
      </c>
      <c r="FI438" s="93">
        <v>0</v>
      </c>
      <c r="FJ438" s="4">
        <v>0</v>
      </c>
      <c r="FK438" s="4">
        <v>0</v>
      </c>
      <c r="FL438" s="4">
        <v>0</v>
      </c>
      <c r="FM438" s="4">
        <v>0</v>
      </c>
      <c r="FN438" s="4">
        <v>0</v>
      </c>
      <c r="FO438" s="4">
        <v>0</v>
      </c>
      <c r="FQ438" s="4">
        <v>0</v>
      </c>
      <c r="FS438" s="4">
        <v>0</v>
      </c>
      <c r="FU438" s="93">
        <v>0</v>
      </c>
      <c r="FV438" s="4">
        <v>0</v>
      </c>
      <c r="FW438" s="4">
        <v>0</v>
      </c>
      <c r="FX438" s="4">
        <v>0</v>
      </c>
      <c r="FY438" s="4">
        <v>0</v>
      </c>
      <c r="FZ438" s="4">
        <v>0</v>
      </c>
      <c r="GA438" s="4">
        <v>0</v>
      </c>
      <c r="GB438" s="4">
        <v>0</v>
      </c>
      <c r="GC438" s="4">
        <v>0</v>
      </c>
      <c r="GE438" s="4">
        <v>0</v>
      </c>
      <c r="GG438" s="93"/>
      <c r="GJ438" s="4">
        <v>0</v>
      </c>
      <c r="GN438" s="4">
        <v>0</v>
      </c>
      <c r="GO438" s="4">
        <v>0</v>
      </c>
      <c r="GP438" s="4">
        <v>0</v>
      </c>
      <c r="GQ438" s="4">
        <v>0</v>
      </c>
      <c r="GR438" s="4">
        <v>0</v>
      </c>
      <c r="GS438" s="93"/>
      <c r="GZ438" s="4">
        <v>0</v>
      </c>
      <c r="HA438" s="160">
        <v>0</v>
      </c>
      <c r="HB438" s="160"/>
      <c r="HC438" s="160">
        <v>0</v>
      </c>
      <c r="HD438" s="4">
        <v>0</v>
      </c>
      <c r="HE438" s="93">
        <v>0</v>
      </c>
      <c r="HF438" s="4">
        <v>0</v>
      </c>
      <c r="HH438" s="4">
        <v>0</v>
      </c>
      <c r="HJ438" s="4">
        <v>0</v>
      </c>
      <c r="HL438" s="4">
        <v>0</v>
      </c>
      <c r="HN438" s="4">
        <v>0</v>
      </c>
      <c r="HP438" s="4">
        <v>0</v>
      </c>
      <c r="HR438" s="93"/>
      <c r="HT438" s="4">
        <v>0</v>
      </c>
      <c r="HV438" s="4">
        <v>0</v>
      </c>
      <c r="HX438" s="3">
        <v>0</v>
      </c>
      <c r="HZ438" s="3">
        <v>0</v>
      </c>
      <c r="IB438" s="3">
        <v>0</v>
      </c>
      <c r="IC438" s="4">
        <v>0</v>
      </c>
      <c r="ID438" s="3">
        <v>0</v>
      </c>
      <c r="IE438" s="4">
        <v>0</v>
      </c>
      <c r="IF438" s="4">
        <v>0</v>
      </c>
      <c r="IG438" s="5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93"/>
      <c r="JG438" s="4">
        <v>0</v>
      </c>
      <c r="JI438" s="4">
        <v>0</v>
      </c>
      <c r="JK438" s="93"/>
      <c r="JO438" s="4">
        <v>0</v>
      </c>
      <c r="JQ438" s="4">
        <v>0</v>
      </c>
      <c r="JS438" s="4">
        <v>0</v>
      </c>
      <c r="JW438" s="4">
        <v>0</v>
      </c>
      <c r="JX438" s="4">
        <v>0</v>
      </c>
      <c r="JY438" s="4">
        <v>0</v>
      </c>
      <c r="JZ438" s="93"/>
      <c r="KN438" s="4">
        <v>0</v>
      </c>
      <c r="KS438" s="4">
        <v>0</v>
      </c>
      <c r="KW438" s="4">
        <v>0</v>
      </c>
      <c r="KY438" s="4">
        <v>0</v>
      </c>
      <c r="LA438" s="4">
        <v>0</v>
      </c>
      <c r="LB438" s="4">
        <v>0</v>
      </c>
      <c r="LC438" s="4">
        <v>0</v>
      </c>
      <c r="LD438" s="4">
        <v>0</v>
      </c>
      <c r="LG438" s="4">
        <v>0</v>
      </c>
      <c r="LI438" s="4">
        <v>0</v>
      </c>
      <c r="LK438" s="4">
        <v>0</v>
      </c>
      <c r="LM438" s="4">
        <v>0</v>
      </c>
      <c r="LO438" s="4">
        <v>0</v>
      </c>
      <c r="LQ438" s="4">
        <v>0</v>
      </c>
      <c r="MI438" s="115">
        <f t="shared" si="6"/>
        <v>-854</v>
      </c>
      <c r="MJ438" s="3"/>
      <c r="MK438" s="3"/>
      <c r="ML438" s="176"/>
      <c r="MM438" s="176"/>
      <c r="MN438" s="176"/>
      <c r="MO438" s="176"/>
      <c r="MP438" s="176"/>
      <c r="MQ438" s="176"/>
      <c r="MR438" s="176"/>
      <c r="MS438" s="176"/>
      <c r="MT438" s="176"/>
    </row>
    <row r="439" spans="1:358" s="4" customFormat="1">
      <c r="A439" s="1">
        <v>855</v>
      </c>
      <c r="B439" t="s">
        <v>466</v>
      </c>
      <c r="C439" s="93"/>
      <c r="E439" s="4">
        <v>0</v>
      </c>
      <c r="F439" s="4">
        <v>0</v>
      </c>
      <c r="I439" s="93"/>
      <c r="J439" s="4">
        <v>0</v>
      </c>
      <c r="K439" s="4">
        <v>0</v>
      </c>
      <c r="L439" s="4">
        <v>0</v>
      </c>
      <c r="O439" s="93"/>
      <c r="Q439" s="4">
        <v>0</v>
      </c>
      <c r="R439" s="4">
        <v>0</v>
      </c>
      <c r="S439" s="4">
        <v>0</v>
      </c>
      <c r="U439" s="4">
        <v>0</v>
      </c>
      <c r="V439" s="4">
        <v>0</v>
      </c>
      <c r="W439" s="93"/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L439" s="4">
        <v>0</v>
      </c>
      <c r="AO439" s="93"/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W439" s="93"/>
      <c r="AZ439" s="4">
        <v>0</v>
      </c>
      <c r="BB439" s="4">
        <v>0</v>
      </c>
      <c r="BC439" s="4">
        <v>0</v>
      </c>
      <c r="BD439" s="4">
        <v>0</v>
      </c>
      <c r="BH439" s="4">
        <v>0</v>
      </c>
      <c r="BL439" s="4">
        <v>0</v>
      </c>
      <c r="BN439" s="4">
        <v>0</v>
      </c>
      <c r="BO439" s="4">
        <v>0</v>
      </c>
      <c r="BP439" s="4">
        <v>0</v>
      </c>
      <c r="BQ439" s="93">
        <v>0</v>
      </c>
      <c r="BR439" s="4">
        <v>0</v>
      </c>
      <c r="BS439" s="4">
        <v>0</v>
      </c>
      <c r="BT439" s="4">
        <v>0</v>
      </c>
      <c r="BU439" s="4">
        <v>0</v>
      </c>
      <c r="BW439" s="4">
        <v>0</v>
      </c>
      <c r="BY439" s="4">
        <v>0</v>
      </c>
      <c r="CA439" s="4">
        <v>0</v>
      </c>
      <c r="CC439" s="93"/>
      <c r="CE439" s="4">
        <v>0</v>
      </c>
      <c r="CF439" s="4">
        <v>0</v>
      </c>
      <c r="CH439" s="4">
        <v>0</v>
      </c>
      <c r="CJ439" s="4">
        <v>0</v>
      </c>
      <c r="CK439" s="4">
        <v>0</v>
      </c>
      <c r="CL439" s="4">
        <v>0</v>
      </c>
      <c r="CM439" s="4">
        <v>0</v>
      </c>
      <c r="CN439" s="4">
        <v>0</v>
      </c>
      <c r="CO439" s="93"/>
      <c r="CS439" s="4">
        <v>0</v>
      </c>
      <c r="CW439" s="4">
        <v>0</v>
      </c>
      <c r="CY439" s="4">
        <v>0</v>
      </c>
      <c r="DA439" s="93"/>
      <c r="DD439" s="4">
        <v>0</v>
      </c>
      <c r="DF439" s="4">
        <v>0</v>
      </c>
      <c r="DH439" s="4">
        <v>0</v>
      </c>
      <c r="DI439" s="4">
        <v>0</v>
      </c>
      <c r="DJ439" s="4">
        <v>0</v>
      </c>
      <c r="DK439" s="4">
        <v>0</v>
      </c>
      <c r="DL439" s="4">
        <v>0</v>
      </c>
      <c r="DM439" s="93"/>
      <c r="DU439" s="4">
        <v>0</v>
      </c>
      <c r="DW439" s="4">
        <v>0</v>
      </c>
      <c r="DY439" s="93"/>
      <c r="EG439" s="4">
        <v>0</v>
      </c>
      <c r="EI439" s="4">
        <v>0</v>
      </c>
      <c r="EK439" s="93">
        <v>0</v>
      </c>
      <c r="EM439" s="4">
        <v>0</v>
      </c>
      <c r="EN439" s="4">
        <v>0</v>
      </c>
      <c r="EO439" s="4">
        <v>0</v>
      </c>
      <c r="EP439" s="4">
        <v>0</v>
      </c>
      <c r="EQ439" s="4">
        <v>0</v>
      </c>
      <c r="ER439" s="4">
        <v>0</v>
      </c>
      <c r="ES439" s="4">
        <v>0</v>
      </c>
      <c r="ET439" s="4">
        <v>0</v>
      </c>
      <c r="EU439" s="4">
        <v>0</v>
      </c>
      <c r="EV439" s="4">
        <v>0</v>
      </c>
      <c r="EW439" s="93">
        <v>0</v>
      </c>
      <c r="EX439" s="4">
        <v>0</v>
      </c>
      <c r="EY439" s="4">
        <v>0</v>
      </c>
      <c r="EZ439" s="4">
        <v>0</v>
      </c>
      <c r="FA439" s="4">
        <v>0</v>
      </c>
      <c r="FB439" s="4">
        <v>0</v>
      </c>
      <c r="FC439" s="4">
        <v>0</v>
      </c>
      <c r="FD439" s="4">
        <v>0</v>
      </c>
      <c r="FE439" s="4">
        <v>0</v>
      </c>
      <c r="FF439" s="4">
        <v>0</v>
      </c>
      <c r="FG439" s="4">
        <v>0</v>
      </c>
      <c r="FH439" s="4">
        <v>0</v>
      </c>
      <c r="FI439" s="93">
        <v>0</v>
      </c>
      <c r="FJ439" s="4">
        <v>0</v>
      </c>
      <c r="FK439" s="4">
        <v>0</v>
      </c>
      <c r="FL439" s="4">
        <v>0</v>
      </c>
      <c r="FM439" s="4">
        <v>0</v>
      </c>
      <c r="FN439" s="4">
        <v>0</v>
      </c>
      <c r="FO439" s="4">
        <v>0</v>
      </c>
      <c r="FQ439" s="4">
        <v>0</v>
      </c>
      <c r="FS439" s="4">
        <v>0</v>
      </c>
      <c r="FU439" s="93">
        <v>0</v>
      </c>
      <c r="FV439" s="4">
        <v>0</v>
      </c>
      <c r="FW439" s="4">
        <v>0</v>
      </c>
      <c r="FX439" s="4">
        <v>0</v>
      </c>
      <c r="FY439" s="4">
        <v>0</v>
      </c>
      <c r="FZ439" s="4">
        <v>0</v>
      </c>
      <c r="GA439" s="4">
        <v>0</v>
      </c>
      <c r="GB439" s="4">
        <v>0</v>
      </c>
      <c r="GC439" s="4">
        <v>0</v>
      </c>
      <c r="GE439" s="4">
        <v>0</v>
      </c>
      <c r="GG439" s="93">
        <v>0</v>
      </c>
      <c r="GH439" s="4">
        <v>0</v>
      </c>
      <c r="GI439" s="4">
        <v>0</v>
      </c>
      <c r="GJ439" s="4">
        <v>0</v>
      </c>
      <c r="GK439" s="4">
        <v>0</v>
      </c>
      <c r="GL439" s="4">
        <v>0</v>
      </c>
      <c r="GM439" s="4">
        <v>0</v>
      </c>
      <c r="GN439" s="4">
        <v>0</v>
      </c>
      <c r="GO439" s="4">
        <v>0</v>
      </c>
      <c r="GP439" s="4">
        <v>0</v>
      </c>
      <c r="GQ439" s="4">
        <v>0</v>
      </c>
      <c r="GR439" s="4">
        <v>0</v>
      </c>
      <c r="GS439" s="93">
        <v>0</v>
      </c>
      <c r="GT439" s="4">
        <v>0</v>
      </c>
      <c r="GU439" s="4">
        <v>0</v>
      </c>
      <c r="GV439" s="4">
        <v>0</v>
      </c>
      <c r="GW439" s="4">
        <v>0</v>
      </c>
      <c r="GX439" s="4">
        <v>0</v>
      </c>
      <c r="GY439" s="4">
        <v>0</v>
      </c>
      <c r="GZ439" s="4">
        <v>0</v>
      </c>
      <c r="HA439" s="160">
        <v>0</v>
      </c>
      <c r="HB439" s="160">
        <v>0</v>
      </c>
      <c r="HC439" s="160">
        <v>0</v>
      </c>
      <c r="HD439" s="4">
        <v>0</v>
      </c>
      <c r="HE439" s="93">
        <v>0</v>
      </c>
      <c r="HF439" s="4">
        <v>0</v>
      </c>
      <c r="HG439" s="4">
        <v>0</v>
      </c>
      <c r="HH439" s="4">
        <v>0</v>
      </c>
      <c r="HI439" s="4">
        <v>0</v>
      </c>
      <c r="HJ439" s="4">
        <v>0</v>
      </c>
      <c r="HK439" s="4">
        <v>0</v>
      </c>
      <c r="HL439" s="4">
        <v>0</v>
      </c>
      <c r="HM439" s="4">
        <v>0</v>
      </c>
      <c r="HN439" s="4">
        <v>0</v>
      </c>
      <c r="HO439" s="4">
        <v>0</v>
      </c>
      <c r="HP439" s="4">
        <v>0</v>
      </c>
      <c r="HQ439" s="4">
        <v>0</v>
      </c>
      <c r="HR439" s="93">
        <v>0</v>
      </c>
      <c r="HS439" s="4">
        <v>0</v>
      </c>
      <c r="HT439" s="4">
        <v>0</v>
      </c>
      <c r="HU439" s="4">
        <v>0</v>
      </c>
      <c r="HV439" s="4">
        <v>0</v>
      </c>
      <c r="HW439" s="4">
        <v>0</v>
      </c>
      <c r="HX439" s="176">
        <v>0</v>
      </c>
      <c r="HY439" s="4">
        <v>0</v>
      </c>
      <c r="HZ439" s="176">
        <v>0</v>
      </c>
      <c r="IA439" s="4">
        <v>0</v>
      </c>
      <c r="IB439" s="176">
        <v>0</v>
      </c>
      <c r="IC439" s="4">
        <v>0</v>
      </c>
      <c r="ID439" s="176">
        <v>0</v>
      </c>
      <c r="IE439" s="4">
        <v>0</v>
      </c>
      <c r="IF439" s="4">
        <v>0</v>
      </c>
      <c r="IG439" s="5">
        <v>0</v>
      </c>
      <c r="IH439" s="3">
        <v>0</v>
      </c>
      <c r="II439" s="3">
        <v>0</v>
      </c>
      <c r="IJ439" s="3">
        <v>0</v>
      </c>
      <c r="IK439" s="3">
        <v>0</v>
      </c>
      <c r="IL439" s="3">
        <v>0</v>
      </c>
      <c r="IM439" s="3">
        <v>0</v>
      </c>
      <c r="IN439" s="3">
        <v>0</v>
      </c>
      <c r="IO439" s="3">
        <v>0</v>
      </c>
      <c r="IP439" s="3">
        <v>0</v>
      </c>
      <c r="IQ439" s="3"/>
      <c r="IR439" s="3">
        <v>0</v>
      </c>
      <c r="IS439" s="3"/>
      <c r="IT439" s="3">
        <v>0</v>
      </c>
      <c r="IU439" s="3"/>
      <c r="IV439" s="93">
        <v>0</v>
      </c>
      <c r="IW439" s="4">
        <v>0</v>
      </c>
      <c r="IX439" s="4">
        <v>0</v>
      </c>
      <c r="IY439" s="4">
        <v>0</v>
      </c>
      <c r="IZ439" s="4">
        <v>0</v>
      </c>
      <c r="JA439" s="4">
        <v>0</v>
      </c>
      <c r="JB439" s="4">
        <v>0</v>
      </c>
      <c r="JC439" s="4">
        <v>0</v>
      </c>
      <c r="JD439" s="4">
        <v>0</v>
      </c>
      <c r="JE439" s="4">
        <v>0</v>
      </c>
      <c r="JG439" s="4">
        <v>0</v>
      </c>
      <c r="JI439" s="4">
        <v>0</v>
      </c>
      <c r="JK439" s="93">
        <v>0</v>
      </c>
      <c r="JL439" s="4">
        <v>0</v>
      </c>
      <c r="JM439" s="4">
        <v>0</v>
      </c>
      <c r="JN439" s="4">
        <v>0</v>
      </c>
      <c r="JO439" s="4">
        <v>0</v>
      </c>
      <c r="JP439" s="4">
        <v>0</v>
      </c>
      <c r="JQ439" s="4">
        <v>0</v>
      </c>
      <c r="JR439" s="4">
        <v>0</v>
      </c>
      <c r="JS439" s="4">
        <v>0</v>
      </c>
      <c r="JT439" s="4">
        <v>0</v>
      </c>
      <c r="JV439" s="4">
        <v>0</v>
      </c>
      <c r="JW439" s="4">
        <v>0</v>
      </c>
      <c r="JX439" s="4">
        <v>0</v>
      </c>
      <c r="JY439" s="4">
        <v>0</v>
      </c>
      <c r="JZ439" s="93">
        <v>0</v>
      </c>
      <c r="KA439" s="4">
        <v>0</v>
      </c>
      <c r="KB439" s="4">
        <v>0</v>
      </c>
      <c r="KC439" s="4">
        <v>0</v>
      </c>
      <c r="KD439" s="4">
        <v>0</v>
      </c>
      <c r="KE439" s="4">
        <v>0</v>
      </c>
      <c r="KF439" s="4">
        <v>0</v>
      </c>
      <c r="KG439" s="4">
        <v>0</v>
      </c>
      <c r="KH439" s="4">
        <v>0</v>
      </c>
      <c r="KI439" s="4">
        <v>0</v>
      </c>
      <c r="KJ439" s="4">
        <v>0</v>
      </c>
      <c r="KK439" s="4">
        <v>0</v>
      </c>
      <c r="KM439" s="4">
        <v>0</v>
      </c>
      <c r="KN439" s="4">
        <v>0</v>
      </c>
      <c r="KO439" s="4">
        <v>0</v>
      </c>
      <c r="KP439" s="4">
        <v>0</v>
      </c>
      <c r="KQ439" s="4">
        <v>0</v>
      </c>
      <c r="KR439" s="4">
        <v>0</v>
      </c>
      <c r="KS439" s="4">
        <v>0</v>
      </c>
      <c r="KT439" s="4">
        <v>0</v>
      </c>
      <c r="KU439" s="4">
        <v>0</v>
      </c>
      <c r="KV439" s="4">
        <v>0</v>
      </c>
      <c r="KW439" s="4">
        <v>0</v>
      </c>
      <c r="KX439" s="4">
        <v>0</v>
      </c>
      <c r="KY439" s="4">
        <v>0</v>
      </c>
      <c r="KZ439" s="4">
        <v>0</v>
      </c>
      <c r="LA439" s="4">
        <v>0</v>
      </c>
      <c r="LB439" s="4">
        <v>0</v>
      </c>
      <c r="LC439" s="4">
        <v>0</v>
      </c>
      <c r="LD439" s="4">
        <v>0</v>
      </c>
      <c r="LE439" s="4">
        <v>0</v>
      </c>
      <c r="LF439" s="4">
        <v>0</v>
      </c>
      <c r="LG439" s="4">
        <v>0</v>
      </c>
      <c r="LH439" s="4">
        <v>0</v>
      </c>
      <c r="LI439" s="4">
        <v>0</v>
      </c>
      <c r="LJ439" s="4">
        <v>0</v>
      </c>
      <c r="LK439" s="4">
        <v>0</v>
      </c>
      <c r="LL439" s="4">
        <v>0</v>
      </c>
      <c r="LM439" s="4">
        <v>0</v>
      </c>
      <c r="LO439" s="4">
        <v>0</v>
      </c>
      <c r="LQ439" s="4">
        <v>0</v>
      </c>
      <c r="MI439" s="115">
        <f t="shared" si="6"/>
        <v>-855</v>
      </c>
      <c r="MJ439" s="3"/>
      <c r="MK439" s="3"/>
      <c r="ML439" s="176"/>
      <c r="MM439" s="176"/>
      <c r="MN439" s="176"/>
      <c r="MO439" s="176"/>
      <c r="MP439" s="176"/>
      <c r="MQ439" s="176"/>
      <c r="MR439" s="176"/>
      <c r="MS439" s="176"/>
      <c r="MT439" s="176"/>
    </row>
    <row r="440" spans="1:358" s="4" customFormat="1">
      <c r="A440" s="1">
        <v>860</v>
      </c>
      <c r="B440" t="s">
        <v>467</v>
      </c>
      <c r="C440" s="93"/>
      <c r="E440" s="4">
        <v>0</v>
      </c>
      <c r="F440" s="4">
        <v>0</v>
      </c>
      <c r="I440" s="93"/>
      <c r="J440" s="4">
        <v>0</v>
      </c>
      <c r="K440" s="4">
        <v>0</v>
      </c>
      <c r="L440" s="4">
        <v>0</v>
      </c>
      <c r="O440" s="93"/>
      <c r="Q440" s="4">
        <v>0</v>
      </c>
      <c r="R440" s="4">
        <v>0</v>
      </c>
      <c r="S440" s="4">
        <v>0</v>
      </c>
      <c r="U440" s="4">
        <v>0</v>
      </c>
      <c r="V440" s="4">
        <v>0</v>
      </c>
      <c r="W440" s="93"/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L440" s="4">
        <v>0</v>
      </c>
      <c r="AO440" s="93"/>
      <c r="AQ440" s="4">
        <v>0</v>
      </c>
      <c r="AR440" s="4">
        <v>0</v>
      </c>
      <c r="AS440" s="4">
        <v>0</v>
      </c>
      <c r="AT440" s="4">
        <v>0</v>
      </c>
      <c r="AU440" s="4">
        <v>0</v>
      </c>
      <c r="AW440" s="93"/>
      <c r="AZ440" s="4">
        <v>0</v>
      </c>
      <c r="BB440" s="4">
        <v>0</v>
      </c>
      <c r="BC440" s="4">
        <v>0</v>
      </c>
      <c r="BD440" s="4">
        <v>0</v>
      </c>
      <c r="BH440" s="4">
        <v>0</v>
      </c>
      <c r="BL440" s="4">
        <v>0</v>
      </c>
      <c r="BN440" s="4">
        <v>0</v>
      </c>
      <c r="BO440" s="4">
        <v>0</v>
      </c>
      <c r="BP440" s="4">
        <v>0</v>
      </c>
      <c r="BQ440" s="93">
        <v>0</v>
      </c>
      <c r="BR440" s="4">
        <v>0</v>
      </c>
      <c r="BS440" s="4">
        <v>0</v>
      </c>
      <c r="BT440" s="4">
        <v>0</v>
      </c>
      <c r="BU440" s="4">
        <v>0</v>
      </c>
      <c r="BW440" s="4">
        <v>0</v>
      </c>
      <c r="BY440" s="4">
        <v>0</v>
      </c>
      <c r="CA440" s="4">
        <v>0</v>
      </c>
      <c r="CC440" s="93"/>
      <c r="CE440" s="4">
        <v>0</v>
      </c>
      <c r="CF440" s="4">
        <v>0</v>
      </c>
      <c r="CH440" s="4">
        <v>0</v>
      </c>
      <c r="CJ440" s="4">
        <v>0</v>
      </c>
      <c r="CK440" s="4">
        <v>0</v>
      </c>
      <c r="CL440" s="4">
        <v>0</v>
      </c>
      <c r="CM440" s="4">
        <v>0</v>
      </c>
      <c r="CN440" s="4">
        <v>0</v>
      </c>
      <c r="CO440" s="93"/>
      <c r="CS440" s="4">
        <v>0</v>
      </c>
      <c r="CW440" s="4">
        <v>0</v>
      </c>
      <c r="CY440" s="4">
        <v>0</v>
      </c>
      <c r="DA440" s="93"/>
      <c r="DD440" s="4">
        <v>0</v>
      </c>
      <c r="DF440" s="4">
        <v>0</v>
      </c>
      <c r="DH440" s="4">
        <v>0</v>
      </c>
      <c r="DI440" s="4">
        <v>0</v>
      </c>
      <c r="DJ440" s="4">
        <v>0</v>
      </c>
      <c r="DK440" s="4">
        <v>0</v>
      </c>
      <c r="DL440" s="4">
        <v>0</v>
      </c>
      <c r="DM440" s="93"/>
      <c r="DU440" s="4">
        <v>0</v>
      </c>
      <c r="DW440" s="4">
        <v>0</v>
      </c>
      <c r="DY440" s="93"/>
      <c r="EG440" s="4">
        <v>0</v>
      </c>
      <c r="EI440" s="4">
        <v>0</v>
      </c>
      <c r="EK440" s="93">
        <v>0</v>
      </c>
      <c r="EM440" s="4">
        <v>0</v>
      </c>
      <c r="EN440" s="4">
        <v>0</v>
      </c>
      <c r="EO440" s="4">
        <v>0</v>
      </c>
      <c r="EP440" s="4">
        <v>0</v>
      </c>
      <c r="EQ440" s="4">
        <v>0</v>
      </c>
      <c r="ER440" s="4">
        <v>0</v>
      </c>
      <c r="ES440" s="4">
        <v>0</v>
      </c>
      <c r="ET440" s="4">
        <v>0</v>
      </c>
      <c r="EU440" s="4">
        <v>0</v>
      </c>
      <c r="EV440" s="4">
        <v>0</v>
      </c>
      <c r="EW440" s="93">
        <v>0</v>
      </c>
      <c r="EX440" s="4">
        <v>0</v>
      </c>
      <c r="EY440" s="4">
        <v>0</v>
      </c>
      <c r="EZ440" s="4">
        <v>0</v>
      </c>
      <c r="FA440" s="4">
        <v>0</v>
      </c>
      <c r="FB440" s="4">
        <v>0</v>
      </c>
      <c r="FC440" s="4">
        <v>0</v>
      </c>
      <c r="FD440" s="4">
        <v>0</v>
      </c>
      <c r="FE440" s="4">
        <v>0</v>
      </c>
      <c r="FF440" s="4">
        <v>0</v>
      </c>
      <c r="FG440" s="4">
        <v>0</v>
      </c>
      <c r="FH440" s="4">
        <v>0</v>
      </c>
      <c r="FI440" s="93">
        <v>0</v>
      </c>
      <c r="FJ440" s="4">
        <v>0</v>
      </c>
      <c r="FK440" s="4">
        <v>0</v>
      </c>
      <c r="FL440" s="4">
        <v>0</v>
      </c>
      <c r="FM440" s="4">
        <v>0</v>
      </c>
      <c r="FN440" s="4">
        <v>0</v>
      </c>
      <c r="FO440" s="4">
        <v>0</v>
      </c>
      <c r="FQ440" s="4">
        <v>0</v>
      </c>
      <c r="FS440" s="4">
        <v>0</v>
      </c>
      <c r="FU440" s="93">
        <v>0</v>
      </c>
      <c r="FV440" s="4">
        <v>0</v>
      </c>
      <c r="FW440" s="4">
        <v>0</v>
      </c>
      <c r="FX440" s="4">
        <v>0</v>
      </c>
      <c r="FY440" s="4">
        <v>0</v>
      </c>
      <c r="FZ440" s="4">
        <v>0</v>
      </c>
      <c r="GA440" s="4">
        <v>0</v>
      </c>
      <c r="GB440" s="4">
        <v>0</v>
      </c>
      <c r="GC440" s="4">
        <v>0</v>
      </c>
      <c r="GE440" s="4">
        <v>0</v>
      </c>
      <c r="GG440" s="93">
        <v>0</v>
      </c>
      <c r="GH440" s="4">
        <v>0</v>
      </c>
      <c r="GI440" s="4">
        <v>0</v>
      </c>
      <c r="GJ440" s="4">
        <v>0</v>
      </c>
      <c r="GK440" s="4">
        <v>0</v>
      </c>
      <c r="GL440" s="4">
        <v>0</v>
      </c>
      <c r="GM440" s="4">
        <v>0</v>
      </c>
      <c r="GN440" s="4">
        <v>0</v>
      </c>
      <c r="GO440" s="4">
        <v>0</v>
      </c>
      <c r="GP440" s="4">
        <v>0</v>
      </c>
      <c r="GQ440" s="4">
        <v>0</v>
      </c>
      <c r="GR440" s="4">
        <v>0</v>
      </c>
      <c r="GS440" s="93">
        <v>0</v>
      </c>
      <c r="GT440" s="4">
        <v>0</v>
      </c>
      <c r="GU440" s="4">
        <v>0</v>
      </c>
      <c r="GV440" s="4">
        <v>0</v>
      </c>
      <c r="GW440" s="4">
        <v>0</v>
      </c>
      <c r="GX440" s="4">
        <v>0</v>
      </c>
      <c r="GY440" s="4">
        <v>0</v>
      </c>
      <c r="GZ440" s="4">
        <v>0</v>
      </c>
      <c r="HA440" s="160">
        <v>0</v>
      </c>
      <c r="HB440" s="160">
        <v>0</v>
      </c>
      <c r="HC440" s="160">
        <v>0</v>
      </c>
      <c r="HD440" s="4">
        <v>0</v>
      </c>
      <c r="HE440" s="93">
        <v>0</v>
      </c>
      <c r="HF440" s="4">
        <v>0</v>
      </c>
      <c r="HG440" s="4">
        <v>0</v>
      </c>
      <c r="HH440" s="4">
        <v>0</v>
      </c>
      <c r="HI440" s="4">
        <v>0</v>
      </c>
      <c r="HJ440" s="4">
        <v>0</v>
      </c>
      <c r="HK440" s="4">
        <v>0</v>
      </c>
      <c r="HL440" s="4">
        <v>0</v>
      </c>
      <c r="HM440" s="4">
        <v>0</v>
      </c>
      <c r="HN440" s="4">
        <v>0</v>
      </c>
      <c r="HO440" s="4">
        <v>0</v>
      </c>
      <c r="HP440" s="4">
        <v>0</v>
      </c>
      <c r="HQ440" s="4">
        <v>0</v>
      </c>
      <c r="HR440" s="93">
        <v>0</v>
      </c>
      <c r="HS440" s="4">
        <v>0</v>
      </c>
      <c r="HT440" s="4">
        <v>0</v>
      </c>
      <c r="HU440" s="4">
        <v>0</v>
      </c>
      <c r="HV440" s="4">
        <v>0</v>
      </c>
      <c r="HW440" s="4">
        <v>0</v>
      </c>
      <c r="HX440" s="176">
        <v>0</v>
      </c>
      <c r="HY440" s="4">
        <v>0</v>
      </c>
      <c r="HZ440" s="176">
        <v>0</v>
      </c>
      <c r="IA440" s="4">
        <v>0</v>
      </c>
      <c r="IB440" s="176">
        <v>0</v>
      </c>
      <c r="IC440" s="4">
        <v>0</v>
      </c>
      <c r="ID440" s="176">
        <v>0</v>
      </c>
      <c r="IE440" s="4">
        <v>0</v>
      </c>
      <c r="IF440" s="4">
        <v>0</v>
      </c>
      <c r="IG440" s="5">
        <v>0</v>
      </c>
      <c r="IH440" s="3">
        <v>0</v>
      </c>
      <c r="II440" s="3">
        <v>0</v>
      </c>
      <c r="IJ440" s="3">
        <v>0</v>
      </c>
      <c r="IK440" s="3">
        <v>0</v>
      </c>
      <c r="IL440" s="3">
        <v>0</v>
      </c>
      <c r="IM440" s="3">
        <v>0</v>
      </c>
      <c r="IN440" s="3">
        <v>0</v>
      </c>
      <c r="IO440" s="3">
        <v>0</v>
      </c>
      <c r="IP440" s="3">
        <v>0</v>
      </c>
      <c r="IQ440" s="3"/>
      <c r="IR440" s="3">
        <v>0</v>
      </c>
      <c r="IS440" s="3"/>
      <c r="IT440" s="3">
        <v>0</v>
      </c>
      <c r="IU440" s="3"/>
      <c r="IV440" s="93">
        <v>0</v>
      </c>
      <c r="IW440" s="4">
        <v>0</v>
      </c>
      <c r="IX440" s="4">
        <v>0</v>
      </c>
      <c r="IY440" s="4">
        <v>0</v>
      </c>
      <c r="IZ440" s="4">
        <v>0</v>
      </c>
      <c r="JA440" s="4">
        <v>0</v>
      </c>
      <c r="JB440" s="4">
        <v>0</v>
      </c>
      <c r="JC440" s="4">
        <v>0</v>
      </c>
      <c r="JD440" s="4">
        <v>0</v>
      </c>
      <c r="JE440" s="4">
        <v>0</v>
      </c>
      <c r="JG440" s="4">
        <v>0</v>
      </c>
      <c r="JI440" s="4">
        <v>0</v>
      </c>
      <c r="JK440" s="93">
        <v>0</v>
      </c>
      <c r="JL440" s="4">
        <v>0</v>
      </c>
      <c r="JM440" s="4">
        <v>0</v>
      </c>
      <c r="JN440" s="4">
        <v>0</v>
      </c>
      <c r="JO440" s="4">
        <v>0</v>
      </c>
      <c r="JP440" s="4">
        <v>0</v>
      </c>
      <c r="JQ440" s="4">
        <v>0</v>
      </c>
      <c r="JR440" s="4">
        <v>0</v>
      </c>
      <c r="JS440" s="4">
        <v>0</v>
      </c>
      <c r="JT440" s="4">
        <v>0</v>
      </c>
      <c r="JV440" s="4">
        <v>0</v>
      </c>
      <c r="JW440" s="4">
        <v>0</v>
      </c>
      <c r="JX440" s="4">
        <v>0</v>
      </c>
      <c r="JY440" s="4">
        <v>0</v>
      </c>
      <c r="JZ440" s="93">
        <v>0</v>
      </c>
      <c r="KA440" s="4">
        <v>0</v>
      </c>
      <c r="KB440" s="4">
        <v>0</v>
      </c>
      <c r="KC440" s="4">
        <v>0</v>
      </c>
      <c r="KD440" s="4">
        <v>0</v>
      </c>
      <c r="KE440" s="4">
        <v>0</v>
      </c>
      <c r="KF440" s="4">
        <v>0</v>
      </c>
      <c r="KG440" s="4">
        <v>0</v>
      </c>
      <c r="KH440" s="4">
        <v>0</v>
      </c>
      <c r="KI440" s="4">
        <v>0</v>
      </c>
      <c r="KJ440" s="4">
        <v>0</v>
      </c>
      <c r="KK440" s="4">
        <v>0</v>
      </c>
      <c r="KM440" s="4">
        <v>0</v>
      </c>
      <c r="KN440" s="4">
        <v>0</v>
      </c>
      <c r="KO440" s="4">
        <v>0</v>
      </c>
      <c r="KP440" s="4">
        <v>0</v>
      </c>
      <c r="KQ440" s="4">
        <v>0</v>
      </c>
      <c r="KR440" s="4">
        <v>0</v>
      </c>
      <c r="KS440" s="4">
        <v>0</v>
      </c>
      <c r="KT440" s="4">
        <v>0</v>
      </c>
      <c r="KU440" s="4">
        <v>0</v>
      </c>
      <c r="KV440" s="4">
        <v>0</v>
      </c>
      <c r="KW440" s="4">
        <v>0</v>
      </c>
      <c r="KX440" s="4">
        <v>0</v>
      </c>
      <c r="KY440" s="4">
        <v>0</v>
      </c>
      <c r="KZ440" s="4">
        <v>0</v>
      </c>
      <c r="LA440" s="4">
        <v>0</v>
      </c>
      <c r="LB440" s="4">
        <v>0</v>
      </c>
      <c r="LC440" s="4">
        <v>0</v>
      </c>
      <c r="LD440" s="4">
        <v>0</v>
      </c>
      <c r="LE440" s="4">
        <v>0</v>
      </c>
      <c r="LF440" s="4">
        <v>0</v>
      </c>
      <c r="LG440" s="4">
        <v>0</v>
      </c>
      <c r="LH440" s="4">
        <v>0</v>
      </c>
      <c r="LI440" s="4">
        <v>0</v>
      </c>
      <c r="LJ440" s="4">
        <v>0</v>
      </c>
      <c r="LK440" s="4">
        <v>0</v>
      </c>
      <c r="LL440" s="4">
        <v>0</v>
      </c>
      <c r="LM440" s="4">
        <v>0</v>
      </c>
      <c r="LO440" s="4">
        <v>0</v>
      </c>
      <c r="LQ440" s="4">
        <v>0</v>
      </c>
      <c r="MI440" s="115">
        <f t="shared" si="6"/>
        <v>-860</v>
      </c>
      <c r="MJ440" s="3"/>
      <c r="MK440" s="3"/>
      <c r="ML440" s="176"/>
      <c r="MM440" s="176"/>
      <c r="MN440" s="176"/>
      <c r="MO440" s="176"/>
      <c r="MP440" s="176"/>
      <c r="MQ440" s="176"/>
      <c r="MR440" s="176"/>
      <c r="MS440" s="176"/>
      <c r="MT440" s="176"/>
    </row>
    <row r="441" spans="1:358" s="4" customFormat="1">
      <c r="A441" s="1">
        <v>871</v>
      </c>
      <c r="B441" t="s">
        <v>468</v>
      </c>
      <c r="C441" s="93"/>
      <c r="E441" s="4">
        <v>0</v>
      </c>
      <c r="F441" s="4">
        <v>0</v>
      </c>
      <c r="I441" s="93"/>
      <c r="J441" s="4">
        <v>0</v>
      </c>
      <c r="K441" s="4">
        <v>0</v>
      </c>
      <c r="L441" s="4">
        <v>0</v>
      </c>
      <c r="O441" s="93"/>
      <c r="Q441" s="4">
        <v>0</v>
      </c>
      <c r="R441" s="4">
        <v>0</v>
      </c>
      <c r="S441" s="4">
        <v>0</v>
      </c>
      <c r="U441" s="4">
        <v>0</v>
      </c>
      <c r="V441" s="4">
        <v>0</v>
      </c>
      <c r="W441" s="93"/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L441" s="4">
        <v>0</v>
      </c>
      <c r="AO441" s="93"/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W441" s="93"/>
      <c r="AZ441" s="4">
        <v>0</v>
      </c>
      <c r="BB441" s="4">
        <v>0</v>
      </c>
      <c r="BC441" s="4">
        <v>0</v>
      </c>
      <c r="BD441" s="4">
        <v>0</v>
      </c>
      <c r="BH441" s="4">
        <v>0</v>
      </c>
      <c r="BL441" s="4">
        <v>0</v>
      </c>
      <c r="BN441" s="4">
        <v>0</v>
      </c>
      <c r="BO441" s="4">
        <v>0</v>
      </c>
      <c r="BP441" s="4">
        <v>0</v>
      </c>
      <c r="BQ441" s="93">
        <v>0</v>
      </c>
      <c r="BR441" s="4">
        <v>0</v>
      </c>
      <c r="BS441" s="4">
        <v>0</v>
      </c>
      <c r="BT441" s="4">
        <v>0</v>
      </c>
      <c r="BU441" s="4">
        <v>0</v>
      </c>
      <c r="BW441" s="4">
        <v>0</v>
      </c>
      <c r="BY441" s="4">
        <v>0</v>
      </c>
      <c r="CA441" s="4">
        <v>0</v>
      </c>
      <c r="CC441" s="93"/>
      <c r="CE441" s="4">
        <v>0</v>
      </c>
      <c r="CF441" s="4">
        <v>0</v>
      </c>
      <c r="CH441" s="4">
        <v>0</v>
      </c>
      <c r="CJ441" s="4">
        <v>0</v>
      </c>
      <c r="CK441" s="4">
        <v>0</v>
      </c>
      <c r="CL441" s="4">
        <v>0</v>
      </c>
      <c r="CM441" s="4">
        <v>0</v>
      </c>
      <c r="CN441" s="4">
        <v>0</v>
      </c>
      <c r="CO441" s="93"/>
      <c r="CS441" s="4">
        <v>0</v>
      </c>
      <c r="CW441" s="4">
        <v>0</v>
      </c>
      <c r="CY441" s="4">
        <v>0</v>
      </c>
      <c r="DA441" s="93"/>
      <c r="DD441" s="4">
        <v>0</v>
      </c>
      <c r="DF441" s="4">
        <v>0</v>
      </c>
      <c r="DH441" s="4">
        <v>0</v>
      </c>
      <c r="DI441" s="4">
        <v>0</v>
      </c>
      <c r="DJ441" s="4">
        <v>0</v>
      </c>
      <c r="DK441" s="4">
        <v>0</v>
      </c>
      <c r="DL441" s="4">
        <v>0</v>
      </c>
      <c r="DM441" s="93"/>
      <c r="DU441" s="4">
        <v>0</v>
      </c>
      <c r="DW441" s="4">
        <v>0</v>
      </c>
      <c r="DY441" s="93"/>
      <c r="EG441" s="4">
        <v>0</v>
      </c>
      <c r="EI441" s="4">
        <v>0</v>
      </c>
      <c r="EK441" s="93">
        <v>0</v>
      </c>
      <c r="EM441" s="4">
        <v>0</v>
      </c>
      <c r="EN441" s="4">
        <v>0</v>
      </c>
      <c r="EO441" s="4">
        <v>0</v>
      </c>
      <c r="EP441" s="4">
        <v>0</v>
      </c>
      <c r="EQ441" s="4">
        <v>0</v>
      </c>
      <c r="ER441" s="4">
        <v>0</v>
      </c>
      <c r="ES441" s="4">
        <v>0</v>
      </c>
      <c r="ET441" s="4">
        <v>0</v>
      </c>
      <c r="EU441" s="4">
        <v>0</v>
      </c>
      <c r="EV441" s="4">
        <v>0</v>
      </c>
      <c r="EW441" s="93">
        <v>0</v>
      </c>
      <c r="EX441" s="4">
        <v>0</v>
      </c>
      <c r="EY441" s="4">
        <v>0</v>
      </c>
      <c r="EZ441" s="4">
        <v>0</v>
      </c>
      <c r="FA441" s="4">
        <v>0</v>
      </c>
      <c r="FB441" s="4">
        <v>0</v>
      </c>
      <c r="FC441" s="4">
        <v>0</v>
      </c>
      <c r="FD441" s="4">
        <v>0</v>
      </c>
      <c r="FE441" s="4">
        <v>0</v>
      </c>
      <c r="FF441" s="4">
        <v>0</v>
      </c>
      <c r="FG441" s="4">
        <v>0</v>
      </c>
      <c r="FH441" s="4">
        <v>0</v>
      </c>
      <c r="FI441" s="93">
        <v>0</v>
      </c>
      <c r="FJ441" s="4">
        <v>0</v>
      </c>
      <c r="FK441" s="4">
        <v>0</v>
      </c>
      <c r="FL441" s="4">
        <v>0</v>
      </c>
      <c r="FM441" s="4">
        <v>0</v>
      </c>
      <c r="FN441" s="4">
        <v>0</v>
      </c>
      <c r="FO441" s="4">
        <v>0</v>
      </c>
      <c r="FQ441" s="4">
        <v>0</v>
      </c>
      <c r="FS441" s="4">
        <v>0</v>
      </c>
      <c r="FU441" s="93">
        <v>0</v>
      </c>
      <c r="FV441" s="4">
        <v>0</v>
      </c>
      <c r="FW441" s="4">
        <v>0</v>
      </c>
      <c r="FX441" s="4">
        <v>0</v>
      </c>
      <c r="FY441" s="4">
        <v>0</v>
      </c>
      <c r="FZ441" s="4">
        <v>0</v>
      </c>
      <c r="GA441" s="4">
        <v>0</v>
      </c>
      <c r="GB441" s="4">
        <v>0</v>
      </c>
      <c r="GC441" s="4">
        <v>0</v>
      </c>
      <c r="GE441" s="4">
        <v>0</v>
      </c>
      <c r="GG441" s="93">
        <v>0</v>
      </c>
      <c r="GH441" s="4">
        <v>0</v>
      </c>
      <c r="GI441" s="4">
        <v>0</v>
      </c>
      <c r="GJ441" s="4">
        <v>0</v>
      </c>
      <c r="GK441" s="4">
        <v>0</v>
      </c>
      <c r="GL441" s="4">
        <v>0</v>
      </c>
      <c r="GM441" s="4">
        <v>0</v>
      </c>
      <c r="GN441" s="4">
        <v>0</v>
      </c>
      <c r="GO441" s="4">
        <v>0</v>
      </c>
      <c r="GP441" s="4">
        <v>0</v>
      </c>
      <c r="GQ441" s="4">
        <v>0</v>
      </c>
      <c r="GR441" s="4">
        <v>0</v>
      </c>
      <c r="GS441" s="93">
        <v>0</v>
      </c>
      <c r="GT441" s="4">
        <v>0</v>
      </c>
      <c r="GU441" s="4">
        <v>0</v>
      </c>
      <c r="GV441" s="4">
        <v>0</v>
      </c>
      <c r="GW441" s="4">
        <v>0</v>
      </c>
      <c r="GX441" s="4">
        <v>0</v>
      </c>
      <c r="GY441" s="4">
        <v>0</v>
      </c>
      <c r="GZ441" s="4">
        <v>0</v>
      </c>
      <c r="HA441" s="160">
        <v>0</v>
      </c>
      <c r="HB441" s="160">
        <v>0</v>
      </c>
      <c r="HC441" s="160">
        <v>0</v>
      </c>
      <c r="HD441" s="4">
        <v>0</v>
      </c>
      <c r="HE441" s="93">
        <v>0</v>
      </c>
      <c r="HF441" s="4">
        <v>0</v>
      </c>
      <c r="HG441" s="4">
        <v>0</v>
      </c>
      <c r="HH441" s="4">
        <v>0</v>
      </c>
      <c r="HI441" s="4">
        <v>0</v>
      </c>
      <c r="HJ441" s="4">
        <v>0</v>
      </c>
      <c r="HK441" s="4">
        <v>0</v>
      </c>
      <c r="HL441" s="4">
        <v>0</v>
      </c>
      <c r="HM441" s="4">
        <v>0</v>
      </c>
      <c r="HN441" s="4">
        <v>0</v>
      </c>
      <c r="HO441" s="4">
        <v>0</v>
      </c>
      <c r="HP441" s="4">
        <v>0</v>
      </c>
      <c r="HQ441" s="4">
        <v>0</v>
      </c>
      <c r="HR441" s="93">
        <v>0</v>
      </c>
      <c r="HS441" s="4">
        <v>0</v>
      </c>
      <c r="HT441" s="4">
        <v>0</v>
      </c>
      <c r="HU441" s="4">
        <v>0</v>
      </c>
      <c r="HV441" s="4">
        <v>0</v>
      </c>
      <c r="HW441" s="4">
        <v>0</v>
      </c>
      <c r="HX441" s="176">
        <v>0</v>
      </c>
      <c r="HY441" s="4">
        <v>0</v>
      </c>
      <c r="HZ441" s="176">
        <v>0</v>
      </c>
      <c r="IA441" s="4">
        <v>0</v>
      </c>
      <c r="IB441" s="176">
        <v>0</v>
      </c>
      <c r="IC441" s="4">
        <v>0</v>
      </c>
      <c r="ID441" s="176">
        <v>0</v>
      </c>
      <c r="IE441" s="4">
        <v>0</v>
      </c>
      <c r="IF441" s="4">
        <v>0</v>
      </c>
      <c r="IG441" s="5">
        <v>0</v>
      </c>
      <c r="IH441" s="3">
        <v>0</v>
      </c>
      <c r="II441" s="3">
        <v>0</v>
      </c>
      <c r="IJ441" s="3">
        <v>0</v>
      </c>
      <c r="IK441" s="3">
        <v>0</v>
      </c>
      <c r="IL441" s="3">
        <v>0</v>
      </c>
      <c r="IM441" s="3">
        <v>0</v>
      </c>
      <c r="IN441" s="3">
        <v>0</v>
      </c>
      <c r="IO441" s="3">
        <v>0</v>
      </c>
      <c r="IP441" s="3">
        <v>0</v>
      </c>
      <c r="IQ441" s="3"/>
      <c r="IR441" s="3">
        <v>0</v>
      </c>
      <c r="IS441" s="3"/>
      <c r="IT441" s="3">
        <v>0</v>
      </c>
      <c r="IU441" s="3"/>
      <c r="IV441" s="93">
        <v>0</v>
      </c>
      <c r="IW441" s="4">
        <v>0</v>
      </c>
      <c r="IX441" s="4">
        <v>0</v>
      </c>
      <c r="IY441" s="4">
        <v>0</v>
      </c>
      <c r="IZ441" s="4">
        <v>0</v>
      </c>
      <c r="JA441" s="4">
        <v>0</v>
      </c>
      <c r="JB441" s="4">
        <v>0</v>
      </c>
      <c r="JC441" s="4">
        <v>0</v>
      </c>
      <c r="JD441" s="4">
        <v>0</v>
      </c>
      <c r="JE441" s="4">
        <v>0</v>
      </c>
      <c r="JG441" s="4">
        <v>0</v>
      </c>
      <c r="JI441" s="4">
        <v>0</v>
      </c>
      <c r="JK441" s="93">
        <v>0</v>
      </c>
      <c r="JL441" s="4">
        <v>0</v>
      </c>
      <c r="JM441" s="4">
        <v>0</v>
      </c>
      <c r="JN441" s="4">
        <v>0</v>
      </c>
      <c r="JO441" s="4">
        <v>0</v>
      </c>
      <c r="JP441" s="4">
        <v>0</v>
      </c>
      <c r="JQ441" s="4">
        <v>0</v>
      </c>
      <c r="JR441" s="4">
        <v>0</v>
      </c>
      <c r="JS441" s="4">
        <v>0</v>
      </c>
      <c r="JT441" s="4">
        <v>0</v>
      </c>
      <c r="JV441" s="4">
        <v>0</v>
      </c>
      <c r="JW441" s="4">
        <v>0</v>
      </c>
      <c r="JX441" s="4">
        <v>0</v>
      </c>
      <c r="JY441" s="4">
        <v>0</v>
      </c>
      <c r="JZ441" s="93">
        <v>0</v>
      </c>
      <c r="KA441" s="4">
        <v>0</v>
      </c>
      <c r="KB441" s="4">
        <v>0</v>
      </c>
      <c r="KC441" s="4">
        <v>0</v>
      </c>
      <c r="KD441" s="4">
        <v>0</v>
      </c>
      <c r="KE441" s="4">
        <v>0</v>
      </c>
      <c r="KF441" s="4">
        <v>0</v>
      </c>
      <c r="KG441" s="4">
        <v>0</v>
      </c>
      <c r="KH441" s="4">
        <v>0</v>
      </c>
      <c r="KI441" s="4">
        <v>0</v>
      </c>
      <c r="KJ441" s="4">
        <v>0</v>
      </c>
      <c r="KK441" s="4">
        <v>0</v>
      </c>
      <c r="KM441" s="4">
        <v>0</v>
      </c>
      <c r="KN441" s="4">
        <v>0</v>
      </c>
      <c r="KO441" s="4">
        <v>0</v>
      </c>
      <c r="KP441" s="4">
        <v>0</v>
      </c>
      <c r="KQ441" s="4">
        <v>0</v>
      </c>
      <c r="KR441" s="4">
        <v>0</v>
      </c>
      <c r="KS441" s="4">
        <v>0</v>
      </c>
      <c r="KT441" s="4">
        <v>0</v>
      </c>
      <c r="KU441" s="4">
        <v>0</v>
      </c>
      <c r="KV441" s="4">
        <v>0</v>
      </c>
      <c r="KW441" s="4">
        <v>0</v>
      </c>
      <c r="KX441" s="4">
        <v>0</v>
      </c>
      <c r="KY441" s="4">
        <v>0</v>
      </c>
      <c r="KZ441" s="4">
        <v>0</v>
      </c>
      <c r="LA441" s="4">
        <v>0</v>
      </c>
      <c r="LB441" s="4">
        <v>0</v>
      </c>
      <c r="LC441" s="4">
        <v>0</v>
      </c>
      <c r="LD441" s="4">
        <v>0</v>
      </c>
      <c r="LE441" s="4">
        <v>0</v>
      </c>
      <c r="LF441" s="4">
        <v>0</v>
      </c>
      <c r="LG441" s="4">
        <v>0</v>
      </c>
      <c r="LH441" s="4">
        <v>0</v>
      </c>
      <c r="LI441" s="4">
        <v>0</v>
      </c>
      <c r="LJ441" s="4">
        <v>0</v>
      </c>
      <c r="LK441" s="4">
        <v>0</v>
      </c>
      <c r="LL441" s="4">
        <v>0</v>
      </c>
      <c r="LM441" s="4">
        <v>0</v>
      </c>
      <c r="LO441" s="4">
        <v>0</v>
      </c>
      <c r="LQ441" s="4">
        <v>0</v>
      </c>
      <c r="MI441" s="115">
        <f t="shared" si="6"/>
        <v>-871</v>
      </c>
      <c r="MJ441" s="3"/>
      <c r="MK441" s="3"/>
      <c r="ML441" s="176"/>
      <c r="MM441" s="176"/>
      <c r="MN441" s="176"/>
      <c r="MO441" s="176"/>
      <c r="MP441" s="176"/>
      <c r="MQ441" s="176"/>
      <c r="MR441" s="176"/>
      <c r="MS441" s="176"/>
      <c r="MT441" s="176"/>
    </row>
    <row r="442" spans="1:358" s="4" customFormat="1">
      <c r="A442" s="1">
        <v>872</v>
      </c>
      <c r="B442" t="s">
        <v>469</v>
      </c>
      <c r="C442" s="93"/>
      <c r="E442" s="4">
        <v>0</v>
      </c>
      <c r="F442" s="4">
        <v>0</v>
      </c>
      <c r="I442" s="93"/>
      <c r="J442" s="4">
        <v>0</v>
      </c>
      <c r="K442" s="4">
        <v>0</v>
      </c>
      <c r="L442" s="4">
        <v>0</v>
      </c>
      <c r="O442" s="93"/>
      <c r="Q442" s="4">
        <v>0</v>
      </c>
      <c r="R442" s="4">
        <v>0</v>
      </c>
      <c r="S442" s="4">
        <v>0</v>
      </c>
      <c r="U442" s="4">
        <v>0</v>
      </c>
      <c r="V442" s="4">
        <v>0</v>
      </c>
      <c r="W442" s="93"/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L442" s="4">
        <v>0</v>
      </c>
      <c r="AO442" s="93"/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W442" s="93"/>
      <c r="AZ442" s="4">
        <v>0</v>
      </c>
      <c r="BB442" s="4">
        <v>0</v>
      </c>
      <c r="BC442" s="4">
        <v>0</v>
      </c>
      <c r="BD442" s="4">
        <v>0</v>
      </c>
      <c r="BH442" s="4">
        <v>0</v>
      </c>
      <c r="BL442" s="4">
        <v>0</v>
      </c>
      <c r="BN442" s="4">
        <v>0</v>
      </c>
      <c r="BO442" s="4">
        <v>0</v>
      </c>
      <c r="BP442" s="4">
        <v>0</v>
      </c>
      <c r="BQ442" s="93">
        <v>0</v>
      </c>
      <c r="BR442" s="4">
        <v>0</v>
      </c>
      <c r="BS442" s="4">
        <v>0</v>
      </c>
      <c r="BT442" s="4">
        <v>0</v>
      </c>
      <c r="BU442" s="4">
        <v>0</v>
      </c>
      <c r="BW442" s="4">
        <v>0</v>
      </c>
      <c r="BY442" s="4">
        <v>0</v>
      </c>
      <c r="CA442" s="4">
        <v>0</v>
      </c>
      <c r="CC442" s="93"/>
      <c r="CE442" s="4">
        <v>0</v>
      </c>
      <c r="CF442" s="4">
        <v>0</v>
      </c>
      <c r="CH442" s="4">
        <v>0</v>
      </c>
      <c r="CJ442" s="4">
        <v>0</v>
      </c>
      <c r="CK442" s="4">
        <v>0</v>
      </c>
      <c r="CL442" s="4">
        <v>0</v>
      </c>
      <c r="CM442" s="4">
        <v>0</v>
      </c>
      <c r="CN442" s="4">
        <v>0</v>
      </c>
      <c r="CO442" s="93"/>
      <c r="CS442" s="4">
        <v>0</v>
      </c>
      <c r="CW442" s="4">
        <v>0</v>
      </c>
      <c r="CY442" s="4">
        <v>0</v>
      </c>
      <c r="DA442" s="93"/>
      <c r="DD442" s="4">
        <v>0</v>
      </c>
      <c r="DF442" s="4">
        <v>0</v>
      </c>
      <c r="DH442" s="4">
        <v>0</v>
      </c>
      <c r="DI442" s="4">
        <v>0</v>
      </c>
      <c r="DJ442" s="4">
        <v>0</v>
      </c>
      <c r="DK442" s="4">
        <v>0</v>
      </c>
      <c r="DL442" s="4">
        <v>0</v>
      </c>
      <c r="DM442" s="93"/>
      <c r="DU442" s="4">
        <v>0</v>
      </c>
      <c r="DW442" s="4">
        <v>0</v>
      </c>
      <c r="DY442" s="93"/>
      <c r="EG442" s="4">
        <v>0</v>
      </c>
      <c r="EI442" s="4">
        <v>0</v>
      </c>
      <c r="EK442" s="93">
        <v>0</v>
      </c>
      <c r="EM442" s="4">
        <v>0</v>
      </c>
      <c r="EN442" s="4">
        <v>0</v>
      </c>
      <c r="EO442" s="4">
        <v>0</v>
      </c>
      <c r="EP442" s="4">
        <v>0</v>
      </c>
      <c r="EQ442" s="4">
        <v>0</v>
      </c>
      <c r="ER442" s="4">
        <v>0</v>
      </c>
      <c r="ES442" s="4">
        <v>0</v>
      </c>
      <c r="ET442" s="4">
        <v>0</v>
      </c>
      <c r="EU442" s="4">
        <v>0</v>
      </c>
      <c r="EV442" s="4">
        <v>0</v>
      </c>
      <c r="EW442" s="93">
        <v>0</v>
      </c>
      <c r="EX442" s="4">
        <v>0</v>
      </c>
      <c r="EY442" s="4">
        <v>0</v>
      </c>
      <c r="EZ442" s="4">
        <v>0</v>
      </c>
      <c r="FA442" s="4">
        <v>0</v>
      </c>
      <c r="FB442" s="4">
        <v>0</v>
      </c>
      <c r="FC442" s="4">
        <v>0</v>
      </c>
      <c r="FD442" s="4">
        <v>0</v>
      </c>
      <c r="FE442" s="4">
        <v>0</v>
      </c>
      <c r="FF442" s="4">
        <v>0</v>
      </c>
      <c r="FG442" s="4">
        <v>0</v>
      </c>
      <c r="FH442" s="4">
        <v>0</v>
      </c>
      <c r="FI442" s="93">
        <v>0</v>
      </c>
      <c r="FJ442" s="4">
        <v>0</v>
      </c>
      <c r="FK442" s="4">
        <v>0</v>
      </c>
      <c r="FL442" s="4">
        <v>0</v>
      </c>
      <c r="FM442" s="4">
        <v>0</v>
      </c>
      <c r="FN442" s="4">
        <v>0</v>
      </c>
      <c r="FO442" s="4">
        <v>0</v>
      </c>
      <c r="FQ442" s="4">
        <v>0</v>
      </c>
      <c r="FS442" s="4">
        <v>0</v>
      </c>
      <c r="FU442" s="93">
        <v>0</v>
      </c>
      <c r="FV442" s="4">
        <v>0</v>
      </c>
      <c r="FW442" s="4">
        <v>0</v>
      </c>
      <c r="FX442" s="4">
        <v>0</v>
      </c>
      <c r="FY442" s="4">
        <v>0</v>
      </c>
      <c r="FZ442" s="4">
        <v>0</v>
      </c>
      <c r="GA442" s="4">
        <v>0</v>
      </c>
      <c r="GB442" s="4">
        <v>0</v>
      </c>
      <c r="GC442" s="4">
        <v>0</v>
      </c>
      <c r="GE442" s="4">
        <v>0</v>
      </c>
      <c r="GG442" s="93">
        <v>0</v>
      </c>
      <c r="GH442" s="4">
        <v>0</v>
      </c>
      <c r="GI442" s="4">
        <v>0</v>
      </c>
      <c r="GJ442" s="4">
        <v>0</v>
      </c>
      <c r="GK442" s="4">
        <v>0</v>
      </c>
      <c r="GL442" s="4">
        <v>0</v>
      </c>
      <c r="GM442" s="4">
        <v>0</v>
      </c>
      <c r="GN442" s="4">
        <v>0</v>
      </c>
      <c r="GO442" s="4">
        <v>0</v>
      </c>
      <c r="GP442" s="4">
        <v>0</v>
      </c>
      <c r="GQ442" s="4">
        <v>0</v>
      </c>
      <c r="GR442" s="4">
        <v>0</v>
      </c>
      <c r="GS442" s="93">
        <v>0</v>
      </c>
      <c r="GT442" s="4">
        <v>0</v>
      </c>
      <c r="GU442" s="4">
        <v>0</v>
      </c>
      <c r="GV442" s="4">
        <v>0</v>
      </c>
      <c r="GW442" s="4">
        <v>0</v>
      </c>
      <c r="GX442" s="4">
        <v>0</v>
      </c>
      <c r="GY442" s="4">
        <v>0</v>
      </c>
      <c r="GZ442" s="4">
        <v>0</v>
      </c>
      <c r="HA442" s="160">
        <v>0</v>
      </c>
      <c r="HB442" s="160">
        <v>0</v>
      </c>
      <c r="HC442" s="160">
        <v>0</v>
      </c>
      <c r="HD442" s="4">
        <v>0</v>
      </c>
      <c r="HE442" s="93">
        <v>0</v>
      </c>
      <c r="HF442" s="4">
        <v>0</v>
      </c>
      <c r="HG442" s="4">
        <v>0</v>
      </c>
      <c r="HH442" s="4">
        <v>0</v>
      </c>
      <c r="HI442" s="4">
        <v>0</v>
      </c>
      <c r="HJ442" s="4">
        <v>0</v>
      </c>
      <c r="HK442" s="4">
        <v>0</v>
      </c>
      <c r="HL442" s="4">
        <v>0</v>
      </c>
      <c r="HM442" s="4">
        <v>0</v>
      </c>
      <c r="HN442" s="4">
        <v>0</v>
      </c>
      <c r="HO442" s="4">
        <v>0</v>
      </c>
      <c r="HP442" s="4">
        <v>0</v>
      </c>
      <c r="HQ442" s="4">
        <v>0</v>
      </c>
      <c r="HR442" s="93">
        <v>0</v>
      </c>
      <c r="HS442" s="4">
        <v>0</v>
      </c>
      <c r="HT442" s="4">
        <v>0</v>
      </c>
      <c r="HU442" s="4">
        <v>0</v>
      </c>
      <c r="HV442" s="4">
        <v>0</v>
      </c>
      <c r="HW442" s="4">
        <v>0</v>
      </c>
      <c r="HX442" s="176">
        <v>0</v>
      </c>
      <c r="HY442" s="4">
        <v>0</v>
      </c>
      <c r="HZ442" s="176">
        <v>0</v>
      </c>
      <c r="IA442" s="4">
        <v>0</v>
      </c>
      <c r="IB442" s="176">
        <v>0</v>
      </c>
      <c r="IC442" s="4">
        <v>0</v>
      </c>
      <c r="ID442" s="176">
        <v>0</v>
      </c>
      <c r="IE442" s="4">
        <v>0</v>
      </c>
      <c r="IF442" s="4">
        <v>0</v>
      </c>
      <c r="IG442" s="5">
        <v>0</v>
      </c>
      <c r="IH442" s="3">
        <v>0</v>
      </c>
      <c r="II442" s="3">
        <v>0</v>
      </c>
      <c r="IJ442" s="3">
        <v>0</v>
      </c>
      <c r="IK442" s="3">
        <v>0</v>
      </c>
      <c r="IL442" s="3">
        <v>0</v>
      </c>
      <c r="IM442" s="3">
        <v>0</v>
      </c>
      <c r="IN442" s="3">
        <v>0</v>
      </c>
      <c r="IO442" s="3">
        <v>0</v>
      </c>
      <c r="IP442" s="3">
        <v>0</v>
      </c>
      <c r="IQ442" s="3"/>
      <c r="IR442" s="3">
        <v>0</v>
      </c>
      <c r="IS442" s="3"/>
      <c r="IT442" s="3">
        <v>0</v>
      </c>
      <c r="IU442" s="3"/>
      <c r="IV442" s="93">
        <v>0</v>
      </c>
      <c r="IW442" s="4">
        <v>0</v>
      </c>
      <c r="IX442" s="4">
        <v>0</v>
      </c>
      <c r="IY442" s="4">
        <v>0</v>
      </c>
      <c r="IZ442" s="4">
        <v>0</v>
      </c>
      <c r="JA442" s="4">
        <v>0</v>
      </c>
      <c r="JB442" s="4">
        <v>0</v>
      </c>
      <c r="JC442" s="4">
        <v>0</v>
      </c>
      <c r="JD442" s="4">
        <v>0</v>
      </c>
      <c r="JE442" s="4">
        <v>0</v>
      </c>
      <c r="JG442" s="4">
        <v>0</v>
      </c>
      <c r="JI442" s="4">
        <v>0</v>
      </c>
      <c r="JK442" s="93">
        <v>0</v>
      </c>
      <c r="JL442" s="4">
        <v>0</v>
      </c>
      <c r="JM442" s="4">
        <v>0</v>
      </c>
      <c r="JN442" s="4">
        <v>0</v>
      </c>
      <c r="JO442" s="4">
        <v>0</v>
      </c>
      <c r="JP442" s="4">
        <v>0</v>
      </c>
      <c r="JQ442" s="4">
        <v>0</v>
      </c>
      <c r="JR442" s="4">
        <v>0</v>
      </c>
      <c r="JS442" s="4">
        <v>0</v>
      </c>
      <c r="JT442" s="4">
        <v>0</v>
      </c>
      <c r="JV442" s="4">
        <v>0</v>
      </c>
      <c r="JW442" s="4">
        <v>0</v>
      </c>
      <c r="JX442" s="4">
        <v>0</v>
      </c>
      <c r="JY442" s="4">
        <v>0</v>
      </c>
      <c r="JZ442" s="93">
        <v>0</v>
      </c>
      <c r="KA442" s="4">
        <v>0</v>
      </c>
      <c r="KB442" s="4">
        <v>0</v>
      </c>
      <c r="KC442" s="4">
        <v>0</v>
      </c>
      <c r="KD442" s="4">
        <v>0</v>
      </c>
      <c r="KE442" s="4">
        <v>0</v>
      </c>
      <c r="KF442" s="4">
        <v>0</v>
      </c>
      <c r="KG442" s="4">
        <v>0</v>
      </c>
      <c r="KH442" s="4">
        <v>0</v>
      </c>
      <c r="KI442" s="4">
        <v>0</v>
      </c>
      <c r="KJ442" s="4">
        <v>0</v>
      </c>
      <c r="KK442" s="4">
        <v>0</v>
      </c>
      <c r="KM442" s="4">
        <v>0</v>
      </c>
      <c r="KN442" s="4">
        <v>0</v>
      </c>
      <c r="KO442" s="4">
        <v>0</v>
      </c>
      <c r="KP442" s="4">
        <v>0</v>
      </c>
      <c r="KQ442" s="4">
        <v>0</v>
      </c>
      <c r="KR442" s="4">
        <v>0</v>
      </c>
      <c r="KS442" s="4">
        <v>0</v>
      </c>
      <c r="KT442" s="4">
        <v>0</v>
      </c>
      <c r="KU442" s="4">
        <v>0</v>
      </c>
      <c r="KV442" s="4">
        <v>0</v>
      </c>
      <c r="KW442" s="4">
        <v>0</v>
      </c>
      <c r="KX442" s="4">
        <v>0</v>
      </c>
      <c r="KY442" s="4">
        <v>0</v>
      </c>
      <c r="KZ442" s="4">
        <v>0</v>
      </c>
      <c r="LA442" s="4">
        <v>0</v>
      </c>
      <c r="LB442" s="4">
        <v>0</v>
      </c>
      <c r="LC442" s="4">
        <v>0</v>
      </c>
      <c r="LD442" s="4">
        <v>0</v>
      </c>
      <c r="LE442" s="4">
        <v>0</v>
      </c>
      <c r="LF442" s="4">
        <v>0</v>
      </c>
      <c r="LG442" s="4">
        <v>0</v>
      </c>
      <c r="LH442" s="4">
        <v>0</v>
      </c>
      <c r="LI442" s="4">
        <v>0</v>
      </c>
      <c r="LJ442" s="4">
        <v>0</v>
      </c>
      <c r="LK442" s="4">
        <v>0</v>
      </c>
      <c r="LL442" s="4">
        <v>0</v>
      </c>
      <c r="LM442" s="4">
        <v>0</v>
      </c>
      <c r="LO442" s="4">
        <v>0</v>
      </c>
      <c r="LQ442" s="4">
        <v>0</v>
      </c>
      <c r="MI442" s="115">
        <f t="shared" si="6"/>
        <v>-872</v>
      </c>
      <c r="MJ442" s="3"/>
      <c r="MK442" s="3"/>
      <c r="ML442" s="176"/>
      <c r="MM442" s="176"/>
      <c r="MN442" s="176"/>
      <c r="MO442" s="176"/>
      <c r="MP442" s="176"/>
      <c r="MQ442" s="176"/>
      <c r="MR442" s="176"/>
      <c r="MS442" s="176"/>
      <c r="MT442" s="176"/>
    </row>
    <row r="443" spans="1:358" s="4" customFormat="1">
      <c r="A443" s="1">
        <v>873</v>
      </c>
      <c r="B443" t="s">
        <v>33</v>
      </c>
      <c r="C443" s="93"/>
      <c r="E443" s="4">
        <v>0</v>
      </c>
      <c r="F443" s="4">
        <v>0</v>
      </c>
      <c r="I443" s="93"/>
      <c r="J443" s="4">
        <v>0</v>
      </c>
      <c r="K443" s="4">
        <v>0</v>
      </c>
      <c r="L443" s="4">
        <v>0</v>
      </c>
      <c r="O443" s="93"/>
      <c r="Q443" s="4">
        <v>0</v>
      </c>
      <c r="R443" s="4">
        <v>0</v>
      </c>
      <c r="S443" s="4">
        <v>0</v>
      </c>
      <c r="U443" s="4">
        <v>0</v>
      </c>
      <c r="V443" s="4">
        <v>0</v>
      </c>
      <c r="W443" s="93"/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L443" s="4">
        <v>0</v>
      </c>
      <c r="AO443" s="93"/>
      <c r="AQ443" s="4">
        <v>0</v>
      </c>
      <c r="AR443" s="4">
        <v>0</v>
      </c>
      <c r="AS443" s="4">
        <v>0</v>
      </c>
      <c r="AT443" s="4">
        <v>0</v>
      </c>
      <c r="AU443" s="4">
        <v>0</v>
      </c>
      <c r="AW443" s="93"/>
      <c r="AZ443" s="4">
        <v>0</v>
      </c>
      <c r="BB443" s="4">
        <v>0</v>
      </c>
      <c r="BC443" s="4">
        <v>0</v>
      </c>
      <c r="BD443" s="4">
        <v>0</v>
      </c>
      <c r="BH443" s="4">
        <v>0</v>
      </c>
      <c r="BL443" s="4">
        <v>0</v>
      </c>
      <c r="BN443" s="4">
        <v>0</v>
      </c>
      <c r="BO443" s="4">
        <v>0</v>
      </c>
      <c r="BP443" s="4">
        <v>0</v>
      </c>
      <c r="BQ443" s="93">
        <v>0</v>
      </c>
      <c r="BR443" s="4">
        <v>0</v>
      </c>
      <c r="BS443" s="4">
        <v>0</v>
      </c>
      <c r="BT443" s="4">
        <v>0</v>
      </c>
      <c r="BU443" s="4">
        <v>0</v>
      </c>
      <c r="BW443" s="4">
        <v>0</v>
      </c>
      <c r="BY443" s="4">
        <v>0</v>
      </c>
      <c r="CA443" s="4">
        <v>0</v>
      </c>
      <c r="CC443" s="93"/>
      <c r="CE443" s="4">
        <v>0</v>
      </c>
      <c r="CF443" s="4">
        <v>0</v>
      </c>
      <c r="CH443" s="4">
        <v>0</v>
      </c>
      <c r="CJ443" s="4">
        <v>0</v>
      </c>
      <c r="CK443" s="4">
        <v>0</v>
      </c>
      <c r="CL443" s="4">
        <v>0</v>
      </c>
      <c r="CM443" s="4">
        <v>0</v>
      </c>
      <c r="CN443" s="4">
        <v>0</v>
      </c>
      <c r="CO443" s="93"/>
      <c r="CS443" s="4">
        <v>0</v>
      </c>
      <c r="CW443" s="4">
        <v>0</v>
      </c>
      <c r="CY443" s="4">
        <v>0</v>
      </c>
      <c r="DA443" s="93"/>
      <c r="DD443" s="4">
        <v>0</v>
      </c>
      <c r="DF443" s="4">
        <v>0</v>
      </c>
      <c r="DH443" s="4">
        <v>0</v>
      </c>
      <c r="DI443" s="4">
        <v>0</v>
      </c>
      <c r="DJ443" s="4">
        <v>0</v>
      </c>
      <c r="DK443" s="4">
        <v>0</v>
      </c>
      <c r="DL443" s="4">
        <v>0</v>
      </c>
      <c r="DM443" s="93"/>
      <c r="DU443" s="4">
        <v>0</v>
      </c>
      <c r="DW443" s="4">
        <v>0</v>
      </c>
      <c r="DY443" s="93"/>
      <c r="EG443" s="4">
        <v>0</v>
      </c>
      <c r="EI443" s="4">
        <v>0</v>
      </c>
      <c r="EK443" s="93">
        <v>0</v>
      </c>
      <c r="EM443" s="4">
        <v>0</v>
      </c>
      <c r="EN443" s="4">
        <v>0</v>
      </c>
      <c r="EO443" s="4">
        <v>0</v>
      </c>
      <c r="EP443" s="4">
        <v>0</v>
      </c>
      <c r="EQ443" s="4">
        <v>0</v>
      </c>
      <c r="ER443" s="4">
        <v>0</v>
      </c>
      <c r="ES443" s="4">
        <v>0</v>
      </c>
      <c r="ET443" s="4">
        <v>0</v>
      </c>
      <c r="EU443" s="4">
        <v>0</v>
      </c>
      <c r="EV443" s="4">
        <v>0</v>
      </c>
      <c r="EW443" s="93">
        <v>0</v>
      </c>
      <c r="EX443" s="4">
        <v>0</v>
      </c>
      <c r="EY443" s="4">
        <v>0</v>
      </c>
      <c r="EZ443" s="4">
        <v>0</v>
      </c>
      <c r="FA443" s="4">
        <v>0</v>
      </c>
      <c r="FB443" s="4">
        <v>0</v>
      </c>
      <c r="FC443" s="4">
        <v>0</v>
      </c>
      <c r="FD443" s="4">
        <v>0</v>
      </c>
      <c r="FE443" s="4">
        <v>0</v>
      </c>
      <c r="FF443" s="4">
        <v>0</v>
      </c>
      <c r="FG443" s="4">
        <v>0</v>
      </c>
      <c r="FH443" s="4">
        <v>0</v>
      </c>
      <c r="FI443" s="93">
        <v>0</v>
      </c>
      <c r="FJ443" s="4">
        <v>0</v>
      </c>
      <c r="FK443" s="4">
        <v>0</v>
      </c>
      <c r="FL443" s="4">
        <v>0</v>
      </c>
      <c r="FM443" s="4">
        <v>0</v>
      </c>
      <c r="FN443" s="4">
        <v>0</v>
      </c>
      <c r="FO443" s="4">
        <v>0</v>
      </c>
      <c r="FQ443" s="4">
        <v>0</v>
      </c>
      <c r="FS443" s="4">
        <v>0</v>
      </c>
      <c r="FU443" s="93">
        <v>0</v>
      </c>
      <c r="FV443" s="4">
        <v>0</v>
      </c>
      <c r="FW443" s="4">
        <v>0</v>
      </c>
      <c r="FX443" s="4">
        <v>0</v>
      </c>
      <c r="FY443" s="4">
        <v>0</v>
      </c>
      <c r="FZ443" s="4">
        <v>0</v>
      </c>
      <c r="GA443" s="4">
        <v>0</v>
      </c>
      <c r="GB443" s="4">
        <v>0</v>
      </c>
      <c r="GC443" s="4">
        <v>0</v>
      </c>
      <c r="GE443" s="4">
        <v>0</v>
      </c>
      <c r="GG443" s="93">
        <v>0</v>
      </c>
      <c r="GH443" s="4">
        <v>0</v>
      </c>
      <c r="GI443" s="4">
        <v>0</v>
      </c>
      <c r="GJ443" s="4">
        <v>0</v>
      </c>
      <c r="GK443" s="4">
        <v>0</v>
      </c>
      <c r="GL443" s="4">
        <v>0</v>
      </c>
      <c r="GM443" s="4">
        <v>0</v>
      </c>
      <c r="GN443" s="4">
        <v>0</v>
      </c>
      <c r="GO443" s="4">
        <v>0</v>
      </c>
      <c r="GP443" s="4">
        <v>0</v>
      </c>
      <c r="GQ443" s="4">
        <v>0</v>
      </c>
      <c r="GR443" s="4">
        <v>0</v>
      </c>
      <c r="GS443" s="93">
        <v>0</v>
      </c>
      <c r="GT443" s="4">
        <v>0</v>
      </c>
      <c r="GU443" s="4">
        <v>0</v>
      </c>
      <c r="GV443" s="4">
        <v>0</v>
      </c>
      <c r="GW443" s="4">
        <v>0</v>
      </c>
      <c r="GX443" s="4">
        <v>0</v>
      </c>
      <c r="GY443" s="4">
        <v>0</v>
      </c>
      <c r="GZ443" s="4">
        <v>0</v>
      </c>
      <c r="HA443" s="160">
        <v>0</v>
      </c>
      <c r="HB443" s="160">
        <v>0</v>
      </c>
      <c r="HC443" s="160">
        <v>0</v>
      </c>
      <c r="HD443" s="4">
        <v>0</v>
      </c>
      <c r="HE443" s="93">
        <v>0</v>
      </c>
      <c r="HF443" s="4">
        <v>0</v>
      </c>
      <c r="HG443" s="4">
        <v>0</v>
      </c>
      <c r="HH443" s="4">
        <v>0</v>
      </c>
      <c r="HI443" s="4">
        <v>0</v>
      </c>
      <c r="HJ443" s="4">
        <v>0</v>
      </c>
      <c r="HK443" s="4">
        <v>0</v>
      </c>
      <c r="HL443" s="4">
        <v>0</v>
      </c>
      <c r="HM443" s="4">
        <v>0</v>
      </c>
      <c r="HN443" s="4">
        <v>0</v>
      </c>
      <c r="HO443" s="4">
        <v>0</v>
      </c>
      <c r="HP443" s="4">
        <v>0</v>
      </c>
      <c r="HQ443" s="4">
        <v>0</v>
      </c>
      <c r="HR443" s="93">
        <v>0</v>
      </c>
      <c r="HS443" s="4">
        <v>0</v>
      </c>
      <c r="HT443" s="4">
        <v>0</v>
      </c>
      <c r="HU443" s="4">
        <v>0</v>
      </c>
      <c r="HV443" s="4">
        <v>0</v>
      </c>
      <c r="HW443" s="4">
        <v>0</v>
      </c>
      <c r="HX443" s="176">
        <v>0</v>
      </c>
      <c r="HY443" s="4">
        <v>0</v>
      </c>
      <c r="HZ443" s="176">
        <v>0</v>
      </c>
      <c r="IA443" s="4">
        <v>0</v>
      </c>
      <c r="IB443" s="176">
        <v>0</v>
      </c>
      <c r="IC443" s="4">
        <v>0</v>
      </c>
      <c r="ID443" s="176">
        <v>0</v>
      </c>
      <c r="IE443" s="4">
        <v>0</v>
      </c>
      <c r="IF443" s="4">
        <v>0</v>
      </c>
      <c r="IG443" s="5">
        <v>0</v>
      </c>
      <c r="IH443" s="3">
        <v>0</v>
      </c>
      <c r="II443" s="3">
        <v>0</v>
      </c>
      <c r="IJ443" s="3">
        <v>0</v>
      </c>
      <c r="IK443" s="3">
        <v>0</v>
      </c>
      <c r="IL443" s="3">
        <v>0</v>
      </c>
      <c r="IM443" s="3">
        <v>0</v>
      </c>
      <c r="IN443" s="3">
        <v>0</v>
      </c>
      <c r="IO443" s="3">
        <v>0</v>
      </c>
      <c r="IP443" s="3">
        <v>0</v>
      </c>
      <c r="IQ443" s="3"/>
      <c r="IR443" s="3">
        <v>0</v>
      </c>
      <c r="IS443" s="3"/>
      <c r="IT443" s="3">
        <v>0</v>
      </c>
      <c r="IU443" s="3"/>
      <c r="IV443" s="93">
        <v>0</v>
      </c>
      <c r="IW443" s="4">
        <v>0</v>
      </c>
      <c r="IX443" s="4">
        <v>0</v>
      </c>
      <c r="IY443" s="4">
        <v>0</v>
      </c>
      <c r="IZ443" s="4">
        <v>0</v>
      </c>
      <c r="JA443" s="4">
        <v>0</v>
      </c>
      <c r="JB443" s="4">
        <v>0</v>
      </c>
      <c r="JC443" s="4">
        <v>0</v>
      </c>
      <c r="JD443" s="4">
        <v>0</v>
      </c>
      <c r="JE443" s="4">
        <v>0</v>
      </c>
      <c r="JG443" s="4">
        <v>0</v>
      </c>
      <c r="JI443" s="4">
        <v>0</v>
      </c>
      <c r="JK443" s="93">
        <v>0</v>
      </c>
      <c r="JL443" s="4">
        <v>0</v>
      </c>
      <c r="JM443" s="4">
        <v>0</v>
      </c>
      <c r="JN443" s="4">
        <v>0</v>
      </c>
      <c r="JO443" s="4">
        <v>0</v>
      </c>
      <c r="JP443" s="4">
        <v>0</v>
      </c>
      <c r="JQ443" s="4">
        <v>0</v>
      </c>
      <c r="JR443" s="4">
        <v>0</v>
      </c>
      <c r="JS443" s="4">
        <v>0</v>
      </c>
      <c r="JT443" s="4">
        <v>0</v>
      </c>
      <c r="JV443" s="4">
        <v>0</v>
      </c>
      <c r="JW443" s="4">
        <v>0</v>
      </c>
      <c r="JX443" s="4">
        <v>0</v>
      </c>
      <c r="JY443" s="4">
        <v>0</v>
      </c>
      <c r="JZ443" s="93">
        <v>0</v>
      </c>
      <c r="KA443" s="4">
        <v>0</v>
      </c>
      <c r="KB443" s="4">
        <v>0</v>
      </c>
      <c r="KC443" s="4">
        <v>0</v>
      </c>
      <c r="KD443" s="4">
        <v>0</v>
      </c>
      <c r="KE443" s="4">
        <v>0</v>
      </c>
      <c r="KF443" s="4">
        <v>0</v>
      </c>
      <c r="KG443" s="4">
        <v>0</v>
      </c>
      <c r="KH443" s="4">
        <v>0</v>
      </c>
      <c r="KI443" s="4">
        <v>0</v>
      </c>
      <c r="KJ443" s="4">
        <v>0</v>
      </c>
      <c r="KK443" s="4">
        <v>0</v>
      </c>
      <c r="KM443" s="4">
        <v>0</v>
      </c>
      <c r="KN443" s="4">
        <v>0</v>
      </c>
      <c r="KO443" s="4">
        <v>0</v>
      </c>
      <c r="KP443" s="4">
        <v>0</v>
      </c>
      <c r="KQ443" s="4">
        <v>0</v>
      </c>
      <c r="KR443" s="4">
        <v>0</v>
      </c>
      <c r="KS443" s="4">
        <v>0</v>
      </c>
      <c r="KT443" s="4">
        <v>0</v>
      </c>
      <c r="KU443" s="4">
        <v>0</v>
      </c>
      <c r="KV443" s="4">
        <v>0</v>
      </c>
      <c r="KW443" s="4">
        <v>0</v>
      </c>
      <c r="KX443" s="4">
        <v>0</v>
      </c>
      <c r="KY443" s="4">
        <v>0</v>
      </c>
      <c r="KZ443" s="4">
        <v>0</v>
      </c>
      <c r="LA443" s="4">
        <v>0</v>
      </c>
      <c r="LB443" s="4">
        <v>0</v>
      </c>
      <c r="LC443" s="4">
        <v>0</v>
      </c>
      <c r="LD443" s="4">
        <v>0</v>
      </c>
      <c r="LE443" s="4">
        <v>0</v>
      </c>
      <c r="LF443" s="4">
        <v>0</v>
      </c>
      <c r="LG443" s="4">
        <v>0</v>
      </c>
      <c r="LH443" s="4">
        <v>0</v>
      </c>
      <c r="LI443" s="4">
        <v>0</v>
      </c>
      <c r="LJ443" s="4">
        <v>0</v>
      </c>
      <c r="LK443" s="4">
        <v>0</v>
      </c>
      <c r="LL443" s="4">
        <v>0</v>
      </c>
      <c r="LM443" s="4">
        <v>0</v>
      </c>
      <c r="LO443" s="4">
        <v>0</v>
      </c>
      <c r="LQ443" s="4">
        <v>0</v>
      </c>
      <c r="MI443" s="115">
        <f t="shared" si="6"/>
        <v>-873</v>
      </c>
      <c r="MJ443" s="3"/>
      <c r="MK443" s="3"/>
      <c r="ML443" s="176"/>
      <c r="MM443" s="176"/>
      <c r="MN443" s="176"/>
      <c r="MO443" s="176"/>
      <c r="MP443" s="176"/>
      <c r="MQ443" s="176"/>
      <c r="MR443" s="176"/>
      <c r="MS443" s="176"/>
      <c r="MT443" s="176"/>
    </row>
    <row r="444" spans="1:358" s="4" customFormat="1">
      <c r="A444" s="1">
        <v>876</v>
      </c>
      <c r="B444" t="s">
        <v>470</v>
      </c>
      <c r="C444" s="93"/>
      <c r="E444" s="4">
        <v>0</v>
      </c>
      <c r="F444" s="4">
        <v>0</v>
      </c>
      <c r="I444" s="93"/>
      <c r="J444" s="4">
        <v>0</v>
      </c>
      <c r="K444" s="4">
        <v>0</v>
      </c>
      <c r="L444" s="4">
        <v>0</v>
      </c>
      <c r="O444" s="93"/>
      <c r="Q444" s="4">
        <v>0</v>
      </c>
      <c r="R444" s="4">
        <v>0</v>
      </c>
      <c r="S444" s="4">
        <v>0</v>
      </c>
      <c r="U444" s="4">
        <v>0</v>
      </c>
      <c r="V444" s="4">
        <v>0</v>
      </c>
      <c r="W444" s="93"/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L444" s="4">
        <v>0</v>
      </c>
      <c r="AO444" s="93"/>
      <c r="AQ444" s="4">
        <v>0</v>
      </c>
      <c r="AR444" s="4">
        <v>0</v>
      </c>
      <c r="AS444" s="4">
        <v>0</v>
      </c>
      <c r="AT444" s="4">
        <v>0</v>
      </c>
      <c r="AU444" s="4">
        <v>0</v>
      </c>
      <c r="AW444" s="93"/>
      <c r="AZ444" s="4">
        <v>0</v>
      </c>
      <c r="BB444" s="4">
        <v>0</v>
      </c>
      <c r="BC444" s="4">
        <v>0</v>
      </c>
      <c r="BD444" s="4">
        <v>0</v>
      </c>
      <c r="BH444" s="4">
        <v>0</v>
      </c>
      <c r="BL444" s="4">
        <v>0</v>
      </c>
      <c r="BN444" s="4">
        <v>0</v>
      </c>
      <c r="BO444" s="4">
        <v>0</v>
      </c>
      <c r="BP444" s="4">
        <v>0</v>
      </c>
      <c r="BQ444" s="93">
        <v>0</v>
      </c>
      <c r="BR444" s="4">
        <v>0</v>
      </c>
      <c r="BS444" s="4">
        <v>0</v>
      </c>
      <c r="BT444" s="4">
        <v>0</v>
      </c>
      <c r="BU444" s="4">
        <v>0</v>
      </c>
      <c r="BW444" s="4">
        <v>0</v>
      </c>
      <c r="BY444" s="4">
        <v>0</v>
      </c>
      <c r="CA444" s="4">
        <v>0</v>
      </c>
      <c r="CC444" s="93"/>
      <c r="CE444" s="4">
        <v>0</v>
      </c>
      <c r="CF444" s="4">
        <v>0</v>
      </c>
      <c r="CH444" s="4">
        <v>0</v>
      </c>
      <c r="CJ444" s="4">
        <v>0</v>
      </c>
      <c r="CK444" s="4">
        <v>0</v>
      </c>
      <c r="CL444" s="4">
        <v>0</v>
      </c>
      <c r="CM444" s="4">
        <v>0</v>
      </c>
      <c r="CN444" s="4">
        <v>0</v>
      </c>
      <c r="CO444" s="93"/>
      <c r="CS444" s="4">
        <v>0</v>
      </c>
      <c r="CW444" s="4">
        <v>0</v>
      </c>
      <c r="CY444" s="4">
        <v>0</v>
      </c>
      <c r="DA444" s="93"/>
      <c r="DD444" s="4">
        <v>0</v>
      </c>
      <c r="DF444" s="4">
        <v>0</v>
      </c>
      <c r="DH444" s="4">
        <v>0</v>
      </c>
      <c r="DI444" s="4">
        <v>0</v>
      </c>
      <c r="DJ444" s="4">
        <v>0</v>
      </c>
      <c r="DK444" s="4">
        <v>0</v>
      </c>
      <c r="DL444" s="4">
        <v>0</v>
      </c>
      <c r="DM444" s="93"/>
      <c r="DU444" s="4">
        <v>0</v>
      </c>
      <c r="DW444" s="4">
        <v>0</v>
      </c>
      <c r="DY444" s="93"/>
      <c r="EG444" s="4">
        <v>0</v>
      </c>
      <c r="EI444" s="4">
        <v>0</v>
      </c>
      <c r="EK444" s="93">
        <v>0</v>
      </c>
      <c r="EM444" s="4">
        <v>0</v>
      </c>
      <c r="EN444" s="4">
        <v>0</v>
      </c>
      <c r="EO444" s="4">
        <v>0</v>
      </c>
      <c r="EP444" s="4">
        <v>0</v>
      </c>
      <c r="EQ444" s="4">
        <v>0</v>
      </c>
      <c r="ER444" s="4">
        <v>0</v>
      </c>
      <c r="ES444" s="4">
        <v>0</v>
      </c>
      <c r="ET444" s="4">
        <v>0</v>
      </c>
      <c r="EU444" s="4">
        <v>0</v>
      </c>
      <c r="EV444" s="4">
        <v>0</v>
      </c>
      <c r="EW444" s="93">
        <v>0</v>
      </c>
      <c r="EX444" s="4">
        <v>0</v>
      </c>
      <c r="EY444" s="4">
        <v>0</v>
      </c>
      <c r="EZ444" s="4">
        <v>0</v>
      </c>
      <c r="FA444" s="4">
        <v>0</v>
      </c>
      <c r="FB444" s="4">
        <v>0</v>
      </c>
      <c r="FC444" s="4">
        <v>0</v>
      </c>
      <c r="FD444" s="4">
        <v>0</v>
      </c>
      <c r="FE444" s="4">
        <v>0</v>
      </c>
      <c r="FF444" s="4">
        <v>0</v>
      </c>
      <c r="FG444" s="4">
        <v>0</v>
      </c>
      <c r="FH444" s="4">
        <v>0</v>
      </c>
      <c r="FI444" s="93">
        <v>0</v>
      </c>
      <c r="FJ444" s="4">
        <v>0</v>
      </c>
      <c r="FK444" s="4">
        <v>0</v>
      </c>
      <c r="FL444" s="4">
        <v>0</v>
      </c>
      <c r="FM444" s="4">
        <v>0</v>
      </c>
      <c r="FN444" s="4">
        <v>0</v>
      </c>
      <c r="FO444" s="4">
        <v>0</v>
      </c>
      <c r="FQ444" s="4">
        <v>0</v>
      </c>
      <c r="FS444" s="4">
        <v>0</v>
      </c>
      <c r="FU444" s="93">
        <v>0</v>
      </c>
      <c r="FV444" s="4">
        <v>0</v>
      </c>
      <c r="FW444" s="4">
        <v>0</v>
      </c>
      <c r="FX444" s="4">
        <v>0</v>
      </c>
      <c r="FY444" s="4">
        <v>0</v>
      </c>
      <c r="FZ444" s="4">
        <v>0</v>
      </c>
      <c r="GA444" s="4">
        <v>0</v>
      </c>
      <c r="GB444" s="4">
        <v>0</v>
      </c>
      <c r="GC444" s="4">
        <v>0</v>
      </c>
      <c r="GE444" s="4">
        <v>0</v>
      </c>
      <c r="GG444" s="93">
        <v>0</v>
      </c>
      <c r="GH444" s="4">
        <v>0</v>
      </c>
      <c r="GI444" s="4">
        <v>0</v>
      </c>
      <c r="GJ444" s="4">
        <v>0</v>
      </c>
      <c r="GK444" s="4">
        <v>0</v>
      </c>
      <c r="GL444" s="4">
        <v>0</v>
      </c>
      <c r="GM444" s="4">
        <v>0</v>
      </c>
      <c r="GN444" s="4">
        <v>0</v>
      </c>
      <c r="GO444" s="4">
        <v>0</v>
      </c>
      <c r="GP444" s="4">
        <v>0</v>
      </c>
      <c r="GQ444" s="4">
        <v>0</v>
      </c>
      <c r="GR444" s="4">
        <v>0</v>
      </c>
      <c r="GS444" s="93">
        <v>0</v>
      </c>
      <c r="GT444" s="4">
        <v>0</v>
      </c>
      <c r="GU444" s="4">
        <v>0</v>
      </c>
      <c r="GV444" s="4">
        <v>0</v>
      </c>
      <c r="GW444" s="4">
        <v>0</v>
      </c>
      <c r="GX444" s="4">
        <v>0</v>
      </c>
      <c r="GY444" s="4">
        <v>0</v>
      </c>
      <c r="GZ444" s="4">
        <v>0</v>
      </c>
      <c r="HA444" s="160">
        <v>0</v>
      </c>
      <c r="HB444" s="160">
        <v>0</v>
      </c>
      <c r="HC444" s="160">
        <v>0</v>
      </c>
      <c r="HD444" s="4">
        <v>0</v>
      </c>
      <c r="HE444" s="93">
        <v>0</v>
      </c>
      <c r="HF444" s="4">
        <v>0</v>
      </c>
      <c r="HG444" s="4">
        <v>0</v>
      </c>
      <c r="HH444" s="4">
        <v>0</v>
      </c>
      <c r="HI444" s="4">
        <v>0</v>
      </c>
      <c r="HJ444" s="4">
        <v>0</v>
      </c>
      <c r="HK444" s="4">
        <v>0</v>
      </c>
      <c r="HL444" s="4">
        <v>0</v>
      </c>
      <c r="HM444" s="4">
        <v>0</v>
      </c>
      <c r="HN444" s="4">
        <v>0</v>
      </c>
      <c r="HO444" s="4">
        <v>0</v>
      </c>
      <c r="HP444" s="4">
        <v>0</v>
      </c>
      <c r="HQ444" s="4">
        <v>0</v>
      </c>
      <c r="HR444" s="93">
        <v>0</v>
      </c>
      <c r="HS444" s="4">
        <v>0</v>
      </c>
      <c r="HT444" s="4">
        <v>0</v>
      </c>
      <c r="HU444" s="4">
        <v>0</v>
      </c>
      <c r="HV444" s="4">
        <v>0</v>
      </c>
      <c r="HW444" s="4">
        <v>0</v>
      </c>
      <c r="HX444" s="176">
        <v>0</v>
      </c>
      <c r="HY444" s="4">
        <v>0</v>
      </c>
      <c r="HZ444" s="176">
        <v>0</v>
      </c>
      <c r="IA444" s="4">
        <v>0</v>
      </c>
      <c r="IB444" s="176">
        <v>0</v>
      </c>
      <c r="IC444" s="4">
        <v>0</v>
      </c>
      <c r="ID444" s="176">
        <v>0</v>
      </c>
      <c r="IE444" s="4">
        <v>0</v>
      </c>
      <c r="IF444" s="4">
        <v>0</v>
      </c>
      <c r="IG444" s="5">
        <v>0</v>
      </c>
      <c r="IH444" s="3">
        <v>0</v>
      </c>
      <c r="II444" s="3">
        <v>0</v>
      </c>
      <c r="IJ444" s="3">
        <v>0</v>
      </c>
      <c r="IK444" s="3">
        <v>0</v>
      </c>
      <c r="IL444" s="3">
        <v>0</v>
      </c>
      <c r="IM444" s="3">
        <v>0</v>
      </c>
      <c r="IN444" s="3">
        <v>0</v>
      </c>
      <c r="IO444" s="3">
        <v>0</v>
      </c>
      <c r="IP444" s="3">
        <v>0</v>
      </c>
      <c r="IQ444" s="3"/>
      <c r="IR444" s="3">
        <v>0</v>
      </c>
      <c r="IS444" s="3"/>
      <c r="IT444" s="3">
        <v>0</v>
      </c>
      <c r="IU444" s="3"/>
      <c r="IV444" s="93">
        <v>0</v>
      </c>
      <c r="IW444" s="4">
        <v>0</v>
      </c>
      <c r="IX444" s="4">
        <v>0</v>
      </c>
      <c r="IY444" s="4">
        <v>0</v>
      </c>
      <c r="IZ444" s="4">
        <v>0</v>
      </c>
      <c r="JA444" s="4">
        <v>0</v>
      </c>
      <c r="JB444" s="4">
        <v>0</v>
      </c>
      <c r="JC444" s="4">
        <v>0</v>
      </c>
      <c r="JD444" s="4">
        <v>0</v>
      </c>
      <c r="JE444" s="4">
        <v>0</v>
      </c>
      <c r="JG444" s="4">
        <v>0</v>
      </c>
      <c r="JI444" s="4">
        <v>0</v>
      </c>
      <c r="JK444" s="93">
        <v>0</v>
      </c>
      <c r="JL444" s="4">
        <v>0</v>
      </c>
      <c r="JM444" s="4">
        <v>0</v>
      </c>
      <c r="JN444" s="4">
        <v>0</v>
      </c>
      <c r="JO444" s="4">
        <v>0</v>
      </c>
      <c r="JP444" s="4">
        <v>0</v>
      </c>
      <c r="JQ444" s="4">
        <v>0</v>
      </c>
      <c r="JR444" s="4">
        <v>0</v>
      </c>
      <c r="JS444" s="4">
        <v>0</v>
      </c>
      <c r="JT444" s="4">
        <v>0</v>
      </c>
      <c r="JV444" s="4">
        <v>0</v>
      </c>
      <c r="JW444" s="4">
        <v>0</v>
      </c>
      <c r="JX444" s="4">
        <v>0</v>
      </c>
      <c r="JY444" s="4">
        <v>0</v>
      </c>
      <c r="JZ444" s="93">
        <v>0</v>
      </c>
      <c r="KA444" s="4">
        <v>0</v>
      </c>
      <c r="KB444" s="4">
        <v>0</v>
      </c>
      <c r="KC444" s="4">
        <v>0</v>
      </c>
      <c r="KD444" s="4">
        <v>0</v>
      </c>
      <c r="KE444" s="4">
        <v>0</v>
      </c>
      <c r="KF444" s="4">
        <v>0</v>
      </c>
      <c r="KG444" s="4">
        <v>0</v>
      </c>
      <c r="KH444" s="4">
        <v>0</v>
      </c>
      <c r="KI444" s="4">
        <v>0</v>
      </c>
      <c r="KJ444" s="4">
        <v>0</v>
      </c>
      <c r="KK444" s="4">
        <v>0</v>
      </c>
      <c r="KM444" s="4">
        <v>0</v>
      </c>
      <c r="KN444" s="4">
        <v>0</v>
      </c>
      <c r="KO444" s="4">
        <v>0</v>
      </c>
      <c r="KP444" s="4">
        <v>0</v>
      </c>
      <c r="KQ444" s="4">
        <v>0</v>
      </c>
      <c r="KR444" s="4">
        <v>0</v>
      </c>
      <c r="KS444" s="4">
        <v>0</v>
      </c>
      <c r="KT444" s="4">
        <v>0</v>
      </c>
      <c r="KU444" s="4">
        <v>0</v>
      </c>
      <c r="KV444" s="4">
        <v>0</v>
      </c>
      <c r="KW444" s="4">
        <v>0</v>
      </c>
      <c r="KX444" s="4">
        <v>0</v>
      </c>
      <c r="KY444" s="4">
        <v>0</v>
      </c>
      <c r="KZ444" s="4">
        <v>0</v>
      </c>
      <c r="LA444" s="4">
        <v>0</v>
      </c>
      <c r="LB444" s="4">
        <v>0</v>
      </c>
      <c r="LC444" s="4">
        <v>0</v>
      </c>
      <c r="LD444" s="4">
        <v>0</v>
      </c>
      <c r="LE444" s="4">
        <v>0</v>
      </c>
      <c r="LF444" s="4">
        <v>0</v>
      </c>
      <c r="LG444" s="4">
        <v>0</v>
      </c>
      <c r="LH444" s="4">
        <v>0</v>
      </c>
      <c r="LI444" s="4">
        <v>0</v>
      </c>
      <c r="LJ444" s="4">
        <v>0</v>
      </c>
      <c r="LK444" s="4">
        <v>0</v>
      </c>
      <c r="LL444" s="4">
        <v>0</v>
      </c>
      <c r="LM444" s="4">
        <v>0</v>
      </c>
      <c r="LO444" s="4">
        <v>0</v>
      </c>
      <c r="LQ444" s="4">
        <v>0</v>
      </c>
      <c r="MI444" s="115">
        <f t="shared" si="6"/>
        <v>-876</v>
      </c>
      <c r="MJ444" s="3"/>
      <c r="MK444" s="3"/>
      <c r="ML444" s="176"/>
      <c r="MM444" s="176"/>
      <c r="MN444" s="176"/>
      <c r="MO444" s="176"/>
      <c r="MP444" s="176"/>
      <c r="MQ444" s="176"/>
      <c r="MR444" s="176"/>
      <c r="MS444" s="176"/>
      <c r="MT444" s="176"/>
    </row>
    <row r="445" spans="1:358" s="4" customFormat="1">
      <c r="A445" s="1">
        <v>878</v>
      </c>
      <c r="B445" t="s">
        <v>471</v>
      </c>
      <c r="C445" s="93"/>
      <c r="E445" s="4">
        <v>0</v>
      </c>
      <c r="F445" s="4">
        <v>0</v>
      </c>
      <c r="I445" s="93"/>
      <c r="J445" s="4">
        <v>0</v>
      </c>
      <c r="K445" s="4">
        <v>0</v>
      </c>
      <c r="L445" s="4">
        <v>0</v>
      </c>
      <c r="O445" s="93"/>
      <c r="Q445" s="4">
        <v>0</v>
      </c>
      <c r="R445" s="4">
        <v>0</v>
      </c>
      <c r="S445" s="4">
        <v>0</v>
      </c>
      <c r="U445" s="4">
        <v>0</v>
      </c>
      <c r="V445" s="4">
        <v>0</v>
      </c>
      <c r="W445" s="93"/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L445" s="4">
        <v>0</v>
      </c>
      <c r="AO445" s="93"/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W445" s="93"/>
      <c r="AZ445" s="4">
        <v>0</v>
      </c>
      <c r="BB445" s="4">
        <v>0</v>
      </c>
      <c r="BC445" s="4">
        <v>0</v>
      </c>
      <c r="BD445" s="4">
        <v>0</v>
      </c>
      <c r="BH445" s="4">
        <v>0</v>
      </c>
      <c r="BL445" s="4">
        <v>0</v>
      </c>
      <c r="BN445" s="4">
        <v>0</v>
      </c>
      <c r="BO445" s="4">
        <v>0</v>
      </c>
      <c r="BP445" s="4">
        <v>0</v>
      </c>
      <c r="BQ445" s="93">
        <v>0</v>
      </c>
      <c r="BR445" s="4">
        <v>0</v>
      </c>
      <c r="BS445" s="4">
        <v>0</v>
      </c>
      <c r="BT445" s="4">
        <v>0</v>
      </c>
      <c r="BU445" s="4">
        <v>0</v>
      </c>
      <c r="BW445" s="4">
        <v>0</v>
      </c>
      <c r="BY445" s="4">
        <v>0</v>
      </c>
      <c r="CA445" s="4">
        <v>0</v>
      </c>
      <c r="CC445" s="93"/>
      <c r="CE445" s="4">
        <v>0</v>
      </c>
      <c r="CF445" s="4">
        <v>0</v>
      </c>
      <c r="CH445" s="4">
        <v>0</v>
      </c>
      <c r="CJ445" s="4">
        <v>0</v>
      </c>
      <c r="CK445" s="4">
        <v>0</v>
      </c>
      <c r="CL445" s="4">
        <v>0</v>
      </c>
      <c r="CM445" s="4">
        <v>0</v>
      </c>
      <c r="CN445" s="4">
        <v>0</v>
      </c>
      <c r="CO445" s="93"/>
      <c r="CS445" s="4">
        <v>0</v>
      </c>
      <c r="CW445" s="4">
        <v>0</v>
      </c>
      <c r="CY445" s="4">
        <v>0</v>
      </c>
      <c r="DA445" s="93"/>
      <c r="DD445" s="4">
        <v>0</v>
      </c>
      <c r="DF445" s="4">
        <v>0</v>
      </c>
      <c r="DH445" s="4">
        <v>0</v>
      </c>
      <c r="DI445" s="4">
        <v>0</v>
      </c>
      <c r="DJ445" s="4">
        <v>0</v>
      </c>
      <c r="DK445" s="4">
        <v>0</v>
      </c>
      <c r="DL445" s="4">
        <v>0</v>
      </c>
      <c r="DM445" s="93"/>
      <c r="DU445" s="4">
        <v>0</v>
      </c>
      <c r="DW445" s="4">
        <v>0</v>
      </c>
      <c r="DY445" s="93"/>
      <c r="EG445" s="4">
        <v>0</v>
      </c>
      <c r="EI445" s="4">
        <v>0</v>
      </c>
      <c r="EK445" s="93">
        <v>0</v>
      </c>
      <c r="EM445" s="4">
        <v>0</v>
      </c>
      <c r="EN445" s="4">
        <v>0</v>
      </c>
      <c r="EO445" s="4">
        <v>0</v>
      </c>
      <c r="EP445" s="4">
        <v>0</v>
      </c>
      <c r="EQ445" s="4">
        <v>0</v>
      </c>
      <c r="ER445" s="4">
        <v>0</v>
      </c>
      <c r="ES445" s="4">
        <v>0</v>
      </c>
      <c r="ET445" s="4">
        <v>0</v>
      </c>
      <c r="EU445" s="4">
        <v>0</v>
      </c>
      <c r="EV445" s="4">
        <v>0</v>
      </c>
      <c r="EW445" s="93">
        <v>0</v>
      </c>
      <c r="EX445" s="4">
        <v>0</v>
      </c>
      <c r="EY445" s="4">
        <v>0</v>
      </c>
      <c r="EZ445" s="4">
        <v>0</v>
      </c>
      <c r="FA445" s="4">
        <v>0</v>
      </c>
      <c r="FB445" s="4">
        <v>0</v>
      </c>
      <c r="FC445" s="4">
        <v>0</v>
      </c>
      <c r="FD445" s="4">
        <v>0</v>
      </c>
      <c r="FE445" s="4">
        <v>0</v>
      </c>
      <c r="FF445" s="4">
        <v>0</v>
      </c>
      <c r="FG445" s="4">
        <v>0</v>
      </c>
      <c r="FH445" s="4">
        <v>0</v>
      </c>
      <c r="FI445" s="93">
        <v>0</v>
      </c>
      <c r="FJ445" s="4">
        <v>0</v>
      </c>
      <c r="FK445" s="4">
        <v>0</v>
      </c>
      <c r="FL445" s="4">
        <v>0</v>
      </c>
      <c r="FM445" s="4">
        <v>0</v>
      </c>
      <c r="FN445" s="4">
        <v>0</v>
      </c>
      <c r="FO445" s="4">
        <v>0</v>
      </c>
      <c r="FQ445" s="4">
        <v>0</v>
      </c>
      <c r="FS445" s="4">
        <v>0</v>
      </c>
      <c r="FU445" s="93">
        <v>0</v>
      </c>
      <c r="FV445" s="4">
        <v>0</v>
      </c>
      <c r="FW445" s="4">
        <v>0</v>
      </c>
      <c r="FX445" s="4">
        <v>0</v>
      </c>
      <c r="FY445" s="4">
        <v>0</v>
      </c>
      <c r="FZ445" s="4">
        <v>0</v>
      </c>
      <c r="GA445" s="4">
        <v>0</v>
      </c>
      <c r="GB445" s="4">
        <v>0</v>
      </c>
      <c r="GC445" s="4">
        <v>0</v>
      </c>
      <c r="GE445" s="4">
        <v>0</v>
      </c>
      <c r="GG445" s="93">
        <v>0</v>
      </c>
      <c r="GH445" s="4">
        <v>0</v>
      </c>
      <c r="GI445" s="4">
        <v>0</v>
      </c>
      <c r="GJ445" s="4">
        <v>0</v>
      </c>
      <c r="GK445" s="4">
        <v>0</v>
      </c>
      <c r="GL445" s="4">
        <v>0</v>
      </c>
      <c r="GM445" s="4">
        <v>0</v>
      </c>
      <c r="GN445" s="4">
        <v>0</v>
      </c>
      <c r="GO445" s="4">
        <v>0</v>
      </c>
      <c r="GP445" s="4">
        <v>0</v>
      </c>
      <c r="GQ445" s="4">
        <v>0</v>
      </c>
      <c r="GR445" s="4">
        <v>0</v>
      </c>
      <c r="GS445" s="93">
        <v>0</v>
      </c>
      <c r="GT445" s="4">
        <v>0</v>
      </c>
      <c r="GU445" s="4">
        <v>0</v>
      </c>
      <c r="GV445" s="4">
        <v>0</v>
      </c>
      <c r="GW445" s="4">
        <v>0</v>
      </c>
      <c r="GX445" s="4">
        <v>0</v>
      </c>
      <c r="GY445" s="4">
        <v>0</v>
      </c>
      <c r="GZ445" s="4">
        <v>0</v>
      </c>
      <c r="HA445" s="160">
        <v>0</v>
      </c>
      <c r="HB445" s="160">
        <v>0</v>
      </c>
      <c r="HC445" s="160">
        <v>0</v>
      </c>
      <c r="HD445" s="4">
        <v>0</v>
      </c>
      <c r="HE445" s="93">
        <v>0</v>
      </c>
      <c r="HF445" s="4">
        <v>0</v>
      </c>
      <c r="HG445" s="4">
        <v>0</v>
      </c>
      <c r="HH445" s="4">
        <v>0</v>
      </c>
      <c r="HI445" s="4">
        <v>0</v>
      </c>
      <c r="HJ445" s="4">
        <v>0</v>
      </c>
      <c r="HK445" s="4">
        <v>0</v>
      </c>
      <c r="HL445" s="4">
        <v>0</v>
      </c>
      <c r="HM445" s="4">
        <v>0</v>
      </c>
      <c r="HN445" s="4">
        <v>0</v>
      </c>
      <c r="HO445" s="4">
        <v>0</v>
      </c>
      <c r="HP445" s="4">
        <v>0</v>
      </c>
      <c r="HQ445" s="4">
        <v>0</v>
      </c>
      <c r="HR445" s="93">
        <v>0</v>
      </c>
      <c r="HS445" s="4">
        <v>0</v>
      </c>
      <c r="HT445" s="4">
        <v>0</v>
      </c>
      <c r="HU445" s="4">
        <v>0</v>
      </c>
      <c r="HV445" s="4">
        <v>0</v>
      </c>
      <c r="HW445" s="4">
        <v>0</v>
      </c>
      <c r="HX445" s="176">
        <v>0</v>
      </c>
      <c r="HY445" s="4">
        <v>0</v>
      </c>
      <c r="HZ445" s="176">
        <v>0</v>
      </c>
      <c r="IA445" s="4">
        <v>0</v>
      </c>
      <c r="IB445" s="176">
        <v>0</v>
      </c>
      <c r="IC445" s="4">
        <v>0</v>
      </c>
      <c r="ID445" s="176">
        <v>0</v>
      </c>
      <c r="IE445" s="4">
        <v>0</v>
      </c>
      <c r="IF445" s="4">
        <v>0</v>
      </c>
      <c r="IG445" s="5">
        <v>0</v>
      </c>
      <c r="IH445" s="3">
        <v>0</v>
      </c>
      <c r="II445" s="3">
        <v>0</v>
      </c>
      <c r="IJ445" s="3">
        <v>0</v>
      </c>
      <c r="IK445" s="3">
        <v>0</v>
      </c>
      <c r="IL445" s="3">
        <v>0</v>
      </c>
      <c r="IM445" s="3">
        <v>0</v>
      </c>
      <c r="IN445" s="3">
        <v>0</v>
      </c>
      <c r="IO445" s="3">
        <v>0</v>
      </c>
      <c r="IP445" s="3">
        <v>0</v>
      </c>
      <c r="IQ445" s="3"/>
      <c r="IR445" s="3">
        <v>0</v>
      </c>
      <c r="IS445" s="3"/>
      <c r="IT445" s="3">
        <v>0</v>
      </c>
      <c r="IU445" s="3"/>
      <c r="IV445" s="93">
        <v>0</v>
      </c>
      <c r="IW445" s="4">
        <v>0</v>
      </c>
      <c r="IX445" s="4">
        <v>0</v>
      </c>
      <c r="IY445" s="4">
        <v>0</v>
      </c>
      <c r="IZ445" s="4">
        <v>0</v>
      </c>
      <c r="JA445" s="4">
        <v>0</v>
      </c>
      <c r="JB445" s="4">
        <v>0</v>
      </c>
      <c r="JC445" s="4">
        <v>0</v>
      </c>
      <c r="JD445" s="4">
        <v>0</v>
      </c>
      <c r="JE445" s="4">
        <v>0</v>
      </c>
      <c r="JG445" s="4">
        <v>0</v>
      </c>
      <c r="JI445" s="4">
        <v>0</v>
      </c>
      <c r="JK445" s="93">
        <v>0</v>
      </c>
      <c r="JL445" s="4">
        <v>0</v>
      </c>
      <c r="JM445" s="4">
        <v>0</v>
      </c>
      <c r="JN445" s="4">
        <v>0</v>
      </c>
      <c r="JO445" s="4">
        <v>0</v>
      </c>
      <c r="JP445" s="4">
        <v>0</v>
      </c>
      <c r="JQ445" s="4">
        <v>0</v>
      </c>
      <c r="JR445" s="4">
        <v>0</v>
      </c>
      <c r="JS445" s="4">
        <v>0</v>
      </c>
      <c r="JT445" s="4">
        <v>0</v>
      </c>
      <c r="JV445" s="4">
        <v>0</v>
      </c>
      <c r="JW445" s="4">
        <v>0</v>
      </c>
      <c r="JX445" s="4">
        <v>0</v>
      </c>
      <c r="JY445" s="4">
        <v>0</v>
      </c>
      <c r="JZ445" s="93">
        <v>0</v>
      </c>
      <c r="KA445" s="4">
        <v>0</v>
      </c>
      <c r="KB445" s="4">
        <v>0</v>
      </c>
      <c r="KC445" s="4">
        <v>0</v>
      </c>
      <c r="KD445" s="4">
        <v>0</v>
      </c>
      <c r="KE445" s="4">
        <v>0</v>
      </c>
      <c r="KF445" s="4">
        <v>0</v>
      </c>
      <c r="KG445" s="4">
        <v>0</v>
      </c>
      <c r="KH445" s="4">
        <v>0</v>
      </c>
      <c r="KI445" s="4">
        <v>0</v>
      </c>
      <c r="KJ445" s="4">
        <v>0</v>
      </c>
      <c r="KK445" s="4">
        <v>0</v>
      </c>
      <c r="KM445" s="4">
        <v>0</v>
      </c>
      <c r="KN445" s="4">
        <v>0</v>
      </c>
      <c r="KO445" s="4">
        <v>0</v>
      </c>
      <c r="KP445" s="4">
        <v>0</v>
      </c>
      <c r="KQ445" s="4">
        <v>0</v>
      </c>
      <c r="KR445" s="4">
        <v>0</v>
      </c>
      <c r="KS445" s="4">
        <v>0</v>
      </c>
      <c r="KT445" s="4">
        <v>0</v>
      </c>
      <c r="KU445" s="4">
        <v>0</v>
      </c>
      <c r="KV445" s="4">
        <v>0</v>
      </c>
      <c r="KW445" s="4">
        <v>0</v>
      </c>
      <c r="KX445" s="4">
        <v>0</v>
      </c>
      <c r="KY445" s="4">
        <v>0</v>
      </c>
      <c r="KZ445" s="4">
        <v>0</v>
      </c>
      <c r="LA445" s="4">
        <v>0</v>
      </c>
      <c r="LB445" s="4">
        <v>0</v>
      </c>
      <c r="LC445" s="4">
        <v>0</v>
      </c>
      <c r="LD445" s="4">
        <v>0</v>
      </c>
      <c r="LE445" s="4">
        <v>0</v>
      </c>
      <c r="LF445" s="4">
        <v>0</v>
      </c>
      <c r="LG445" s="4">
        <v>0</v>
      </c>
      <c r="LH445" s="4">
        <v>0</v>
      </c>
      <c r="LI445" s="4">
        <v>0</v>
      </c>
      <c r="LJ445" s="4">
        <v>0</v>
      </c>
      <c r="LK445" s="4">
        <v>0</v>
      </c>
      <c r="LL445" s="4">
        <v>0</v>
      </c>
      <c r="LM445" s="4">
        <v>0</v>
      </c>
      <c r="LO445" s="4">
        <v>0</v>
      </c>
      <c r="LQ445" s="4">
        <v>0</v>
      </c>
      <c r="MI445" s="115">
        <f t="shared" si="6"/>
        <v>-878</v>
      </c>
      <c r="MJ445" s="3"/>
      <c r="MK445" s="3"/>
      <c r="ML445" s="176"/>
      <c r="MM445" s="176"/>
      <c r="MN445" s="176"/>
      <c r="MO445" s="176"/>
      <c r="MP445" s="176"/>
      <c r="MQ445" s="176"/>
      <c r="MR445" s="176"/>
      <c r="MS445" s="176"/>
      <c r="MT445" s="176"/>
    </row>
    <row r="446" spans="1:358" s="4" customFormat="1">
      <c r="A446" s="1">
        <v>879</v>
      </c>
      <c r="B446" t="s">
        <v>472</v>
      </c>
      <c r="C446" s="93"/>
      <c r="E446" s="4">
        <v>0</v>
      </c>
      <c r="F446" s="4">
        <v>0</v>
      </c>
      <c r="I446" s="93"/>
      <c r="J446" s="4">
        <v>0</v>
      </c>
      <c r="K446" s="4">
        <v>0</v>
      </c>
      <c r="L446" s="4">
        <v>0</v>
      </c>
      <c r="O446" s="93"/>
      <c r="Q446" s="4">
        <v>0</v>
      </c>
      <c r="R446" s="4">
        <v>0</v>
      </c>
      <c r="S446" s="4">
        <v>0</v>
      </c>
      <c r="U446" s="4">
        <v>0</v>
      </c>
      <c r="V446" s="4">
        <v>0</v>
      </c>
      <c r="W446" s="93"/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L446" s="4">
        <v>0</v>
      </c>
      <c r="AO446" s="93"/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W446" s="93"/>
      <c r="AZ446" s="4">
        <v>0</v>
      </c>
      <c r="BB446" s="4">
        <v>0</v>
      </c>
      <c r="BC446" s="4">
        <v>0</v>
      </c>
      <c r="BD446" s="4">
        <v>0</v>
      </c>
      <c r="BH446" s="4">
        <v>0</v>
      </c>
      <c r="BL446" s="4">
        <v>0</v>
      </c>
      <c r="BN446" s="4">
        <v>0</v>
      </c>
      <c r="BO446" s="4">
        <v>0</v>
      </c>
      <c r="BP446" s="4">
        <v>0</v>
      </c>
      <c r="BQ446" s="93">
        <v>0</v>
      </c>
      <c r="BR446" s="4">
        <v>0</v>
      </c>
      <c r="BS446" s="4">
        <v>0</v>
      </c>
      <c r="BT446" s="4">
        <v>0</v>
      </c>
      <c r="BU446" s="4">
        <v>0</v>
      </c>
      <c r="BW446" s="4">
        <v>0</v>
      </c>
      <c r="BY446" s="4">
        <v>0</v>
      </c>
      <c r="CA446" s="4">
        <v>0</v>
      </c>
      <c r="CC446" s="93"/>
      <c r="CE446" s="4">
        <v>0</v>
      </c>
      <c r="CF446" s="4">
        <v>0</v>
      </c>
      <c r="CH446" s="4">
        <v>0</v>
      </c>
      <c r="CJ446" s="4">
        <v>0</v>
      </c>
      <c r="CK446" s="4">
        <v>0</v>
      </c>
      <c r="CL446" s="4">
        <v>0</v>
      </c>
      <c r="CM446" s="4">
        <v>0</v>
      </c>
      <c r="CN446" s="4">
        <v>0</v>
      </c>
      <c r="CO446" s="93"/>
      <c r="CS446" s="4">
        <v>0</v>
      </c>
      <c r="CW446" s="4">
        <v>0</v>
      </c>
      <c r="CY446" s="4">
        <v>0</v>
      </c>
      <c r="DA446" s="93"/>
      <c r="DD446" s="4">
        <v>0</v>
      </c>
      <c r="DF446" s="4">
        <v>0</v>
      </c>
      <c r="DH446" s="4">
        <v>0</v>
      </c>
      <c r="DI446" s="4">
        <v>0</v>
      </c>
      <c r="DJ446" s="4">
        <v>0</v>
      </c>
      <c r="DK446" s="4">
        <v>0</v>
      </c>
      <c r="DL446" s="4">
        <v>0</v>
      </c>
      <c r="DM446" s="93"/>
      <c r="DU446" s="4">
        <v>0</v>
      </c>
      <c r="DW446" s="4">
        <v>0</v>
      </c>
      <c r="DY446" s="93"/>
      <c r="EG446" s="4">
        <v>0</v>
      </c>
      <c r="EI446" s="4">
        <v>0</v>
      </c>
      <c r="EK446" s="93">
        <v>0</v>
      </c>
      <c r="EM446" s="4">
        <v>0</v>
      </c>
      <c r="EN446" s="4">
        <v>0</v>
      </c>
      <c r="EO446" s="4">
        <v>0</v>
      </c>
      <c r="EP446" s="4">
        <v>0</v>
      </c>
      <c r="EQ446" s="4">
        <v>0</v>
      </c>
      <c r="ER446" s="4">
        <v>0</v>
      </c>
      <c r="ES446" s="4">
        <v>0</v>
      </c>
      <c r="ET446" s="4">
        <v>0</v>
      </c>
      <c r="EU446" s="4">
        <v>0</v>
      </c>
      <c r="EV446" s="4">
        <v>0</v>
      </c>
      <c r="EW446" s="93">
        <v>0</v>
      </c>
      <c r="EX446" s="4">
        <v>0</v>
      </c>
      <c r="EY446" s="4">
        <v>0</v>
      </c>
      <c r="EZ446" s="4">
        <v>0</v>
      </c>
      <c r="FA446" s="4">
        <v>0</v>
      </c>
      <c r="FB446" s="4">
        <v>0</v>
      </c>
      <c r="FC446" s="4">
        <v>0</v>
      </c>
      <c r="FD446" s="4">
        <v>0</v>
      </c>
      <c r="FE446" s="4">
        <v>0</v>
      </c>
      <c r="FF446" s="4">
        <v>0</v>
      </c>
      <c r="FG446" s="4">
        <v>0</v>
      </c>
      <c r="FH446" s="4">
        <v>0</v>
      </c>
      <c r="FI446" s="93">
        <v>0</v>
      </c>
      <c r="FJ446" s="4">
        <v>0</v>
      </c>
      <c r="FK446" s="4">
        <v>0</v>
      </c>
      <c r="FL446" s="4">
        <v>0</v>
      </c>
      <c r="FM446" s="4">
        <v>0</v>
      </c>
      <c r="FN446" s="4">
        <v>0</v>
      </c>
      <c r="FO446" s="4">
        <v>0</v>
      </c>
      <c r="FQ446" s="4">
        <v>0</v>
      </c>
      <c r="FS446" s="4">
        <v>0</v>
      </c>
      <c r="FU446" s="93">
        <v>0</v>
      </c>
      <c r="FV446" s="4">
        <v>0</v>
      </c>
      <c r="FW446" s="4">
        <v>0</v>
      </c>
      <c r="FX446" s="4">
        <v>0</v>
      </c>
      <c r="FY446" s="4">
        <v>0</v>
      </c>
      <c r="FZ446" s="4">
        <v>0</v>
      </c>
      <c r="GA446" s="4">
        <v>0</v>
      </c>
      <c r="GB446" s="4">
        <v>0</v>
      </c>
      <c r="GC446" s="4">
        <v>0</v>
      </c>
      <c r="GE446" s="4">
        <v>0</v>
      </c>
      <c r="GG446" s="93">
        <v>0</v>
      </c>
      <c r="GH446" s="4">
        <v>0</v>
      </c>
      <c r="GI446" s="4">
        <v>0</v>
      </c>
      <c r="GJ446" s="4">
        <v>0</v>
      </c>
      <c r="GK446" s="4">
        <v>0</v>
      </c>
      <c r="GL446" s="4">
        <v>0</v>
      </c>
      <c r="GM446" s="4">
        <v>0</v>
      </c>
      <c r="GN446" s="4">
        <v>0</v>
      </c>
      <c r="GO446" s="4">
        <v>0</v>
      </c>
      <c r="GP446" s="4">
        <v>0</v>
      </c>
      <c r="GQ446" s="4">
        <v>0</v>
      </c>
      <c r="GR446" s="4">
        <v>0</v>
      </c>
      <c r="GS446" s="93">
        <v>0</v>
      </c>
      <c r="GT446" s="4">
        <v>0</v>
      </c>
      <c r="GU446" s="4">
        <v>0</v>
      </c>
      <c r="GV446" s="4">
        <v>0</v>
      </c>
      <c r="GW446" s="4">
        <v>0</v>
      </c>
      <c r="GX446" s="4">
        <v>0</v>
      </c>
      <c r="GY446" s="4">
        <v>0</v>
      </c>
      <c r="GZ446" s="4">
        <v>0</v>
      </c>
      <c r="HA446" s="160">
        <v>0</v>
      </c>
      <c r="HB446" s="160">
        <v>0</v>
      </c>
      <c r="HC446" s="160">
        <v>0</v>
      </c>
      <c r="HD446" s="4">
        <v>0</v>
      </c>
      <c r="HE446" s="93">
        <v>0</v>
      </c>
      <c r="HF446" s="4">
        <v>0</v>
      </c>
      <c r="HG446" s="4">
        <v>0</v>
      </c>
      <c r="HH446" s="4">
        <v>0</v>
      </c>
      <c r="HI446" s="4">
        <v>0</v>
      </c>
      <c r="HJ446" s="4">
        <v>0</v>
      </c>
      <c r="HK446" s="4">
        <v>0</v>
      </c>
      <c r="HL446" s="4">
        <v>0</v>
      </c>
      <c r="HM446" s="4">
        <v>0</v>
      </c>
      <c r="HN446" s="4">
        <v>0</v>
      </c>
      <c r="HO446" s="4">
        <v>0</v>
      </c>
      <c r="HP446" s="4">
        <v>0</v>
      </c>
      <c r="HQ446" s="4">
        <v>0</v>
      </c>
      <c r="HR446" s="93">
        <v>0</v>
      </c>
      <c r="HS446" s="4">
        <v>0</v>
      </c>
      <c r="HT446" s="4">
        <v>0</v>
      </c>
      <c r="HU446" s="4">
        <v>0</v>
      </c>
      <c r="HV446" s="4">
        <v>0</v>
      </c>
      <c r="HW446" s="4">
        <v>0</v>
      </c>
      <c r="HX446" s="176">
        <v>0</v>
      </c>
      <c r="HY446" s="4">
        <v>0</v>
      </c>
      <c r="HZ446" s="176">
        <v>0</v>
      </c>
      <c r="IA446" s="4">
        <v>0</v>
      </c>
      <c r="IB446" s="176">
        <v>0</v>
      </c>
      <c r="IC446" s="4">
        <v>0</v>
      </c>
      <c r="ID446" s="176">
        <v>0</v>
      </c>
      <c r="IE446" s="4">
        <v>0</v>
      </c>
      <c r="IF446" s="4">
        <v>0</v>
      </c>
      <c r="IG446" s="5">
        <v>0</v>
      </c>
      <c r="IH446" s="3">
        <v>0</v>
      </c>
      <c r="II446" s="3">
        <v>0</v>
      </c>
      <c r="IJ446" s="3">
        <v>0</v>
      </c>
      <c r="IK446" s="3">
        <v>0</v>
      </c>
      <c r="IL446" s="3">
        <v>0</v>
      </c>
      <c r="IM446" s="3">
        <v>0</v>
      </c>
      <c r="IN446" s="3">
        <v>0</v>
      </c>
      <c r="IO446" s="3">
        <v>0</v>
      </c>
      <c r="IP446" s="3">
        <v>0</v>
      </c>
      <c r="IQ446" s="3"/>
      <c r="IR446" s="3">
        <v>0</v>
      </c>
      <c r="IS446" s="3"/>
      <c r="IT446" s="3">
        <v>0</v>
      </c>
      <c r="IU446" s="3"/>
      <c r="IV446" s="93">
        <v>0</v>
      </c>
      <c r="IW446" s="4">
        <v>0</v>
      </c>
      <c r="IX446" s="4">
        <v>0</v>
      </c>
      <c r="IY446" s="4">
        <v>0</v>
      </c>
      <c r="IZ446" s="4">
        <v>0</v>
      </c>
      <c r="JA446" s="4">
        <v>0</v>
      </c>
      <c r="JB446" s="4">
        <v>0</v>
      </c>
      <c r="JC446" s="4">
        <v>0</v>
      </c>
      <c r="JD446" s="4">
        <v>0</v>
      </c>
      <c r="JE446" s="4">
        <v>0</v>
      </c>
      <c r="JG446" s="4">
        <v>0</v>
      </c>
      <c r="JI446" s="4">
        <v>0</v>
      </c>
      <c r="JK446" s="93">
        <v>0</v>
      </c>
      <c r="JL446" s="4">
        <v>0</v>
      </c>
      <c r="JM446" s="4">
        <v>0</v>
      </c>
      <c r="JN446" s="4">
        <v>0</v>
      </c>
      <c r="JO446" s="4">
        <v>0</v>
      </c>
      <c r="JP446" s="4">
        <v>0</v>
      </c>
      <c r="JQ446" s="4">
        <v>0</v>
      </c>
      <c r="JR446" s="4">
        <v>0</v>
      </c>
      <c r="JS446" s="4">
        <v>0</v>
      </c>
      <c r="JT446" s="4">
        <v>0</v>
      </c>
      <c r="JV446" s="4">
        <v>0</v>
      </c>
      <c r="JW446" s="4">
        <v>0</v>
      </c>
      <c r="JX446" s="4">
        <v>0</v>
      </c>
      <c r="JY446" s="4">
        <v>0</v>
      </c>
      <c r="JZ446" s="93">
        <v>0</v>
      </c>
      <c r="KA446" s="4">
        <v>0</v>
      </c>
      <c r="KB446" s="4">
        <v>0</v>
      </c>
      <c r="KC446" s="4">
        <v>0</v>
      </c>
      <c r="KD446" s="4">
        <v>0</v>
      </c>
      <c r="KE446" s="4">
        <v>0</v>
      </c>
      <c r="KF446" s="4">
        <v>0</v>
      </c>
      <c r="KG446" s="4">
        <v>0</v>
      </c>
      <c r="KH446" s="4">
        <v>0</v>
      </c>
      <c r="KI446" s="4">
        <v>0</v>
      </c>
      <c r="KJ446" s="4">
        <v>0</v>
      </c>
      <c r="KK446" s="4">
        <v>0</v>
      </c>
      <c r="KM446" s="4">
        <v>0</v>
      </c>
      <c r="KN446" s="4">
        <v>0</v>
      </c>
      <c r="KO446" s="4">
        <v>0</v>
      </c>
      <c r="KP446" s="4">
        <v>0</v>
      </c>
      <c r="KQ446" s="4">
        <v>0</v>
      </c>
      <c r="KR446" s="4">
        <v>0</v>
      </c>
      <c r="KS446" s="4">
        <v>0</v>
      </c>
      <c r="KT446" s="4">
        <v>0</v>
      </c>
      <c r="KU446" s="4">
        <v>0</v>
      </c>
      <c r="KV446" s="4">
        <v>0</v>
      </c>
      <c r="KW446" s="4">
        <v>0</v>
      </c>
      <c r="KX446" s="4">
        <v>0</v>
      </c>
      <c r="KY446" s="4">
        <v>0</v>
      </c>
      <c r="KZ446" s="4">
        <v>0</v>
      </c>
      <c r="LA446" s="4">
        <v>0</v>
      </c>
      <c r="LB446" s="4">
        <v>0</v>
      </c>
      <c r="LC446" s="4">
        <v>0</v>
      </c>
      <c r="LD446" s="4">
        <v>0</v>
      </c>
      <c r="LE446" s="4">
        <v>0</v>
      </c>
      <c r="LF446" s="4">
        <v>0</v>
      </c>
      <c r="LG446" s="4">
        <v>0</v>
      </c>
      <c r="LH446" s="4">
        <v>0</v>
      </c>
      <c r="LI446" s="4">
        <v>0</v>
      </c>
      <c r="LJ446" s="4">
        <v>0</v>
      </c>
      <c r="LK446" s="4">
        <v>0</v>
      </c>
      <c r="LL446" s="4">
        <v>0</v>
      </c>
      <c r="LM446" s="4">
        <v>0</v>
      </c>
      <c r="LO446" s="4">
        <v>0</v>
      </c>
      <c r="LQ446" s="4">
        <v>0</v>
      </c>
      <c r="MI446" s="115">
        <f t="shared" si="6"/>
        <v>-879</v>
      </c>
      <c r="MJ446" s="3"/>
      <c r="MK446" s="3"/>
      <c r="ML446" s="176"/>
      <c r="MM446" s="176"/>
      <c r="MN446" s="176"/>
      <c r="MO446" s="176"/>
      <c r="MP446" s="176"/>
      <c r="MQ446" s="176"/>
      <c r="MR446" s="176"/>
      <c r="MS446" s="176"/>
      <c r="MT446" s="176"/>
    </row>
    <row r="447" spans="1:358" s="4" customFormat="1">
      <c r="A447" s="1">
        <v>885</v>
      </c>
      <c r="B447" t="s">
        <v>473</v>
      </c>
      <c r="C447" s="93"/>
      <c r="E447" s="4">
        <v>0</v>
      </c>
      <c r="F447" s="4">
        <v>0</v>
      </c>
      <c r="I447" s="93"/>
      <c r="J447" s="4">
        <v>0</v>
      </c>
      <c r="K447" s="4">
        <v>0</v>
      </c>
      <c r="L447" s="4">
        <v>0</v>
      </c>
      <c r="O447" s="93"/>
      <c r="Q447" s="4">
        <v>0</v>
      </c>
      <c r="R447" s="4">
        <v>0</v>
      </c>
      <c r="S447" s="4">
        <v>0</v>
      </c>
      <c r="U447" s="4">
        <v>0</v>
      </c>
      <c r="V447" s="4">
        <v>0</v>
      </c>
      <c r="W447" s="93"/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L447" s="4">
        <v>0</v>
      </c>
      <c r="AO447" s="93"/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W447" s="93"/>
      <c r="AZ447" s="4">
        <v>0</v>
      </c>
      <c r="BB447" s="4">
        <v>0</v>
      </c>
      <c r="BC447" s="4">
        <v>0</v>
      </c>
      <c r="BD447" s="4">
        <v>0</v>
      </c>
      <c r="BH447" s="4">
        <v>0</v>
      </c>
      <c r="BL447" s="4">
        <v>0</v>
      </c>
      <c r="BN447" s="4">
        <v>0</v>
      </c>
      <c r="BO447" s="4">
        <v>0</v>
      </c>
      <c r="BP447" s="4">
        <v>0</v>
      </c>
      <c r="BQ447" s="93">
        <v>0</v>
      </c>
      <c r="BR447" s="4">
        <v>0</v>
      </c>
      <c r="BS447" s="4">
        <v>0</v>
      </c>
      <c r="BT447" s="4">
        <v>0</v>
      </c>
      <c r="BU447" s="4">
        <v>0</v>
      </c>
      <c r="BW447" s="4">
        <v>0</v>
      </c>
      <c r="BY447" s="4">
        <v>0</v>
      </c>
      <c r="CA447" s="4">
        <v>0</v>
      </c>
      <c r="CC447" s="93"/>
      <c r="CE447" s="4">
        <v>0</v>
      </c>
      <c r="CF447" s="4">
        <v>0</v>
      </c>
      <c r="CH447" s="4">
        <v>0</v>
      </c>
      <c r="CJ447" s="4">
        <v>0</v>
      </c>
      <c r="CK447" s="4">
        <v>0</v>
      </c>
      <c r="CL447" s="4">
        <v>0</v>
      </c>
      <c r="CM447" s="4">
        <v>0</v>
      </c>
      <c r="CN447" s="4">
        <v>0</v>
      </c>
      <c r="CO447" s="93"/>
      <c r="CS447" s="4">
        <v>0</v>
      </c>
      <c r="CW447" s="4">
        <v>0</v>
      </c>
      <c r="CY447" s="4">
        <v>0</v>
      </c>
      <c r="DA447" s="93"/>
      <c r="DD447" s="4">
        <v>0</v>
      </c>
      <c r="DF447" s="4">
        <v>0</v>
      </c>
      <c r="DH447" s="4">
        <v>0</v>
      </c>
      <c r="DI447" s="4">
        <v>0</v>
      </c>
      <c r="DJ447" s="4">
        <v>0</v>
      </c>
      <c r="DK447" s="4">
        <v>0</v>
      </c>
      <c r="DL447" s="4">
        <v>0</v>
      </c>
      <c r="DM447" s="93"/>
      <c r="DU447" s="4">
        <v>0</v>
      </c>
      <c r="DW447" s="4">
        <v>0</v>
      </c>
      <c r="DY447" s="93"/>
      <c r="EG447" s="4">
        <v>0</v>
      </c>
      <c r="EI447" s="4">
        <v>0</v>
      </c>
      <c r="EK447" s="93">
        <v>0</v>
      </c>
      <c r="EM447" s="4">
        <v>0</v>
      </c>
      <c r="EN447" s="4">
        <v>0</v>
      </c>
      <c r="EO447" s="4">
        <v>0</v>
      </c>
      <c r="EP447" s="4">
        <v>0</v>
      </c>
      <c r="EQ447" s="4">
        <v>0</v>
      </c>
      <c r="ER447" s="4">
        <v>0</v>
      </c>
      <c r="ES447" s="4">
        <v>0</v>
      </c>
      <c r="ET447" s="4">
        <v>0</v>
      </c>
      <c r="EU447" s="4">
        <v>0</v>
      </c>
      <c r="EV447" s="4">
        <v>0</v>
      </c>
      <c r="EW447" s="93">
        <v>0</v>
      </c>
      <c r="EX447" s="4">
        <v>0</v>
      </c>
      <c r="EY447" s="4">
        <v>0</v>
      </c>
      <c r="EZ447" s="4">
        <v>0</v>
      </c>
      <c r="FA447" s="4">
        <v>0</v>
      </c>
      <c r="FB447" s="4">
        <v>0</v>
      </c>
      <c r="FC447" s="4">
        <v>0</v>
      </c>
      <c r="FD447" s="4">
        <v>0</v>
      </c>
      <c r="FE447" s="4">
        <v>0</v>
      </c>
      <c r="FF447" s="4">
        <v>0</v>
      </c>
      <c r="FG447" s="4">
        <v>0</v>
      </c>
      <c r="FH447" s="4">
        <v>0</v>
      </c>
      <c r="FI447" s="93">
        <v>0</v>
      </c>
      <c r="FJ447" s="4">
        <v>0</v>
      </c>
      <c r="FK447" s="4">
        <v>0</v>
      </c>
      <c r="FL447" s="4">
        <v>0</v>
      </c>
      <c r="FM447" s="4">
        <v>0</v>
      </c>
      <c r="FN447" s="4">
        <v>0</v>
      </c>
      <c r="FO447" s="4">
        <v>0</v>
      </c>
      <c r="FQ447" s="4">
        <v>0</v>
      </c>
      <c r="FS447" s="4">
        <v>0</v>
      </c>
      <c r="FU447" s="93">
        <v>0</v>
      </c>
      <c r="FV447" s="4">
        <v>0</v>
      </c>
      <c r="FW447" s="4">
        <v>0</v>
      </c>
      <c r="FX447" s="4">
        <v>0</v>
      </c>
      <c r="FY447" s="4">
        <v>0</v>
      </c>
      <c r="FZ447" s="4">
        <v>0</v>
      </c>
      <c r="GA447" s="4">
        <v>0</v>
      </c>
      <c r="GB447" s="4">
        <v>0</v>
      </c>
      <c r="GC447" s="4">
        <v>0</v>
      </c>
      <c r="GE447" s="4">
        <v>0</v>
      </c>
      <c r="GG447" s="93">
        <v>0</v>
      </c>
      <c r="GH447" s="4">
        <v>0</v>
      </c>
      <c r="GI447" s="4">
        <v>0</v>
      </c>
      <c r="GJ447" s="4">
        <v>0</v>
      </c>
      <c r="GK447" s="4">
        <v>0</v>
      </c>
      <c r="GL447" s="4">
        <v>0</v>
      </c>
      <c r="GM447" s="4">
        <v>0</v>
      </c>
      <c r="GN447" s="4">
        <v>0</v>
      </c>
      <c r="GO447" s="4">
        <v>0</v>
      </c>
      <c r="GP447" s="4">
        <v>0</v>
      </c>
      <c r="GQ447" s="4">
        <v>0</v>
      </c>
      <c r="GR447" s="4">
        <v>0</v>
      </c>
      <c r="GS447" s="93">
        <v>0</v>
      </c>
      <c r="GT447" s="4">
        <v>0</v>
      </c>
      <c r="GU447" s="4">
        <v>0</v>
      </c>
      <c r="GV447" s="4">
        <v>0</v>
      </c>
      <c r="GW447" s="4">
        <v>0</v>
      </c>
      <c r="GX447" s="4">
        <v>0</v>
      </c>
      <c r="GY447" s="4">
        <v>0</v>
      </c>
      <c r="GZ447" s="4">
        <v>0</v>
      </c>
      <c r="HA447" s="160">
        <v>0</v>
      </c>
      <c r="HB447" s="160">
        <v>0</v>
      </c>
      <c r="HC447" s="160">
        <v>0</v>
      </c>
      <c r="HD447" s="4">
        <v>0</v>
      </c>
      <c r="HE447" s="93">
        <v>0</v>
      </c>
      <c r="HF447" s="4">
        <v>0</v>
      </c>
      <c r="HG447" s="4">
        <v>0</v>
      </c>
      <c r="HH447" s="4">
        <v>0</v>
      </c>
      <c r="HI447" s="4">
        <v>0</v>
      </c>
      <c r="HJ447" s="4">
        <v>0</v>
      </c>
      <c r="HK447" s="4">
        <v>0</v>
      </c>
      <c r="HL447" s="4">
        <v>0</v>
      </c>
      <c r="HM447" s="4">
        <v>0</v>
      </c>
      <c r="HN447" s="4">
        <v>0</v>
      </c>
      <c r="HO447" s="4">
        <v>0</v>
      </c>
      <c r="HP447" s="4">
        <v>0</v>
      </c>
      <c r="HQ447" s="4">
        <v>0</v>
      </c>
      <c r="HR447" s="93">
        <v>0</v>
      </c>
      <c r="HS447" s="4">
        <v>0</v>
      </c>
      <c r="HT447" s="4">
        <v>0</v>
      </c>
      <c r="HU447" s="4">
        <v>0</v>
      </c>
      <c r="HV447" s="4">
        <v>0</v>
      </c>
      <c r="HW447" s="4">
        <v>0</v>
      </c>
      <c r="HX447" s="176">
        <v>0</v>
      </c>
      <c r="HY447" s="4">
        <v>0</v>
      </c>
      <c r="HZ447" s="176">
        <v>0</v>
      </c>
      <c r="IA447" s="4">
        <v>0</v>
      </c>
      <c r="IB447" s="176">
        <v>0</v>
      </c>
      <c r="IC447" s="4">
        <v>0</v>
      </c>
      <c r="ID447" s="176">
        <v>0</v>
      </c>
      <c r="IE447" s="4">
        <v>0</v>
      </c>
      <c r="IF447" s="4">
        <v>0</v>
      </c>
      <c r="IG447" s="5">
        <v>0</v>
      </c>
      <c r="IH447" s="3">
        <v>0</v>
      </c>
      <c r="II447" s="3">
        <v>0</v>
      </c>
      <c r="IJ447" s="3">
        <v>0</v>
      </c>
      <c r="IK447" s="3">
        <v>0</v>
      </c>
      <c r="IL447" s="3">
        <v>0</v>
      </c>
      <c r="IM447" s="3">
        <v>0</v>
      </c>
      <c r="IN447" s="3">
        <v>0</v>
      </c>
      <c r="IO447" s="3">
        <v>0</v>
      </c>
      <c r="IP447" s="3">
        <v>0</v>
      </c>
      <c r="IQ447" s="3"/>
      <c r="IR447" s="3">
        <v>0</v>
      </c>
      <c r="IS447" s="3"/>
      <c r="IT447" s="3">
        <v>0</v>
      </c>
      <c r="IU447" s="3"/>
      <c r="IV447" s="93">
        <v>0</v>
      </c>
      <c r="IW447" s="4">
        <v>0</v>
      </c>
      <c r="IX447" s="4">
        <v>0</v>
      </c>
      <c r="IY447" s="4">
        <v>0</v>
      </c>
      <c r="IZ447" s="4">
        <v>0</v>
      </c>
      <c r="JA447" s="4">
        <v>0</v>
      </c>
      <c r="JB447" s="4">
        <v>0</v>
      </c>
      <c r="JC447" s="4">
        <v>0</v>
      </c>
      <c r="JD447" s="4">
        <v>0</v>
      </c>
      <c r="JE447" s="4">
        <v>0</v>
      </c>
      <c r="JG447" s="4">
        <v>0</v>
      </c>
      <c r="JI447" s="4">
        <v>0</v>
      </c>
      <c r="JK447" s="93">
        <v>0</v>
      </c>
      <c r="JL447" s="4">
        <v>0</v>
      </c>
      <c r="JM447" s="4">
        <v>0</v>
      </c>
      <c r="JN447" s="4">
        <v>0</v>
      </c>
      <c r="JO447" s="4">
        <v>0</v>
      </c>
      <c r="JP447" s="4">
        <v>0</v>
      </c>
      <c r="JQ447" s="4">
        <v>0</v>
      </c>
      <c r="JR447" s="4">
        <v>0</v>
      </c>
      <c r="JS447" s="4">
        <v>0</v>
      </c>
      <c r="JT447" s="4">
        <v>0</v>
      </c>
      <c r="JV447" s="4">
        <v>0</v>
      </c>
      <c r="JW447" s="4">
        <v>0</v>
      </c>
      <c r="JX447" s="4">
        <v>0</v>
      </c>
      <c r="JY447" s="4">
        <v>0</v>
      </c>
      <c r="JZ447" s="93">
        <v>0</v>
      </c>
      <c r="KA447" s="4">
        <v>0</v>
      </c>
      <c r="KB447" s="4">
        <v>0</v>
      </c>
      <c r="KC447" s="4">
        <v>0</v>
      </c>
      <c r="KD447" s="4">
        <v>0</v>
      </c>
      <c r="KE447" s="4">
        <v>0</v>
      </c>
      <c r="KF447" s="4">
        <v>0</v>
      </c>
      <c r="KG447" s="4">
        <v>0</v>
      </c>
      <c r="KH447" s="4">
        <v>0</v>
      </c>
      <c r="KI447" s="4">
        <v>0</v>
      </c>
      <c r="KJ447" s="4">
        <v>0</v>
      </c>
      <c r="KK447" s="4">
        <v>0</v>
      </c>
      <c r="KM447" s="4">
        <v>0</v>
      </c>
      <c r="KN447" s="4">
        <v>0</v>
      </c>
      <c r="KO447" s="4">
        <v>0</v>
      </c>
      <c r="KP447" s="4">
        <v>0</v>
      </c>
      <c r="KQ447" s="4">
        <v>0</v>
      </c>
      <c r="KR447" s="4">
        <v>0</v>
      </c>
      <c r="KS447" s="4">
        <v>0</v>
      </c>
      <c r="KT447" s="4">
        <v>0</v>
      </c>
      <c r="KU447" s="4">
        <v>0</v>
      </c>
      <c r="KV447" s="4">
        <v>0</v>
      </c>
      <c r="KW447" s="4">
        <v>0</v>
      </c>
      <c r="KX447" s="4">
        <v>0</v>
      </c>
      <c r="KY447" s="4">
        <v>0</v>
      </c>
      <c r="KZ447" s="4">
        <v>0</v>
      </c>
      <c r="LA447" s="4">
        <v>0</v>
      </c>
      <c r="LB447" s="4">
        <v>0</v>
      </c>
      <c r="LC447" s="4">
        <v>0</v>
      </c>
      <c r="LD447" s="4">
        <v>0</v>
      </c>
      <c r="LE447" s="4">
        <v>0</v>
      </c>
      <c r="LF447" s="4">
        <v>0</v>
      </c>
      <c r="LG447" s="4">
        <v>0</v>
      </c>
      <c r="LH447" s="4">
        <v>0</v>
      </c>
      <c r="LI447" s="4">
        <v>0</v>
      </c>
      <c r="LJ447" s="4">
        <v>0</v>
      </c>
      <c r="LK447" s="4">
        <v>0</v>
      </c>
      <c r="LL447" s="4">
        <v>0</v>
      </c>
      <c r="LM447" s="4">
        <v>0</v>
      </c>
      <c r="LO447" s="4">
        <v>0</v>
      </c>
      <c r="LQ447" s="4">
        <v>0</v>
      </c>
      <c r="MI447" s="115">
        <f t="shared" si="6"/>
        <v>-885</v>
      </c>
      <c r="MJ447" s="3"/>
      <c r="MK447" s="3"/>
      <c r="ML447" s="176"/>
      <c r="MM447" s="176"/>
      <c r="MN447" s="176"/>
      <c r="MO447" s="176"/>
      <c r="MP447" s="176"/>
      <c r="MQ447" s="176"/>
      <c r="MR447" s="176"/>
      <c r="MS447" s="176"/>
      <c r="MT447" s="176"/>
    </row>
    <row r="448" spans="1:358" s="4" customFormat="1">
      <c r="A448" s="1">
        <v>910</v>
      </c>
      <c r="B448" t="s">
        <v>474</v>
      </c>
      <c r="C448" s="93"/>
      <c r="E448" s="4">
        <v>0</v>
      </c>
      <c r="F448" s="4">
        <v>0</v>
      </c>
      <c r="I448" s="93"/>
      <c r="J448" s="4">
        <v>0</v>
      </c>
      <c r="K448" s="4">
        <v>0</v>
      </c>
      <c r="L448" s="4">
        <v>0</v>
      </c>
      <c r="O448" s="93"/>
      <c r="Q448" s="4">
        <v>0</v>
      </c>
      <c r="R448" s="4">
        <v>0</v>
      </c>
      <c r="S448" s="4">
        <v>0</v>
      </c>
      <c r="U448" s="4">
        <v>0</v>
      </c>
      <c r="V448" s="4">
        <v>0</v>
      </c>
      <c r="W448" s="93"/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L448" s="4">
        <v>0</v>
      </c>
      <c r="AO448" s="93"/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W448" s="93"/>
      <c r="AZ448" s="4">
        <v>0</v>
      </c>
      <c r="BB448" s="4">
        <v>0</v>
      </c>
      <c r="BC448" s="4">
        <v>0</v>
      </c>
      <c r="BD448" s="4">
        <v>0</v>
      </c>
      <c r="BH448" s="4">
        <v>0</v>
      </c>
      <c r="BL448" s="4">
        <v>0</v>
      </c>
      <c r="BN448" s="4">
        <v>0</v>
      </c>
      <c r="BO448" s="4">
        <v>0</v>
      </c>
      <c r="BP448" s="4">
        <v>0</v>
      </c>
      <c r="BQ448" s="93">
        <v>0</v>
      </c>
      <c r="BR448" s="4">
        <v>0</v>
      </c>
      <c r="BS448" s="4">
        <v>0</v>
      </c>
      <c r="BT448" s="4">
        <v>0</v>
      </c>
      <c r="BU448" s="4">
        <v>0</v>
      </c>
      <c r="BW448" s="4">
        <v>0</v>
      </c>
      <c r="BY448" s="4">
        <v>0</v>
      </c>
      <c r="CA448" s="4">
        <v>0</v>
      </c>
      <c r="CC448" s="93"/>
      <c r="CE448" s="4">
        <v>0</v>
      </c>
      <c r="CF448" s="4">
        <v>0</v>
      </c>
      <c r="CH448" s="4">
        <v>0</v>
      </c>
      <c r="CJ448" s="4">
        <v>0</v>
      </c>
      <c r="CK448" s="4">
        <v>0</v>
      </c>
      <c r="CL448" s="4">
        <v>0</v>
      </c>
      <c r="CM448" s="4">
        <v>0</v>
      </c>
      <c r="CN448" s="4">
        <v>0</v>
      </c>
      <c r="CO448" s="93"/>
      <c r="CS448" s="4">
        <v>0</v>
      </c>
      <c r="CW448" s="4">
        <v>0</v>
      </c>
      <c r="CY448" s="4">
        <v>0</v>
      </c>
      <c r="DA448" s="93"/>
      <c r="DD448" s="4">
        <v>0</v>
      </c>
      <c r="DF448" s="4">
        <v>0</v>
      </c>
      <c r="DH448" s="4">
        <v>0</v>
      </c>
      <c r="DI448" s="4">
        <v>0</v>
      </c>
      <c r="DJ448" s="4">
        <v>0</v>
      </c>
      <c r="DK448" s="4">
        <v>0</v>
      </c>
      <c r="DL448" s="4">
        <v>0</v>
      </c>
      <c r="DM448" s="93"/>
      <c r="DU448" s="4">
        <v>0</v>
      </c>
      <c r="DW448" s="4">
        <v>0</v>
      </c>
      <c r="DY448" s="93"/>
      <c r="EG448" s="4">
        <v>0</v>
      </c>
      <c r="EI448" s="4">
        <v>0</v>
      </c>
      <c r="EK448" s="93">
        <v>0</v>
      </c>
      <c r="EM448" s="4">
        <v>0</v>
      </c>
      <c r="EN448" s="4">
        <v>0</v>
      </c>
      <c r="EO448" s="4">
        <v>0</v>
      </c>
      <c r="EP448" s="4">
        <v>0</v>
      </c>
      <c r="EQ448" s="4">
        <v>0</v>
      </c>
      <c r="ER448" s="4">
        <v>0</v>
      </c>
      <c r="ES448" s="4">
        <v>0</v>
      </c>
      <c r="ET448" s="4">
        <v>0</v>
      </c>
      <c r="EU448" s="4">
        <v>0</v>
      </c>
      <c r="EV448" s="4">
        <v>0</v>
      </c>
      <c r="EW448" s="93">
        <v>0</v>
      </c>
      <c r="EX448" s="4">
        <v>0</v>
      </c>
      <c r="EY448" s="4">
        <v>0</v>
      </c>
      <c r="EZ448" s="4">
        <v>0</v>
      </c>
      <c r="FA448" s="4">
        <v>0</v>
      </c>
      <c r="FB448" s="4">
        <v>0</v>
      </c>
      <c r="FC448" s="4">
        <v>0</v>
      </c>
      <c r="FD448" s="4">
        <v>0</v>
      </c>
      <c r="FE448" s="4">
        <v>0</v>
      </c>
      <c r="FF448" s="4">
        <v>0</v>
      </c>
      <c r="FG448" s="4">
        <v>0</v>
      </c>
      <c r="FH448" s="4">
        <v>0</v>
      </c>
      <c r="FI448" s="93">
        <v>0</v>
      </c>
      <c r="FJ448" s="4">
        <v>0</v>
      </c>
      <c r="FK448" s="4">
        <v>0</v>
      </c>
      <c r="FL448" s="4">
        <v>0</v>
      </c>
      <c r="FM448" s="4">
        <v>0</v>
      </c>
      <c r="FN448" s="4">
        <v>0</v>
      </c>
      <c r="FO448" s="4">
        <v>0</v>
      </c>
      <c r="FQ448" s="4">
        <v>0</v>
      </c>
      <c r="FS448" s="4">
        <v>0</v>
      </c>
      <c r="FU448" s="93">
        <v>0</v>
      </c>
      <c r="FV448" s="4">
        <v>0</v>
      </c>
      <c r="FW448" s="4">
        <v>0</v>
      </c>
      <c r="FX448" s="4">
        <v>0</v>
      </c>
      <c r="FY448" s="4">
        <v>0</v>
      </c>
      <c r="FZ448" s="4">
        <v>0</v>
      </c>
      <c r="GA448" s="4">
        <v>0</v>
      </c>
      <c r="GB448" s="4">
        <v>0</v>
      </c>
      <c r="GC448" s="4">
        <v>0</v>
      </c>
      <c r="GE448" s="4">
        <v>0</v>
      </c>
      <c r="GG448" s="93">
        <v>0</v>
      </c>
      <c r="GH448" s="4">
        <v>0</v>
      </c>
      <c r="GI448" s="4">
        <v>0</v>
      </c>
      <c r="GJ448" s="4">
        <v>0</v>
      </c>
      <c r="GK448" s="4">
        <v>0</v>
      </c>
      <c r="GL448" s="4">
        <v>0</v>
      </c>
      <c r="GM448" s="4">
        <v>0</v>
      </c>
      <c r="GN448" s="4">
        <v>0</v>
      </c>
      <c r="GO448" s="4">
        <v>0</v>
      </c>
      <c r="GP448" s="4">
        <v>0</v>
      </c>
      <c r="GQ448" s="4">
        <v>0</v>
      </c>
      <c r="GR448" s="4">
        <v>0</v>
      </c>
      <c r="GS448" s="93">
        <v>0</v>
      </c>
      <c r="GT448" s="4">
        <v>0</v>
      </c>
      <c r="GU448" s="4">
        <v>0</v>
      </c>
      <c r="GV448" s="4">
        <v>0</v>
      </c>
      <c r="GW448" s="4">
        <v>0</v>
      </c>
      <c r="GX448" s="4">
        <v>0</v>
      </c>
      <c r="GY448" s="4">
        <v>0</v>
      </c>
      <c r="GZ448" s="4">
        <v>0</v>
      </c>
      <c r="HA448" s="160">
        <v>0</v>
      </c>
      <c r="HB448" s="160">
        <v>0</v>
      </c>
      <c r="HC448" s="160">
        <v>0</v>
      </c>
      <c r="HD448" s="4">
        <v>0</v>
      </c>
      <c r="HE448" s="93">
        <v>0</v>
      </c>
      <c r="HF448" s="4">
        <v>0</v>
      </c>
      <c r="HG448" s="4">
        <v>0</v>
      </c>
      <c r="HH448" s="4">
        <v>0</v>
      </c>
      <c r="HI448" s="4">
        <v>0</v>
      </c>
      <c r="HJ448" s="4">
        <v>0</v>
      </c>
      <c r="HK448" s="4">
        <v>0</v>
      </c>
      <c r="HL448" s="4">
        <v>0</v>
      </c>
      <c r="HM448" s="4">
        <v>0</v>
      </c>
      <c r="HN448" s="4">
        <v>0</v>
      </c>
      <c r="HO448" s="4">
        <v>0</v>
      </c>
      <c r="HP448" s="4">
        <v>0</v>
      </c>
      <c r="HQ448" s="4">
        <v>0</v>
      </c>
      <c r="HR448" s="93">
        <v>0</v>
      </c>
      <c r="HS448" s="4">
        <v>0</v>
      </c>
      <c r="HT448" s="4">
        <v>0</v>
      </c>
      <c r="HU448" s="4">
        <v>0</v>
      </c>
      <c r="HV448" s="4">
        <v>0</v>
      </c>
      <c r="HW448" s="4">
        <v>0</v>
      </c>
      <c r="HX448" s="176">
        <v>0</v>
      </c>
      <c r="HY448" s="4">
        <v>0</v>
      </c>
      <c r="HZ448" s="176">
        <v>0</v>
      </c>
      <c r="IA448" s="4">
        <v>0</v>
      </c>
      <c r="IB448" s="176">
        <v>0</v>
      </c>
      <c r="IC448" s="4">
        <v>0</v>
      </c>
      <c r="ID448" s="176">
        <v>0</v>
      </c>
      <c r="IE448" s="4">
        <v>0</v>
      </c>
      <c r="IF448" s="4">
        <v>0</v>
      </c>
      <c r="IG448" s="5">
        <v>0</v>
      </c>
      <c r="IH448" s="3">
        <v>0</v>
      </c>
      <c r="II448" s="3">
        <v>0</v>
      </c>
      <c r="IJ448" s="3">
        <v>0</v>
      </c>
      <c r="IK448" s="3">
        <v>0</v>
      </c>
      <c r="IL448" s="3">
        <v>0</v>
      </c>
      <c r="IM448" s="3">
        <v>0</v>
      </c>
      <c r="IN448" s="3">
        <v>0</v>
      </c>
      <c r="IO448" s="3">
        <v>0</v>
      </c>
      <c r="IP448" s="3">
        <v>0</v>
      </c>
      <c r="IQ448" s="3"/>
      <c r="IR448" s="3">
        <v>0</v>
      </c>
      <c r="IS448" s="3"/>
      <c r="IT448" s="3">
        <v>0</v>
      </c>
      <c r="IU448" s="3"/>
      <c r="IV448" s="93">
        <v>0</v>
      </c>
      <c r="IW448" s="4">
        <v>0</v>
      </c>
      <c r="IX448" s="4">
        <v>0</v>
      </c>
      <c r="IY448" s="4">
        <v>0</v>
      </c>
      <c r="IZ448" s="4">
        <v>0</v>
      </c>
      <c r="JA448" s="4">
        <v>0</v>
      </c>
      <c r="JB448" s="4">
        <v>0</v>
      </c>
      <c r="JC448" s="4">
        <v>0</v>
      </c>
      <c r="JD448" s="4">
        <v>0</v>
      </c>
      <c r="JE448" s="4">
        <v>0</v>
      </c>
      <c r="JG448" s="4">
        <v>0</v>
      </c>
      <c r="JI448" s="4">
        <v>0</v>
      </c>
      <c r="JK448" s="93">
        <v>0</v>
      </c>
      <c r="JL448" s="4">
        <v>0</v>
      </c>
      <c r="JM448" s="4">
        <v>0</v>
      </c>
      <c r="JN448" s="4">
        <v>0</v>
      </c>
      <c r="JO448" s="4">
        <v>0</v>
      </c>
      <c r="JP448" s="4">
        <v>0</v>
      </c>
      <c r="JQ448" s="4">
        <v>0</v>
      </c>
      <c r="JR448" s="4">
        <v>0</v>
      </c>
      <c r="JS448" s="4">
        <v>0</v>
      </c>
      <c r="JT448" s="4">
        <v>0</v>
      </c>
      <c r="JV448" s="4">
        <v>0</v>
      </c>
      <c r="JW448" s="4">
        <v>0</v>
      </c>
      <c r="JX448" s="4">
        <v>0</v>
      </c>
      <c r="JY448" s="4">
        <v>0</v>
      </c>
      <c r="JZ448" s="93">
        <v>0</v>
      </c>
      <c r="KA448" s="4">
        <v>0</v>
      </c>
      <c r="KB448" s="4">
        <v>0</v>
      </c>
      <c r="KC448" s="4">
        <v>0</v>
      </c>
      <c r="KD448" s="4">
        <v>0</v>
      </c>
      <c r="KE448" s="4">
        <v>0</v>
      </c>
      <c r="KF448" s="4">
        <v>0</v>
      </c>
      <c r="KG448" s="4">
        <v>0</v>
      </c>
      <c r="KH448" s="4">
        <v>0</v>
      </c>
      <c r="KI448" s="4">
        <v>0</v>
      </c>
      <c r="KJ448" s="4">
        <v>0</v>
      </c>
      <c r="KK448" s="4">
        <v>0</v>
      </c>
      <c r="KM448" s="4">
        <v>0</v>
      </c>
      <c r="KN448" s="4">
        <v>0</v>
      </c>
      <c r="KO448" s="4">
        <v>0</v>
      </c>
      <c r="KP448" s="4">
        <v>0</v>
      </c>
      <c r="KQ448" s="4">
        <v>0</v>
      </c>
      <c r="KR448" s="4">
        <v>0</v>
      </c>
      <c r="KS448" s="4">
        <v>0</v>
      </c>
      <c r="KT448" s="4">
        <v>0</v>
      </c>
      <c r="KU448" s="4">
        <v>0</v>
      </c>
      <c r="KV448" s="4">
        <v>0</v>
      </c>
      <c r="KW448" s="4">
        <v>0</v>
      </c>
      <c r="KX448" s="4">
        <v>0</v>
      </c>
      <c r="KY448" s="4">
        <v>0</v>
      </c>
      <c r="KZ448" s="4">
        <v>0</v>
      </c>
      <c r="LA448" s="4">
        <v>0</v>
      </c>
      <c r="LB448" s="4">
        <v>0</v>
      </c>
      <c r="LC448" s="4">
        <v>0</v>
      </c>
      <c r="LD448" s="4">
        <v>0</v>
      </c>
      <c r="LE448" s="4">
        <v>0</v>
      </c>
      <c r="LF448" s="4">
        <v>0</v>
      </c>
      <c r="LG448" s="4">
        <v>0</v>
      </c>
      <c r="LH448" s="4">
        <v>0</v>
      </c>
      <c r="LI448" s="4">
        <v>0</v>
      </c>
      <c r="LJ448" s="4">
        <v>0</v>
      </c>
      <c r="LK448" s="4">
        <v>0</v>
      </c>
      <c r="LL448" s="4">
        <v>0</v>
      </c>
      <c r="LM448" s="4">
        <v>0</v>
      </c>
      <c r="LO448" s="4">
        <v>0</v>
      </c>
      <c r="LQ448" s="4">
        <v>0</v>
      </c>
      <c r="MI448" s="115">
        <f t="shared" si="6"/>
        <v>-910</v>
      </c>
      <c r="MJ448" s="3"/>
      <c r="MK448" s="3"/>
      <c r="ML448" s="176"/>
      <c r="MM448" s="176"/>
      <c r="MN448" s="176"/>
      <c r="MO448" s="176"/>
      <c r="MP448" s="176"/>
      <c r="MQ448" s="176"/>
      <c r="MR448" s="176"/>
      <c r="MS448" s="176"/>
      <c r="MT448" s="176"/>
    </row>
    <row r="449" spans="1:361" s="4" customFormat="1">
      <c r="A449" s="1">
        <v>913</v>
      </c>
      <c r="B449" t="s">
        <v>475</v>
      </c>
      <c r="C449" s="93"/>
      <c r="E449" s="4">
        <v>0</v>
      </c>
      <c r="F449" s="4">
        <v>0</v>
      </c>
      <c r="I449" s="93"/>
      <c r="J449" s="4">
        <v>0</v>
      </c>
      <c r="K449" s="4">
        <v>0</v>
      </c>
      <c r="L449" s="4">
        <v>0</v>
      </c>
      <c r="O449" s="93"/>
      <c r="Q449" s="4">
        <v>0</v>
      </c>
      <c r="R449" s="4">
        <v>0</v>
      </c>
      <c r="S449" s="4">
        <v>0</v>
      </c>
      <c r="U449" s="4">
        <v>0</v>
      </c>
      <c r="V449" s="4">
        <v>0</v>
      </c>
      <c r="W449" s="93"/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L449" s="4">
        <v>0</v>
      </c>
      <c r="AO449" s="93"/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W449" s="93"/>
      <c r="AZ449" s="4">
        <v>0</v>
      </c>
      <c r="BB449" s="4">
        <v>0</v>
      </c>
      <c r="BC449" s="4">
        <v>0</v>
      </c>
      <c r="BD449" s="4">
        <v>0</v>
      </c>
      <c r="BH449" s="4">
        <v>0</v>
      </c>
      <c r="BL449" s="4">
        <v>0</v>
      </c>
      <c r="BN449" s="4">
        <v>0</v>
      </c>
      <c r="BO449" s="4">
        <v>0</v>
      </c>
      <c r="BP449" s="4">
        <v>0</v>
      </c>
      <c r="BQ449" s="93">
        <v>0</v>
      </c>
      <c r="BR449" s="4">
        <v>0</v>
      </c>
      <c r="BS449" s="4">
        <v>0</v>
      </c>
      <c r="BT449" s="4">
        <v>0</v>
      </c>
      <c r="BU449" s="4">
        <v>0</v>
      </c>
      <c r="BW449" s="4">
        <v>0</v>
      </c>
      <c r="BY449" s="4">
        <v>0</v>
      </c>
      <c r="CA449" s="4">
        <v>0</v>
      </c>
      <c r="CC449" s="93"/>
      <c r="CE449" s="4">
        <v>0</v>
      </c>
      <c r="CF449" s="4">
        <v>0</v>
      </c>
      <c r="CH449" s="4">
        <v>0</v>
      </c>
      <c r="CJ449" s="4">
        <v>0</v>
      </c>
      <c r="CK449" s="4">
        <v>0</v>
      </c>
      <c r="CL449" s="4">
        <v>0</v>
      </c>
      <c r="CM449" s="4">
        <v>0</v>
      </c>
      <c r="CN449" s="4">
        <v>0</v>
      </c>
      <c r="CO449" s="93"/>
      <c r="CS449" s="4">
        <v>0</v>
      </c>
      <c r="CW449" s="4">
        <v>0</v>
      </c>
      <c r="CY449" s="4">
        <v>0</v>
      </c>
      <c r="DA449" s="93"/>
      <c r="DD449" s="4">
        <v>0</v>
      </c>
      <c r="DF449" s="4">
        <v>0</v>
      </c>
      <c r="DH449" s="4">
        <v>0</v>
      </c>
      <c r="DI449" s="4">
        <v>0</v>
      </c>
      <c r="DJ449" s="4">
        <v>0</v>
      </c>
      <c r="DK449" s="4">
        <v>0</v>
      </c>
      <c r="DL449" s="4">
        <v>0</v>
      </c>
      <c r="DM449" s="93"/>
      <c r="DU449" s="4">
        <v>0</v>
      </c>
      <c r="DW449" s="4">
        <v>0</v>
      </c>
      <c r="DY449" s="93"/>
      <c r="EG449" s="4">
        <v>0</v>
      </c>
      <c r="EI449" s="4">
        <v>0</v>
      </c>
      <c r="EK449" s="93">
        <v>0</v>
      </c>
      <c r="EM449" s="4">
        <v>0</v>
      </c>
      <c r="EN449" s="4">
        <v>0</v>
      </c>
      <c r="EO449" s="4">
        <v>0</v>
      </c>
      <c r="EP449" s="4">
        <v>0</v>
      </c>
      <c r="EQ449" s="4">
        <v>0</v>
      </c>
      <c r="ER449" s="4">
        <v>0</v>
      </c>
      <c r="ES449" s="4">
        <v>0</v>
      </c>
      <c r="ET449" s="4">
        <v>0</v>
      </c>
      <c r="EU449" s="4">
        <v>0</v>
      </c>
      <c r="EV449" s="4">
        <v>0</v>
      </c>
      <c r="EW449" s="93">
        <v>0</v>
      </c>
      <c r="EX449" s="4">
        <v>0</v>
      </c>
      <c r="EY449" s="4">
        <v>0</v>
      </c>
      <c r="EZ449" s="4">
        <v>0</v>
      </c>
      <c r="FA449" s="4">
        <v>0</v>
      </c>
      <c r="FB449" s="4">
        <v>0</v>
      </c>
      <c r="FC449" s="4">
        <v>0</v>
      </c>
      <c r="FD449" s="4">
        <v>0</v>
      </c>
      <c r="FE449" s="4">
        <v>0</v>
      </c>
      <c r="FF449" s="4">
        <v>0</v>
      </c>
      <c r="FG449" s="4">
        <v>0</v>
      </c>
      <c r="FH449" s="4">
        <v>0</v>
      </c>
      <c r="FI449" s="93">
        <v>0</v>
      </c>
      <c r="FJ449" s="4">
        <v>0</v>
      </c>
      <c r="FK449" s="4">
        <v>0</v>
      </c>
      <c r="FL449" s="4">
        <v>0</v>
      </c>
      <c r="FM449" s="4">
        <v>0</v>
      </c>
      <c r="FN449" s="4">
        <v>0</v>
      </c>
      <c r="FO449" s="4">
        <v>0</v>
      </c>
      <c r="FQ449" s="4">
        <v>0</v>
      </c>
      <c r="FS449" s="4">
        <v>0</v>
      </c>
      <c r="FU449" s="93">
        <v>0</v>
      </c>
      <c r="FV449" s="4">
        <v>0</v>
      </c>
      <c r="FW449" s="4">
        <v>0</v>
      </c>
      <c r="FX449" s="4">
        <v>0</v>
      </c>
      <c r="FY449" s="4">
        <v>0</v>
      </c>
      <c r="FZ449" s="4">
        <v>0</v>
      </c>
      <c r="GA449" s="4">
        <v>0</v>
      </c>
      <c r="GB449" s="4">
        <v>0</v>
      </c>
      <c r="GC449" s="4">
        <v>0</v>
      </c>
      <c r="GE449" s="4">
        <v>0</v>
      </c>
      <c r="GG449" s="93"/>
      <c r="GO449" s="4">
        <v>0</v>
      </c>
      <c r="GQ449" s="4">
        <v>0</v>
      </c>
      <c r="GR449" s="4">
        <v>0</v>
      </c>
      <c r="GS449" s="93"/>
      <c r="HA449" s="160"/>
      <c r="HB449" s="160"/>
      <c r="HC449" s="160"/>
      <c r="HD449" s="4">
        <v>0</v>
      </c>
      <c r="HE449" s="93">
        <v>0</v>
      </c>
      <c r="HF449" s="4">
        <v>0</v>
      </c>
      <c r="HH449" s="4">
        <v>0</v>
      </c>
      <c r="HJ449" s="4">
        <v>0</v>
      </c>
      <c r="HL449" s="4">
        <v>0</v>
      </c>
      <c r="HN449" s="4">
        <v>0</v>
      </c>
      <c r="HP449" s="4">
        <v>0</v>
      </c>
      <c r="HR449" s="93"/>
      <c r="HT449" s="4">
        <v>0</v>
      </c>
      <c r="HV449" s="4">
        <v>0</v>
      </c>
      <c r="HX449" s="3">
        <v>0</v>
      </c>
      <c r="HZ449" s="3">
        <v>0</v>
      </c>
      <c r="IB449" s="3">
        <v>0</v>
      </c>
      <c r="IC449" s="4">
        <v>0</v>
      </c>
      <c r="ID449" s="3">
        <v>0</v>
      </c>
      <c r="IE449" s="4">
        <v>0</v>
      </c>
      <c r="IF449" s="4">
        <v>0</v>
      </c>
      <c r="IG449" s="5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93"/>
      <c r="JK449" s="93"/>
      <c r="JZ449" s="93"/>
      <c r="KS449" s="4">
        <v>0</v>
      </c>
      <c r="KW449" s="4">
        <v>0</v>
      </c>
      <c r="KY449" s="4">
        <v>0</v>
      </c>
      <c r="LA449" s="4">
        <v>0</v>
      </c>
      <c r="LC449" s="4">
        <v>0</v>
      </c>
      <c r="LD449" s="4">
        <v>0</v>
      </c>
      <c r="LG449" s="4">
        <v>0</v>
      </c>
      <c r="LI449" s="4">
        <v>0</v>
      </c>
      <c r="LK449" s="4">
        <v>0</v>
      </c>
      <c r="LM449" s="4">
        <v>0</v>
      </c>
      <c r="LO449" s="4">
        <v>0</v>
      </c>
      <c r="LQ449" s="4">
        <v>0</v>
      </c>
      <c r="MI449" s="115">
        <f t="shared" si="6"/>
        <v>-913</v>
      </c>
      <c r="MJ449" s="3"/>
      <c r="MK449" s="3"/>
      <c r="ML449" s="176"/>
      <c r="MM449" s="176"/>
      <c r="MN449" s="176"/>
      <c r="MO449" s="176"/>
      <c r="MP449" s="176"/>
      <c r="MQ449" s="176"/>
      <c r="MR449" s="176"/>
      <c r="MS449" s="176"/>
      <c r="MT449" s="176"/>
    </row>
    <row r="450" spans="1:361" s="4" customFormat="1">
      <c r="A450" s="1">
        <v>915</v>
      </c>
      <c r="B450" t="s">
        <v>476</v>
      </c>
      <c r="C450" s="93"/>
      <c r="E450" s="4">
        <v>0</v>
      </c>
      <c r="F450" s="4">
        <v>0</v>
      </c>
      <c r="I450" s="93"/>
      <c r="J450" s="4">
        <v>0</v>
      </c>
      <c r="K450" s="4">
        <v>0</v>
      </c>
      <c r="L450" s="4">
        <v>0</v>
      </c>
      <c r="O450" s="93"/>
      <c r="Q450" s="4">
        <v>0</v>
      </c>
      <c r="R450" s="4">
        <v>0</v>
      </c>
      <c r="S450" s="4">
        <v>0</v>
      </c>
      <c r="U450" s="4">
        <v>0</v>
      </c>
      <c r="V450" s="4">
        <v>0</v>
      </c>
      <c r="W450" s="93"/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L450" s="4">
        <v>0</v>
      </c>
      <c r="AO450" s="93"/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W450" s="93"/>
      <c r="AZ450" s="4">
        <v>0</v>
      </c>
      <c r="BB450" s="4">
        <v>0</v>
      </c>
      <c r="BC450" s="4">
        <v>0</v>
      </c>
      <c r="BD450" s="4">
        <v>0</v>
      </c>
      <c r="BH450" s="4">
        <v>0</v>
      </c>
      <c r="BL450" s="4">
        <v>0</v>
      </c>
      <c r="BN450" s="4">
        <v>0</v>
      </c>
      <c r="BO450" s="4">
        <v>0</v>
      </c>
      <c r="BP450" s="4">
        <v>0</v>
      </c>
      <c r="BQ450" s="93">
        <v>0</v>
      </c>
      <c r="BR450" s="4">
        <v>0</v>
      </c>
      <c r="BS450" s="4">
        <v>0</v>
      </c>
      <c r="BT450" s="4">
        <v>0</v>
      </c>
      <c r="BU450" s="4">
        <v>0</v>
      </c>
      <c r="BW450" s="4">
        <v>0</v>
      </c>
      <c r="BY450" s="4">
        <v>0</v>
      </c>
      <c r="CA450" s="4">
        <v>0</v>
      </c>
      <c r="CC450" s="93"/>
      <c r="CE450" s="4">
        <v>0</v>
      </c>
      <c r="CF450" s="4">
        <v>0</v>
      </c>
      <c r="CH450" s="4">
        <v>0</v>
      </c>
      <c r="CJ450" s="4">
        <v>0</v>
      </c>
      <c r="CK450" s="4">
        <v>0</v>
      </c>
      <c r="CL450" s="4">
        <v>0</v>
      </c>
      <c r="CM450" s="4">
        <v>0</v>
      </c>
      <c r="CN450" s="4">
        <v>0</v>
      </c>
      <c r="CO450" s="93"/>
      <c r="CS450" s="4">
        <v>0</v>
      </c>
      <c r="CW450" s="4">
        <v>0</v>
      </c>
      <c r="CY450" s="4">
        <v>0</v>
      </c>
      <c r="DA450" s="93"/>
      <c r="DD450" s="4">
        <v>0</v>
      </c>
      <c r="DF450" s="4">
        <v>0</v>
      </c>
      <c r="DH450" s="4">
        <v>0</v>
      </c>
      <c r="DI450" s="4">
        <v>0</v>
      </c>
      <c r="DK450" s="4">
        <v>0</v>
      </c>
      <c r="DL450" s="4">
        <v>0</v>
      </c>
      <c r="DM450" s="93"/>
      <c r="DU450" s="4">
        <v>0</v>
      </c>
      <c r="DW450" s="4">
        <v>0</v>
      </c>
      <c r="DY450" s="93"/>
      <c r="EG450" s="4">
        <v>0</v>
      </c>
      <c r="EI450" s="4">
        <v>0</v>
      </c>
      <c r="EK450" s="93">
        <v>0</v>
      </c>
      <c r="EM450" s="4">
        <v>0</v>
      </c>
      <c r="EN450" s="4">
        <v>0</v>
      </c>
      <c r="EO450" s="4">
        <v>0</v>
      </c>
      <c r="EP450" s="4">
        <v>0</v>
      </c>
      <c r="EQ450" s="4">
        <v>0</v>
      </c>
      <c r="ER450" s="4">
        <v>0</v>
      </c>
      <c r="ES450" s="4">
        <v>0</v>
      </c>
      <c r="ET450" s="4">
        <v>0</v>
      </c>
      <c r="EU450" s="4">
        <v>0</v>
      </c>
      <c r="EV450" s="4">
        <v>0</v>
      </c>
      <c r="EW450" s="93">
        <v>0</v>
      </c>
      <c r="EX450" s="4">
        <v>0</v>
      </c>
      <c r="EY450" s="4">
        <v>0</v>
      </c>
      <c r="EZ450" s="4">
        <v>0</v>
      </c>
      <c r="FA450" s="4">
        <v>0</v>
      </c>
      <c r="FB450" s="4">
        <v>0</v>
      </c>
      <c r="FC450" s="4">
        <v>0</v>
      </c>
      <c r="FD450" s="4">
        <v>0</v>
      </c>
      <c r="FE450" s="4">
        <v>0</v>
      </c>
      <c r="FF450" s="4">
        <v>0</v>
      </c>
      <c r="FG450" s="4">
        <v>0</v>
      </c>
      <c r="FH450" s="4">
        <v>0</v>
      </c>
      <c r="FI450" s="93">
        <v>0</v>
      </c>
      <c r="FJ450" s="4">
        <v>0</v>
      </c>
      <c r="FK450" s="4">
        <v>0</v>
      </c>
      <c r="FL450" s="4">
        <v>0</v>
      </c>
      <c r="FM450" s="4">
        <v>0</v>
      </c>
      <c r="FN450" s="4">
        <v>0</v>
      </c>
      <c r="FO450" s="4">
        <v>0</v>
      </c>
      <c r="FQ450" s="4">
        <v>0</v>
      </c>
      <c r="FS450" s="4">
        <v>0</v>
      </c>
      <c r="FU450" s="93">
        <v>0</v>
      </c>
      <c r="FV450" s="4">
        <v>0</v>
      </c>
      <c r="FW450" s="4">
        <v>0</v>
      </c>
      <c r="FX450" s="4">
        <v>0</v>
      </c>
      <c r="FY450" s="4">
        <v>0</v>
      </c>
      <c r="FZ450" s="4">
        <v>0</v>
      </c>
      <c r="GA450" s="4">
        <v>0</v>
      </c>
      <c r="GB450" s="4">
        <v>0</v>
      </c>
      <c r="GC450" s="4">
        <v>0</v>
      </c>
      <c r="GE450" s="4">
        <v>0</v>
      </c>
      <c r="GG450" s="93">
        <v>0</v>
      </c>
      <c r="GH450" s="4">
        <v>0</v>
      </c>
      <c r="GI450" s="4">
        <v>0</v>
      </c>
      <c r="GJ450" s="4">
        <v>0</v>
      </c>
      <c r="GK450" s="4">
        <v>0</v>
      </c>
      <c r="GL450" s="4">
        <v>0</v>
      </c>
      <c r="GM450" s="4">
        <v>0</v>
      </c>
      <c r="GN450" s="4">
        <v>0</v>
      </c>
      <c r="GO450" s="4">
        <v>0</v>
      </c>
      <c r="GP450" s="4">
        <v>0</v>
      </c>
      <c r="GQ450" s="4">
        <v>0</v>
      </c>
      <c r="GR450" s="4">
        <v>0</v>
      </c>
      <c r="GS450" s="93">
        <v>0</v>
      </c>
      <c r="GT450" s="4">
        <v>0</v>
      </c>
      <c r="GU450" s="4">
        <v>0</v>
      </c>
      <c r="GV450" s="4">
        <v>0</v>
      </c>
      <c r="GW450" s="4">
        <v>0</v>
      </c>
      <c r="GX450" s="4">
        <v>0</v>
      </c>
      <c r="GY450" s="4">
        <v>0</v>
      </c>
      <c r="GZ450" s="4">
        <v>0</v>
      </c>
      <c r="HA450" s="160">
        <v>0</v>
      </c>
      <c r="HB450" s="160">
        <v>0</v>
      </c>
      <c r="HC450" s="160">
        <v>0</v>
      </c>
      <c r="HD450" s="4">
        <v>0</v>
      </c>
      <c r="HE450" s="93">
        <v>0</v>
      </c>
      <c r="HF450" s="4">
        <v>0</v>
      </c>
      <c r="HG450" s="4">
        <v>0</v>
      </c>
      <c r="HH450" s="4">
        <v>0</v>
      </c>
      <c r="HI450" s="4">
        <v>0</v>
      </c>
      <c r="HJ450" s="4">
        <v>0</v>
      </c>
      <c r="HK450" s="4">
        <v>0</v>
      </c>
      <c r="HL450" s="4">
        <v>0</v>
      </c>
      <c r="HM450" s="4">
        <v>0</v>
      </c>
      <c r="HN450" s="4">
        <v>0</v>
      </c>
      <c r="HO450" s="4">
        <v>0</v>
      </c>
      <c r="HP450" s="4">
        <v>0</v>
      </c>
      <c r="HQ450" s="4">
        <v>0</v>
      </c>
      <c r="HR450" s="93">
        <v>0</v>
      </c>
      <c r="HS450" s="4">
        <v>0</v>
      </c>
      <c r="HT450" s="4">
        <v>0</v>
      </c>
      <c r="HU450" s="4">
        <v>0</v>
      </c>
      <c r="HV450" s="4">
        <v>0</v>
      </c>
      <c r="HW450" s="4">
        <v>0</v>
      </c>
      <c r="HX450" s="176">
        <v>0</v>
      </c>
      <c r="HY450" s="4">
        <v>0</v>
      </c>
      <c r="HZ450" s="176">
        <v>0</v>
      </c>
      <c r="IA450" s="4">
        <v>0</v>
      </c>
      <c r="IB450" s="176">
        <v>0</v>
      </c>
      <c r="IC450" s="4">
        <v>0</v>
      </c>
      <c r="ID450" s="176">
        <v>0</v>
      </c>
      <c r="IE450" s="4">
        <v>0</v>
      </c>
      <c r="IF450" s="4">
        <v>0</v>
      </c>
      <c r="IG450" s="5">
        <v>0</v>
      </c>
      <c r="IH450" s="3">
        <v>0</v>
      </c>
      <c r="II450" s="3">
        <v>0</v>
      </c>
      <c r="IJ450" s="3">
        <v>0</v>
      </c>
      <c r="IK450" s="3">
        <v>0</v>
      </c>
      <c r="IL450" s="3">
        <v>0</v>
      </c>
      <c r="IM450" s="3">
        <v>0</v>
      </c>
      <c r="IN450" s="3">
        <v>0</v>
      </c>
      <c r="IO450" s="3">
        <v>0</v>
      </c>
      <c r="IP450" s="3">
        <v>0</v>
      </c>
      <c r="IQ450" s="3"/>
      <c r="IR450" s="3">
        <v>0</v>
      </c>
      <c r="IS450" s="3"/>
      <c r="IT450" s="3">
        <v>0</v>
      </c>
      <c r="IU450" s="3"/>
      <c r="IV450" s="93">
        <v>0</v>
      </c>
      <c r="IW450" s="4">
        <v>0</v>
      </c>
      <c r="IX450" s="4">
        <v>0</v>
      </c>
      <c r="IY450" s="4">
        <v>0</v>
      </c>
      <c r="IZ450" s="4">
        <v>0</v>
      </c>
      <c r="JA450" s="4">
        <v>0</v>
      </c>
      <c r="JB450" s="4">
        <v>0</v>
      </c>
      <c r="JC450" s="4">
        <v>0</v>
      </c>
      <c r="JD450" s="4">
        <v>0</v>
      </c>
      <c r="JE450" s="4">
        <v>0</v>
      </c>
      <c r="JG450" s="4">
        <v>0</v>
      </c>
      <c r="JI450" s="4">
        <v>0</v>
      </c>
      <c r="JK450" s="93">
        <v>0</v>
      </c>
      <c r="JL450" s="4">
        <v>0</v>
      </c>
      <c r="JM450" s="4">
        <v>0</v>
      </c>
      <c r="JN450" s="4">
        <v>0</v>
      </c>
      <c r="JO450" s="4">
        <v>0</v>
      </c>
      <c r="JP450" s="4">
        <v>0</v>
      </c>
      <c r="JQ450" s="4">
        <v>0</v>
      </c>
      <c r="JR450" s="4">
        <v>0</v>
      </c>
      <c r="JS450" s="4">
        <v>0</v>
      </c>
      <c r="JT450" s="4">
        <v>0</v>
      </c>
      <c r="JV450" s="4">
        <v>0</v>
      </c>
      <c r="JW450" s="4">
        <v>0</v>
      </c>
      <c r="JX450" s="4">
        <v>0</v>
      </c>
      <c r="JZ450" s="93">
        <v>0</v>
      </c>
      <c r="KA450" s="4">
        <v>0</v>
      </c>
      <c r="KB450" s="4">
        <v>0</v>
      </c>
      <c r="KC450" s="4">
        <v>0</v>
      </c>
      <c r="KD450" s="4">
        <v>0</v>
      </c>
      <c r="KE450" s="4">
        <v>0</v>
      </c>
      <c r="KF450" s="4">
        <v>0</v>
      </c>
      <c r="KG450" s="4">
        <v>0</v>
      </c>
      <c r="KH450" s="4">
        <v>0</v>
      </c>
      <c r="KI450" s="4">
        <v>0</v>
      </c>
      <c r="KJ450" s="4">
        <v>0</v>
      </c>
      <c r="KK450" s="4">
        <v>0</v>
      </c>
      <c r="KM450" s="4">
        <v>0</v>
      </c>
      <c r="KN450" s="4">
        <v>0</v>
      </c>
      <c r="KO450" s="4">
        <v>0</v>
      </c>
      <c r="KP450" s="4">
        <v>0</v>
      </c>
      <c r="KQ450" s="4">
        <v>0</v>
      </c>
      <c r="KR450" s="4">
        <v>0</v>
      </c>
      <c r="KS450" s="4">
        <v>0</v>
      </c>
      <c r="KT450" s="4">
        <v>0</v>
      </c>
      <c r="KU450" s="4">
        <v>0</v>
      </c>
      <c r="KV450" s="4">
        <v>0</v>
      </c>
      <c r="KW450" s="4">
        <v>0</v>
      </c>
      <c r="KX450" s="4">
        <v>0</v>
      </c>
      <c r="KZ450" s="4">
        <v>0</v>
      </c>
      <c r="LA450" s="4">
        <v>0</v>
      </c>
      <c r="LB450" s="4">
        <v>0</v>
      </c>
      <c r="LD450" s="4">
        <v>0</v>
      </c>
      <c r="LE450" s="4">
        <v>0</v>
      </c>
      <c r="LF450" s="4">
        <v>0</v>
      </c>
      <c r="LG450" s="4">
        <v>0</v>
      </c>
      <c r="LH450" s="4">
        <v>0</v>
      </c>
      <c r="LI450" s="4">
        <v>0</v>
      </c>
      <c r="LJ450" s="4">
        <v>0</v>
      </c>
      <c r="LK450" s="4">
        <v>0</v>
      </c>
      <c r="LL450" s="4">
        <v>0</v>
      </c>
      <c r="LM450" s="4">
        <v>0</v>
      </c>
      <c r="LO450" s="4">
        <v>0</v>
      </c>
      <c r="LQ450" s="4">
        <v>0</v>
      </c>
      <c r="MI450" s="115">
        <f t="shared" si="6"/>
        <v>-915</v>
      </c>
      <c r="MJ450" s="3"/>
      <c r="MK450" s="3"/>
      <c r="ML450" s="176"/>
      <c r="MM450" s="176"/>
      <c r="MN450" s="176"/>
      <c r="MO450" s="176"/>
      <c r="MP450" s="176"/>
      <c r="MQ450" s="176"/>
      <c r="MR450" s="176"/>
      <c r="MS450" s="176"/>
      <c r="MT450" s="176"/>
    </row>
    <row r="451" spans="1:361">
      <c r="A451" s="99">
        <v>999</v>
      </c>
      <c r="B451" s="100" t="s">
        <v>629</v>
      </c>
      <c r="C451" s="101">
        <f t="shared" ref="C451:BN451" si="7">SUM(C10:C450)</f>
        <v>2561.0480000000002</v>
      </c>
      <c r="D451" s="86">
        <f t="shared" si="7"/>
        <v>15910700</v>
      </c>
      <c r="E451" s="86">
        <f t="shared" si="7"/>
        <v>-332</v>
      </c>
      <c r="F451" s="86">
        <f t="shared" si="7"/>
        <v>12845457</v>
      </c>
      <c r="G451" s="86">
        <f t="shared" si="7"/>
        <v>1027364</v>
      </c>
      <c r="H451" s="86">
        <f t="shared" si="7"/>
        <v>2734</v>
      </c>
      <c r="I451" s="94">
        <f t="shared" si="7"/>
        <v>5280.3200000000006</v>
      </c>
      <c r="J451" s="90">
        <f t="shared" si="7"/>
        <v>35058912</v>
      </c>
      <c r="K451" s="90">
        <f t="shared" si="7"/>
        <v>-5067</v>
      </c>
      <c r="L451" s="90">
        <f t="shared" si="7"/>
        <v>19206068</v>
      </c>
      <c r="M451" s="90">
        <f t="shared" si="7"/>
        <v>1877253</v>
      </c>
      <c r="N451" s="92">
        <f t="shared" si="7"/>
        <v>364000</v>
      </c>
      <c r="O451" s="101">
        <f t="shared" si="7"/>
        <v>6590.4900000000052</v>
      </c>
      <c r="P451" s="86">
        <f t="shared" si="7"/>
        <v>60541.27</v>
      </c>
      <c r="Q451" s="86">
        <f t="shared" si="7"/>
        <v>43668915.729999997</v>
      </c>
      <c r="R451" s="86">
        <f t="shared" si="7"/>
        <v>-335</v>
      </c>
      <c r="S451" s="86">
        <f t="shared" si="7"/>
        <v>1329085</v>
      </c>
      <c r="T451" s="86">
        <f t="shared" si="7"/>
        <v>0</v>
      </c>
      <c r="U451" s="86">
        <f t="shared" si="7"/>
        <v>8919920</v>
      </c>
      <c r="V451" s="86">
        <f t="shared" si="7"/>
        <v>1698421</v>
      </c>
      <c r="W451" s="96">
        <f t="shared" si="7"/>
        <v>9412.0599999999977</v>
      </c>
      <c r="X451" s="90">
        <f t="shared" si="7"/>
        <v>18942</v>
      </c>
      <c r="Y451" s="90">
        <f t="shared" si="7"/>
        <v>62799699</v>
      </c>
      <c r="Z451" s="90">
        <f t="shared" si="7"/>
        <v>48973</v>
      </c>
      <c r="AA451" s="90">
        <f t="shared" si="7"/>
        <v>3207045</v>
      </c>
      <c r="AB451" s="90">
        <f t="shared" si="7"/>
        <v>-4065</v>
      </c>
      <c r="AC451" s="90">
        <f t="shared" si="7"/>
        <v>19516410.27</v>
      </c>
      <c r="AD451" s="90">
        <f t="shared" si="7"/>
        <v>68868</v>
      </c>
      <c r="AE451" s="90">
        <f t="shared" si="7"/>
        <v>1424182</v>
      </c>
      <c r="AF451" s="86">
        <f t="shared" si="7"/>
        <v>11219.160000000003</v>
      </c>
      <c r="AG451" s="86">
        <f t="shared" si="7"/>
        <v>108362</v>
      </c>
      <c r="AH451" s="86">
        <f t="shared" si="7"/>
        <v>81103494</v>
      </c>
      <c r="AI451" s="86">
        <f t="shared" si="7"/>
        <v>0</v>
      </c>
      <c r="AJ451" s="86">
        <f t="shared" si="7"/>
        <v>2220270</v>
      </c>
      <c r="AK451" s="86">
        <f t="shared" si="7"/>
        <v>0</v>
      </c>
      <c r="AL451" s="86">
        <f t="shared" si="7"/>
        <v>30671094</v>
      </c>
      <c r="AM451" s="86">
        <f t="shared" si="7"/>
        <v>0</v>
      </c>
      <c r="AN451" s="86">
        <f t="shared" si="7"/>
        <v>18178</v>
      </c>
      <c r="AO451" s="96">
        <f t="shared" si="7"/>
        <v>12345.489999999998</v>
      </c>
      <c r="AP451" s="90">
        <f t="shared" si="7"/>
        <v>0</v>
      </c>
      <c r="AQ451" s="90">
        <f t="shared" si="7"/>
        <v>96818573</v>
      </c>
      <c r="AR451" s="90">
        <f t="shared" si="7"/>
        <v>119008</v>
      </c>
      <c r="AS451" s="90">
        <f t="shared" si="7"/>
        <v>1768399</v>
      </c>
      <c r="AT451" s="90">
        <f t="shared" si="7"/>
        <v>5832</v>
      </c>
      <c r="AU451" s="90">
        <f t="shared" si="7"/>
        <v>35998914</v>
      </c>
      <c r="AV451" s="90">
        <f t="shared" si="7"/>
        <v>-7487</v>
      </c>
      <c r="AW451" s="101">
        <f t="shared" si="7"/>
        <v>13202.740000000003</v>
      </c>
      <c r="AX451" s="86">
        <f t="shared" si="7"/>
        <v>0</v>
      </c>
      <c r="AY451" s="86">
        <f t="shared" si="7"/>
        <v>111707625</v>
      </c>
      <c r="AZ451" s="86">
        <f t="shared" si="7"/>
        <v>-116462</v>
      </c>
      <c r="BA451" s="86">
        <f t="shared" si="7"/>
        <v>2674556</v>
      </c>
      <c r="BB451" s="86">
        <f t="shared" si="7"/>
        <v>57427</v>
      </c>
      <c r="BC451" s="86">
        <f t="shared" si="7"/>
        <v>30076732</v>
      </c>
      <c r="BD451" s="86">
        <f t="shared" si="7"/>
        <v>-57427</v>
      </c>
      <c r="BE451" s="91">
        <f t="shared" si="7"/>
        <v>14208.989999999993</v>
      </c>
      <c r="BF451" s="90">
        <f t="shared" si="7"/>
        <v>11389.798600000038</v>
      </c>
      <c r="BG451" s="90">
        <f t="shared" si="7"/>
        <v>122180645.2014</v>
      </c>
      <c r="BH451" s="92">
        <f t="shared" si="7"/>
        <v>6916</v>
      </c>
      <c r="BI451" s="86">
        <f t="shared" si="7"/>
        <v>15812.93999999999</v>
      </c>
      <c r="BJ451" s="86">
        <f t="shared" si="7"/>
        <v>0</v>
      </c>
      <c r="BK451" s="86">
        <f t="shared" si="7"/>
        <v>136020232</v>
      </c>
      <c r="BL451" s="86">
        <f t="shared" si="7"/>
        <v>-6212</v>
      </c>
      <c r="BM451" s="86">
        <f t="shared" si="7"/>
        <v>3625515</v>
      </c>
      <c r="BN451" s="86">
        <f t="shared" si="7"/>
        <v>-4396</v>
      </c>
      <c r="BO451" s="86">
        <f t="shared" ref="BO451:DZ451" si="8">SUM(BO10:BO450)</f>
        <v>9374484.9999999963</v>
      </c>
      <c r="BP451" s="86">
        <f t="shared" si="8"/>
        <v>4395.9999999998709</v>
      </c>
      <c r="BQ451" s="94">
        <f t="shared" si="8"/>
        <v>17603.150589229426</v>
      </c>
      <c r="BR451" s="90">
        <f t="shared" si="8"/>
        <v>0</v>
      </c>
      <c r="BS451" s="90">
        <f t="shared" si="8"/>
        <v>144594350.655494</v>
      </c>
      <c r="BT451" s="90">
        <f t="shared" si="8"/>
        <v>0</v>
      </c>
      <c r="BU451" s="90">
        <f t="shared" si="8"/>
        <v>12738568.208937719</v>
      </c>
      <c r="BV451" s="90">
        <f t="shared" si="8"/>
        <v>0</v>
      </c>
      <c r="BW451" s="90">
        <f t="shared" si="8"/>
        <v>5380170.4700545175</v>
      </c>
      <c r="BX451" s="90">
        <f t="shared" si="8"/>
        <v>0</v>
      </c>
      <c r="BY451" s="90">
        <f t="shared" si="8"/>
        <v>12738568.208937719</v>
      </c>
      <c r="BZ451" s="90">
        <f t="shared" si="8"/>
        <v>0</v>
      </c>
      <c r="CA451" s="90">
        <f t="shared" si="8"/>
        <v>28788228.450042062</v>
      </c>
      <c r="CB451" s="92">
        <f t="shared" si="8"/>
        <v>0</v>
      </c>
      <c r="CC451" s="101">
        <f t="shared" si="8"/>
        <v>18945.175120854652</v>
      </c>
      <c r="CD451" s="86">
        <f t="shared" si="8"/>
        <v>0</v>
      </c>
      <c r="CE451" s="86">
        <f t="shared" si="8"/>
        <v>169863374.00398034</v>
      </c>
      <c r="CF451" s="86">
        <f t="shared" si="8"/>
        <v>144877.48924714371</v>
      </c>
      <c r="CG451" s="86">
        <f t="shared" si="8"/>
        <v>14350236.059897879</v>
      </c>
      <c r="CH451" s="86">
        <f t="shared" si="8"/>
        <v>9952.3522736418781</v>
      </c>
      <c r="CI451" s="86">
        <f t="shared" si="8"/>
        <v>4570460.517073486</v>
      </c>
      <c r="CJ451" s="86">
        <f t="shared" si="8"/>
        <v>628.65025314660397</v>
      </c>
      <c r="CK451" s="86">
        <f t="shared" si="8"/>
        <v>14350236.059897879</v>
      </c>
      <c r="CL451" s="86">
        <f t="shared" si="8"/>
        <v>9951.5379787598904</v>
      </c>
      <c r="CM451" s="86">
        <f t="shared" si="8"/>
        <v>41179414.975434244</v>
      </c>
      <c r="CN451" s="86">
        <f t="shared" si="8"/>
        <v>-3037.5211819365213</v>
      </c>
      <c r="CO451" s="94">
        <f t="shared" si="8"/>
        <v>20475.853885130833</v>
      </c>
      <c r="CP451" s="90">
        <f t="shared" si="8"/>
        <v>233605.21513791615</v>
      </c>
      <c r="CQ451" s="90">
        <f t="shared" si="8"/>
        <v>189752073.21404129</v>
      </c>
      <c r="CR451" s="90">
        <f t="shared" si="8"/>
        <v>0</v>
      </c>
      <c r="CS451" s="90">
        <f t="shared" si="8"/>
        <v>16232422.852201777</v>
      </c>
      <c r="CT451" s="90">
        <f t="shared" si="8"/>
        <v>0</v>
      </c>
      <c r="CU451" s="90">
        <f t="shared" si="8"/>
        <v>4618055.3443467328</v>
      </c>
      <c r="CV451" s="90">
        <f t="shared" si="8"/>
        <v>0</v>
      </c>
      <c r="CW451" s="90">
        <f t="shared" si="8"/>
        <v>16242375.20447542</v>
      </c>
      <c r="CX451" s="90">
        <f t="shared" si="8"/>
        <v>0</v>
      </c>
      <c r="CY451" s="90">
        <f t="shared" si="8"/>
        <v>43318244.80029548</v>
      </c>
      <c r="CZ451" s="92">
        <f t="shared" si="8"/>
        <v>0</v>
      </c>
      <c r="DA451" s="101">
        <f t="shared" si="8"/>
        <v>22437.611185190224</v>
      </c>
      <c r="DB451" s="86">
        <f t="shared" si="8"/>
        <v>170138.51713497724</v>
      </c>
      <c r="DC451" s="86">
        <f t="shared" si="8"/>
        <v>218335381</v>
      </c>
      <c r="DD451" s="86">
        <f t="shared" si="8"/>
        <v>-39119</v>
      </c>
      <c r="DE451" s="86">
        <f t="shared" si="8"/>
        <v>18607166</v>
      </c>
      <c r="DF451" s="86">
        <f t="shared" si="8"/>
        <v>0</v>
      </c>
      <c r="DG451" s="86">
        <f t="shared" si="8"/>
        <v>5079498</v>
      </c>
      <c r="DH451" s="86">
        <f t="shared" si="8"/>
        <v>333</v>
      </c>
      <c r="DI451" s="86">
        <f t="shared" si="8"/>
        <v>18607166</v>
      </c>
      <c r="DJ451" s="86">
        <f t="shared" si="8"/>
        <v>0</v>
      </c>
      <c r="DK451" s="86">
        <f t="shared" si="8"/>
        <v>54804039</v>
      </c>
      <c r="DL451" s="86">
        <f t="shared" si="8"/>
        <v>0</v>
      </c>
      <c r="DM451" s="94">
        <f t="shared" si="8"/>
        <v>23380.053605968551</v>
      </c>
      <c r="DN451" s="90">
        <f t="shared" si="8"/>
        <v>63617.82</v>
      </c>
      <c r="DO451" s="90">
        <f t="shared" si="8"/>
        <v>239442943</v>
      </c>
      <c r="DP451" s="90">
        <f t="shared" si="8"/>
        <v>0</v>
      </c>
      <c r="DQ451" s="90">
        <f t="shared" si="8"/>
        <v>20422155</v>
      </c>
      <c r="DR451" s="90">
        <f t="shared" si="8"/>
        <v>0</v>
      </c>
      <c r="DS451" s="90">
        <f t="shared" si="8"/>
        <v>5222345</v>
      </c>
      <c r="DT451" s="90">
        <f t="shared" si="8"/>
        <v>0</v>
      </c>
      <c r="DU451" s="90">
        <f t="shared" si="8"/>
        <v>20422155</v>
      </c>
      <c r="DV451" s="90">
        <f t="shared" si="8"/>
        <v>0</v>
      </c>
      <c r="DW451" s="90">
        <f t="shared" si="8"/>
        <v>50891777.126876913</v>
      </c>
      <c r="DX451" s="92">
        <f t="shared" si="8"/>
        <v>0</v>
      </c>
      <c r="DY451" s="98">
        <f t="shared" si="8"/>
        <v>24549.533844710062</v>
      </c>
      <c r="DZ451" s="86">
        <f t="shared" si="8"/>
        <v>204128.59</v>
      </c>
      <c r="EA451" s="86">
        <f t="shared" ref="EA451:GL451" si="9">SUM(EA10:EA450)</f>
        <v>254233325.41</v>
      </c>
      <c r="EB451" s="86">
        <f t="shared" si="9"/>
        <v>0</v>
      </c>
      <c r="EC451" s="86">
        <f t="shared" si="9"/>
        <v>21346138</v>
      </c>
      <c r="ED451" s="86">
        <f t="shared" si="9"/>
        <v>0</v>
      </c>
      <c r="EE451" s="86">
        <f t="shared" si="9"/>
        <v>6207517</v>
      </c>
      <c r="EF451" s="86">
        <f t="shared" si="9"/>
        <v>0</v>
      </c>
      <c r="EG451" s="86">
        <f t="shared" si="9"/>
        <v>21346138</v>
      </c>
      <c r="EH451" s="86">
        <f t="shared" si="9"/>
        <v>0</v>
      </c>
      <c r="EI451" s="86">
        <f t="shared" si="9"/>
        <v>43744834.48117245</v>
      </c>
      <c r="EJ451" s="87">
        <f t="shared" si="9"/>
        <v>0</v>
      </c>
      <c r="EK451" s="94">
        <f t="shared" si="9"/>
        <v>25471.471140784386</v>
      </c>
      <c r="EL451" s="90">
        <f t="shared" si="9"/>
        <v>230159.980032208</v>
      </c>
      <c r="EM451" s="90">
        <f t="shared" si="9"/>
        <v>271689353.01996779</v>
      </c>
      <c r="EN451" s="90">
        <f t="shared" si="9"/>
        <v>360120.99999999988</v>
      </c>
      <c r="EO451" s="90">
        <f t="shared" si="9"/>
        <v>22225255</v>
      </c>
      <c r="EP451" s="90">
        <f t="shared" si="9"/>
        <v>29591</v>
      </c>
      <c r="EQ451" s="90">
        <f t="shared" si="9"/>
        <v>5904770</v>
      </c>
      <c r="ER451" s="90">
        <f t="shared" si="9"/>
        <v>1056</v>
      </c>
      <c r="ES451" s="90">
        <f t="shared" si="9"/>
        <v>22225255</v>
      </c>
      <c r="ET451" s="90">
        <f t="shared" si="9"/>
        <v>29591</v>
      </c>
      <c r="EU451" s="90">
        <f t="shared" si="9"/>
        <v>41738220.246000014</v>
      </c>
      <c r="EV451" s="92">
        <f t="shared" si="9"/>
        <v>-19748.999999999975</v>
      </c>
      <c r="EW451" s="98">
        <f t="shared" si="9"/>
        <v>26840.49273391482</v>
      </c>
      <c r="EX451" s="86">
        <f t="shared" si="9"/>
        <v>287864.69672931021</v>
      </c>
      <c r="EY451" s="86">
        <f t="shared" si="9"/>
        <v>290102030.3032707</v>
      </c>
      <c r="EZ451" s="86">
        <f t="shared" si="9"/>
        <v>-87605</v>
      </c>
      <c r="FA451" s="86">
        <f t="shared" si="9"/>
        <v>23463231</v>
      </c>
      <c r="FB451" s="86">
        <f t="shared" si="9"/>
        <v>0</v>
      </c>
      <c r="FC451" s="86">
        <f t="shared" si="9"/>
        <v>5153459</v>
      </c>
      <c r="FD451" s="86">
        <f t="shared" si="9"/>
        <v>-12059</v>
      </c>
      <c r="FE451" s="86">
        <f t="shared" si="9"/>
        <v>23463231</v>
      </c>
      <c r="FF451" s="86">
        <f t="shared" si="9"/>
        <v>0</v>
      </c>
      <c r="FG451" s="86">
        <f t="shared" si="9"/>
        <v>35597001.597302869</v>
      </c>
      <c r="FH451" s="87">
        <f t="shared" si="9"/>
        <v>-50791.999999999993</v>
      </c>
      <c r="FI451" s="94">
        <f t="shared" si="9"/>
        <v>28681.734119420522</v>
      </c>
      <c r="FJ451" s="90">
        <f t="shared" si="9"/>
        <v>232089.00511812593</v>
      </c>
      <c r="FK451" s="90">
        <f t="shared" si="9"/>
        <v>325440566.99488187</v>
      </c>
      <c r="FL451" s="90">
        <f t="shared" si="9"/>
        <v>0</v>
      </c>
      <c r="FM451" s="90">
        <f t="shared" si="9"/>
        <v>25156930</v>
      </c>
      <c r="FN451" s="90">
        <f t="shared" si="9"/>
        <v>0</v>
      </c>
      <c r="FO451" s="90">
        <f t="shared" si="9"/>
        <v>4897816</v>
      </c>
      <c r="FP451" s="90">
        <f t="shared" si="9"/>
        <v>0</v>
      </c>
      <c r="FQ451" s="90">
        <f t="shared" si="9"/>
        <v>25156930</v>
      </c>
      <c r="FR451" s="90">
        <f t="shared" si="9"/>
        <v>0</v>
      </c>
      <c r="FS451" s="90">
        <f t="shared" si="9"/>
        <v>48412227.000000015</v>
      </c>
      <c r="FT451" s="90">
        <f t="shared" si="9"/>
        <v>0</v>
      </c>
      <c r="FU451" s="95">
        <f t="shared" si="9"/>
        <v>31232.59019447472</v>
      </c>
      <c r="FV451" s="88">
        <f t="shared" si="9"/>
        <v>162469.59754145684</v>
      </c>
      <c r="FW451" s="88">
        <f t="shared" si="9"/>
        <v>371109966.40245855</v>
      </c>
      <c r="FX451" s="88">
        <f t="shared" si="9"/>
        <v>0</v>
      </c>
      <c r="FY451" s="88">
        <f t="shared" si="9"/>
        <v>27397206</v>
      </c>
      <c r="FZ451" s="88">
        <f t="shared" si="9"/>
        <v>0</v>
      </c>
      <c r="GA451" s="88">
        <f t="shared" si="9"/>
        <v>5925618</v>
      </c>
      <c r="GB451" s="88">
        <f t="shared" si="9"/>
        <v>0</v>
      </c>
      <c r="GC451" s="88">
        <f t="shared" si="9"/>
        <v>27397206</v>
      </c>
      <c r="GD451" s="88">
        <f t="shared" si="9"/>
        <v>0</v>
      </c>
      <c r="GE451" s="88">
        <f t="shared" si="9"/>
        <v>69272249.999999955</v>
      </c>
      <c r="GF451" s="89">
        <f t="shared" si="9"/>
        <v>0</v>
      </c>
      <c r="GG451" s="94">
        <f t="shared" si="9"/>
        <v>33890.637776517215</v>
      </c>
      <c r="GH451" s="90">
        <f t="shared" si="9"/>
        <v>162711.33200692292</v>
      </c>
      <c r="GI451" s="90">
        <f t="shared" si="9"/>
        <v>411010785.66799307</v>
      </c>
      <c r="GJ451" s="90">
        <f t="shared" si="9"/>
        <v>37552</v>
      </c>
      <c r="GK451" s="90">
        <f t="shared" si="9"/>
        <v>29708844</v>
      </c>
      <c r="GL451" s="90">
        <f t="shared" si="9"/>
        <v>0</v>
      </c>
      <c r="GM451" s="90">
        <f t="shared" ref="GM451:IX451" si="10">SUM(GM10:GM450)</f>
        <v>5856626</v>
      </c>
      <c r="GN451" s="90">
        <f t="shared" si="10"/>
        <v>0</v>
      </c>
      <c r="GO451" s="90">
        <f t="shared" si="10"/>
        <v>29708844</v>
      </c>
      <c r="GP451" s="90">
        <f t="shared" si="10"/>
        <v>0</v>
      </c>
      <c r="GQ451" s="90">
        <f t="shared" si="10"/>
        <v>41294530.000000015</v>
      </c>
      <c r="GR451" s="92">
        <f t="shared" si="10"/>
        <v>-24026.709803530797</v>
      </c>
      <c r="GS451" s="95">
        <f t="shared" si="10"/>
        <v>36420.444598711416</v>
      </c>
      <c r="GT451" s="88">
        <f t="shared" si="10"/>
        <v>216674.08320000011</v>
      </c>
      <c r="GU451" s="88">
        <f t="shared" si="10"/>
        <v>454323960.91680002</v>
      </c>
      <c r="GV451" s="88">
        <f t="shared" si="10"/>
        <v>31347</v>
      </c>
      <c r="GW451" s="88">
        <f t="shared" si="10"/>
        <v>31898339</v>
      </c>
      <c r="GX451" s="88">
        <f t="shared" si="10"/>
        <v>2722</v>
      </c>
      <c r="GY451" s="88">
        <f t="shared" si="10"/>
        <v>7051968</v>
      </c>
      <c r="GZ451" s="88">
        <f t="shared" si="10"/>
        <v>0</v>
      </c>
      <c r="HA451" s="88">
        <f t="shared" si="10"/>
        <v>31898339</v>
      </c>
      <c r="HB451" s="88">
        <f t="shared" si="10"/>
        <v>2722</v>
      </c>
      <c r="HC451" s="88">
        <f t="shared" si="10"/>
        <v>41549692.99999997</v>
      </c>
      <c r="HD451" s="89">
        <f t="shared" si="10"/>
        <v>-28869</v>
      </c>
      <c r="HE451" s="94">
        <f t="shared" si="10"/>
        <v>38624</v>
      </c>
      <c r="HF451" s="90">
        <f t="shared" si="10"/>
        <v>655862</v>
      </c>
      <c r="HG451" s="90">
        <f t="shared" si="10"/>
        <v>486425.47275653039</v>
      </c>
      <c r="HH451" s="90">
        <f t="shared" si="10"/>
        <v>494397076</v>
      </c>
      <c r="HI451" s="90">
        <f t="shared" si="10"/>
        <v>753283.47275657591</v>
      </c>
      <c r="HJ451" s="90">
        <f t="shared" si="10"/>
        <v>33968293</v>
      </c>
      <c r="HK451" s="179">
        <f t="shared" si="10"/>
        <v>-337</v>
      </c>
      <c r="HL451" s="90">
        <f t="shared" si="10"/>
        <v>6904093</v>
      </c>
      <c r="HM451" s="90">
        <f t="shared" si="10"/>
        <v>4225</v>
      </c>
      <c r="HN451" s="90">
        <f t="shared" si="10"/>
        <v>33968293</v>
      </c>
      <c r="HO451" s="179">
        <f t="shared" si="10"/>
        <v>-326</v>
      </c>
      <c r="HP451" s="90">
        <f t="shared" si="10"/>
        <v>39624892</v>
      </c>
      <c r="HQ451" s="178">
        <f t="shared" si="10"/>
        <v>183823.54764484157</v>
      </c>
      <c r="HR451" s="95">
        <f t="shared" si="10"/>
        <v>41251.939999999981</v>
      </c>
      <c r="HS451" s="88">
        <f t="shared" si="10"/>
        <v>94710</v>
      </c>
      <c r="HT451" s="88">
        <f t="shared" si="10"/>
        <v>2.1271847183379577</v>
      </c>
      <c r="HU451" s="88">
        <f t="shared" si="10"/>
        <v>542455749</v>
      </c>
      <c r="HV451" s="88">
        <f t="shared" si="10"/>
        <v>100110.07748382282</v>
      </c>
      <c r="HW451" s="88">
        <f t="shared" si="10"/>
        <v>4689433</v>
      </c>
      <c r="HX451" s="88">
        <f t="shared" si="10"/>
        <v>1086</v>
      </c>
      <c r="HY451" s="88">
        <f t="shared" si="10"/>
        <v>36098268</v>
      </c>
      <c r="HZ451" s="199">
        <f t="shared" si="10"/>
        <v>-2821</v>
      </c>
      <c r="IA451" s="199">
        <f t="shared" si="10"/>
        <v>10622274</v>
      </c>
      <c r="IB451" s="199">
        <f t="shared" si="10"/>
        <v>-105084</v>
      </c>
      <c r="IC451" s="199">
        <f t="shared" si="10"/>
        <v>36097931</v>
      </c>
      <c r="ID451" s="199">
        <f t="shared" si="10"/>
        <v>-12898</v>
      </c>
      <c r="IE451" s="199">
        <f t="shared" si="10"/>
        <v>36275569.999999978</v>
      </c>
      <c r="IF451" s="200">
        <f t="shared" si="10"/>
        <v>137973.37056403092</v>
      </c>
      <c r="IG451" s="190">
        <f t="shared" si="10"/>
        <v>43371.119999999981</v>
      </c>
      <c r="IH451" s="191">
        <f t="shared" si="10"/>
        <v>0</v>
      </c>
      <c r="II451" s="191">
        <f t="shared" si="10"/>
        <v>0</v>
      </c>
      <c r="IJ451" s="191">
        <f t="shared" si="10"/>
        <v>589890267</v>
      </c>
      <c r="IK451" s="191">
        <f t="shared" si="10"/>
        <v>0</v>
      </c>
      <c r="IL451" s="191">
        <f t="shared" si="10"/>
        <v>4071707</v>
      </c>
      <c r="IM451" s="191">
        <f t="shared" si="10"/>
        <v>0</v>
      </c>
      <c r="IN451" s="191">
        <f t="shared" si="10"/>
        <v>38025648</v>
      </c>
      <c r="IO451" s="191">
        <f t="shared" si="10"/>
        <v>0</v>
      </c>
      <c r="IP451" s="191">
        <f t="shared" si="10"/>
        <v>10420295</v>
      </c>
      <c r="IQ451" s="191">
        <f t="shared" si="10"/>
        <v>0</v>
      </c>
      <c r="IR451" s="191">
        <f t="shared" si="10"/>
        <v>38639672</v>
      </c>
      <c r="IS451" s="191">
        <f t="shared" si="10"/>
        <v>0</v>
      </c>
      <c r="IT451" s="191">
        <f t="shared" si="10"/>
        <v>41661962</v>
      </c>
      <c r="IU451" s="192">
        <f t="shared" si="10"/>
        <v>0</v>
      </c>
      <c r="IV451" s="95">
        <f t="shared" si="10"/>
        <v>44820.25</v>
      </c>
      <c r="IW451" s="88">
        <f t="shared" si="10"/>
        <v>0</v>
      </c>
      <c r="IX451" s="88">
        <f t="shared" si="10"/>
        <v>0</v>
      </c>
      <c r="IY451" s="88">
        <f t="shared" ref="IY451:JQ451" si="11">SUM(IY10:IY450)</f>
        <v>640402229</v>
      </c>
      <c r="IZ451" s="88">
        <f t="shared" si="11"/>
        <v>0</v>
      </c>
      <c r="JA451" s="88">
        <f t="shared" si="11"/>
        <v>4020542</v>
      </c>
      <c r="JB451" s="88">
        <f t="shared" si="11"/>
        <v>0</v>
      </c>
      <c r="JC451" s="88">
        <f t="shared" si="11"/>
        <v>41239007</v>
      </c>
      <c r="JD451" s="88">
        <f t="shared" si="11"/>
        <v>0</v>
      </c>
      <c r="JE451" s="88">
        <f t="shared" si="11"/>
        <v>11637951</v>
      </c>
      <c r="JF451" s="88">
        <f t="shared" si="11"/>
        <v>0</v>
      </c>
      <c r="JG451" s="88">
        <f t="shared" si="11"/>
        <v>41239007</v>
      </c>
      <c r="JH451" s="88">
        <f t="shared" si="11"/>
        <v>0</v>
      </c>
      <c r="JI451" s="88">
        <f t="shared" si="11"/>
        <v>67123041.99999994</v>
      </c>
      <c r="JJ451" s="89">
        <f t="shared" si="11"/>
        <v>0</v>
      </c>
      <c r="JK451" s="94">
        <f t="shared" si="11"/>
        <v>45929.180000000022</v>
      </c>
      <c r="JL451" s="90">
        <f t="shared" si="11"/>
        <v>0</v>
      </c>
      <c r="JM451" s="90">
        <f t="shared" si="11"/>
        <v>0</v>
      </c>
      <c r="JN451" s="90">
        <f t="shared" si="11"/>
        <v>691579969</v>
      </c>
      <c r="JO451" s="90">
        <f t="shared" si="11"/>
        <v>11128</v>
      </c>
      <c r="JP451" s="90">
        <f t="shared" si="11"/>
        <v>2592781</v>
      </c>
      <c r="JQ451" s="90">
        <f t="shared" si="11"/>
        <v>1130488</v>
      </c>
      <c r="JR451" s="90">
        <f t="shared" ref="JR451:MC451" si="12">SUM(JR10:JR450)</f>
        <v>42279994</v>
      </c>
      <c r="JS451" s="90">
        <f t="shared" si="12"/>
        <v>0</v>
      </c>
      <c r="JT451" s="90">
        <f t="shared" si="12"/>
        <v>10183654</v>
      </c>
      <c r="JU451" s="90">
        <f t="shared" si="12"/>
        <v>0</v>
      </c>
      <c r="JV451" s="90">
        <f t="shared" si="12"/>
        <v>42279994</v>
      </c>
      <c r="JW451" s="90">
        <f t="shared" si="12"/>
        <v>0</v>
      </c>
      <c r="JX451" s="90">
        <f t="shared" si="12"/>
        <v>64894239.000000022</v>
      </c>
      <c r="JY451" s="178">
        <f t="shared" si="12"/>
        <v>-10646.132521893514</v>
      </c>
      <c r="JZ451" s="95">
        <f t="shared" si="12"/>
        <v>45675.279999999882</v>
      </c>
      <c r="KA451" s="88">
        <f t="shared" si="12"/>
        <v>0</v>
      </c>
      <c r="KB451" s="88">
        <f t="shared" si="12"/>
        <v>0</v>
      </c>
      <c r="KC451" s="88">
        <f t="shared" si="12"/>
        <v>747293132</v>
      </c>
      <c r="KD451" s="88">
        <f t="shared" si="12"/>
        <v>70529</v>
      </c>
      <c r="KE451" s="88">
        <f t="shared" si="12"/>
        <v>4621410</v>
      </c>
      <c r="KF451" s="88">
        <f t="shared" si="12"/>
        <v>6061</v>
      </c>
      <c r="KG451" s="88">
        <f t="shared" si="12"/>
        <v>42238814</v>
      </c>
      <c r="KH451" s="88">
        <f t="shared" si="12"/>
        <v>4811</v>
      </c>
      <c r="KI451" s="88">
        <f t="shared" si="12"/>
        <v>10333520</v>
      </c>
      <c r="KJ451" s="88">
        <f t="shared" si="12"/>
        <v>0</v>
      </c>
      <c r="KK451" s="88">
        <f t="shared" si="12"/>
        <v>42238814</v>
      </c>
      <c r="KL451" s="88">
        <f t="shared" si="12"/>
        <v>0</v>
      </c>
      <c r="KM451" s="88">
        <f t="shared" si="12"/>
        <v>102032408.00000001</v>
      </c>
      <c r="KN451" s="89">
        <f t="shared" si="12"/>
        <v>-79129.747210818619</v>
      </c>
      <c r="KO451" s="94">
        <f t="shared" si="12"/>
        <v>45771.560000000027</v>
      </c>
      <c r="KP451" s="90">
        <f t="shared" si="12"/>
        <v>0</v>
      </c>
      <c r="KQ451" s="90">
        <f t="shared" si="12"/>
        <v>0</v>
      </c>
      <c r="KR451" s="90">
        <f t="shared" si="12"/>
        <v>813104817.34099197</v>
      </c>
      <c r="KS451" s="90">
        <f t="shared" si="12"/>
        <v>201948.99999998324</v>
      </c>
      <c r="KT451" s="90">
        <f t="shared" si="12"/>
        <v>5640644</v>
      </c>
      <c r="KU451" s="90">
        <f t="shared" si="12"/>
        <v>0</v>
      </c>
      <c r="KV451" s="90">
        <f t="shared" si="12"/>
        <v>49149212</v>
      </c>
      <c r="KW451" s="90">
        <f t="shared" si="12"/>
        <v>9702</v>
      </c>
      <c r="KX451" s="90">
        <f t="shared" si="12"/>
        <v>10453940.659007998</v>
      </c>
      <c r="KY451" s="179">
        <f t="shared" si="12"/>
        <v>-55.999999998835847</v>
      </c>
      <c r="KZ451" s="90">
        <f t="shared" si="12"/>
        <v>49154023</v>
      </c>
      <c r="LA451" s="90">
        <f t="shared" si="12"/>
        <v>9642</v>
      </c>
      <c r="LB451" s="90">
        <f t="shared" si="12"/>
        <v>130263166.64978129</v>
      </c>
      <c r="LC451" s="178">
        <f t="shared" si="12"/>
        <v>-15564.000000016764</v>
      </c>
      <c r="LD451" s="95">
        <f t="shared" si="12"/>
        <v>45832</v>
      </c>
      <c r="LE451" s="88">
        <f t="shared" si="12"/>
        <v>0</v>
      </c>
      <c r="LF451" s="88">
        <f t="shared" si="12"/>
        <v>0</v>
      </c>
      <c r="LG451" s="88">
        <f t="shared" si="12"/>
        <v>882069671.35857904</v>
      </c>
      <c r="LH451" s="88">
        <f t="shared" si="12"/>
        <v>0</v>
      </c>
      <c r="LI451" s="88">
        <f t="shared" si="12"/>
        <v>5647496</v>
      </c>
      <c r="LJ451" s="88">
        <f t="shared" si="12"/>
        <v>0</v>
      </c>
      <c r="LK451" s="88">
        <f t="shared" si="12"/>
        <v>54132142</v>
      </c>
      <c r="LL451" s="88">
        <f t="shared" si="12"/>
        <v>0</v>
      </c>
      <c r="LM451" s="88">
        <f t="shared" si="12"/>
        <v>2955365.6414209269</v>
      </c>
      <c r="LN451" s="88">
        <f t="shared" si="12"/>
        <v>0</v>
      </c>
      <c r="LO451" s="88">
        <f t="shared" si="12"/>
        <v>54132142</v>
      </c>
      <c r="LP451" s="88">
        <f t="shared" si="12"/>
        <v>0</v>
      </c>
      <c r="LQ451" s="88">
        <f t="shared" si="12"/>
        <v>145030781.2221823</v>
      </c>
      <c r="LR451" s="89">
        <f t="shared" si="12"/>
        <v>0</v>
      </c>
      <c r="LS451" s="94">
        <f t="shared" si="12"/>
        <v>0</v>
      </c>
      <c r="LT451" s="90">
        <f t="shared" si="12"/>
        <v>0</v>
      </c>
      <c r="LU451" s="90">
        <f t="shared" si="12"/>
        <v>0</v>
      </c>
      <c r="LV451" s="90">
        <f t="shared" si="12"/>
        <v>0</v>
      </c>
      <c r="LW451" s="90">
        <f t="shared" si="12"/>
        <v>0</v>
      </c>
      <c r="LX451" s="90">
        <f t="shared" si="12"/>
        <v>0</v>
      </c>
      <c r="LY451" s="90">
        <f t="shared" si="12"/>
        <v>0</v>
      </c>
      <c r="LZ451" s="90">
        <f t="shared" si="12"/>
        <v>0</v>
      </c>
      <c r="MA451" s="90">
        <f t="shared" si="12"/>
        <v>0</v>
      </c>
      <c r="MB451" s="90">
        <f t="shared" si="12"/>
        <v>0</v>
      </c>
      <c r="MC451" s="90">
        <f t="shared" si="12"/>
        <v>0</v>
      </c>
      <c r="MD451" s="90">
        <f t="shared" ref="MD451:MG451" si="13">SUM(MD10:MD450)</f>
        <v>0</v>
      </c>
      <c r="ME451" s="90">
        <f t="shared" si="13"/>
        <v>0</v>
      </c>
      <c r="MF451" s="90">
        <f t="shared" si="13"/>
        <v>0</v>
      </c>
      <c r="MG451" s="92">
        <f t="shared" si="13"/>
        <v>0</v>
      </c>
      <c r="MH451" s="92"/>
      <c r="MI451" s="196" t="s">
        <v>498</v>
      </c>
      <c r="MJ451" s="210">
        <f t="shared" ref="MJ451:MW451" si="14">SUM(MJ10:MJ450)</f>
        <v>0</v>
      </c>
      <c r="MK451" s="210">
        <f t="shared" si="14"/>
        <v>0</v>
      </c>
      <c r="ML451" s="210">
        <f t="shared" si="14"/>
        <v>0</v>
      </c>
      <c r="MM451" s="210">
        <f t="shared" si="14"/>
        <v>0</v>
      </c>
      <c r="MN451" s="210">
        <f t="shared" si="14"/>
        <v>0</v>
      </c>
      <c r="MO451" s="210">
        <f t="shared" si="14"/>
        <v>0</v>
      </c>
      <c r="MP451" s="210">
        <f t="shared" si="14"/>
        <v>0</v>
      </c>
      <c r="MQ451" s="210">
        <f t="shared" si="14"/>
        <v>0</v>
      </c>
      <c r="MR451" s="210">
        <f t="shared" si="14"/>
        <v>0</v>
      </c>
      <c r="MS451" s="210">
        <f t="shared" si="14"/>
        <v>0</v>
      </c>
      <c r="MT451" s="210">
        <f t="shared" si="14"/>
        <v>0</v>
      </c>
      <c r="MU451" s="210">
        <f t="shared" si="14"/>
        <v>0</v>
      </c>
      <c r="MV451" s="210">
        <f t="shared" si="14"/>
        <v>0</v>
      </c>
      <c r="MW451" s="210">
        <f t="shared" si="14"/>
        <v>0</v>
      </c>
    </row>
    <row r="452" spans="1:361" s="1" customFormat="1">
      <c r="A452" s="2" t="s">
        <v>747</v>
      </c>
      <c r="D452" s="3"/>
      <c r="CS452" s="170"/>
      <c r="FF452" s="3"/>
      <c r="FG452" s="3"/>
      <c r="JK452" s="170" t="s">
        <v>739</v>
      </c>
      <c r="JN452" s="170" t="s">
        <v>739</v>
      </c>
      <c r="JO452" s="170" t="s">
        <v>739</v>
      </c>
      <c r="JP452" s="170" t="s">
        <v>739</v>
      </c>
      <c r="JQ452" s="3">
        <v>9</v>
      </c>
      <c r="JR452" s="170" t="s">
        <v>739</v>
      </c>
      <c r="JT452" s="170" t="s">
        <v>739</v>
      </c>
      <c r="JV452" s="170" t="s">
        <v>740</v>
      </c>
      <c r="JX452" s="170" t="s">
        <v>740</v>
      </c>
      <c r="KD452" s="170" t="s">
        <v>739</v>
      </c>
      <c r="KF452" s="170" t="s">
        <v>739</v>
      </c>
      <c r="KH452" s="170" t="s">
        <v>739</v>
      </c>
      <c r="KL452" s="170"/>
      <c r="KN452" s="170"/>
      <c r="KO452" s="170" t="s">
        <v>739</v>
      </c>
      <c r="KP452" s="170" t="s">
        <v>739</v>
      </c>
      <c r="KQ452" s="170" t="s">
        <v>739</v>
      </c>
      <c r="KR452" s="170" t="s">
        <v>739</v>
      </c>
      <c r="KS452" s="170" t="s">
        <v>739</v>
      </c>
      <c r="KT452" s="170" t="s">
        <v>739</v>
      </c>
      <c r="KU452" s="170" t="s">
        <v>739</v>
      </c>
      <c r="KV452" s="170" t="s">
        <v>739</v>
      </c>
      <c r="KW452" s="170" t="s">
        <v>739</v>
      </c>
      <c r="KX452" s="170" t="s">
        <v>739</v>
      </c>
      <c r="KY452" s="170" t="s">
        <v>739</v>
      </c>
      <c r="KZ452" s="170" t="s">
        <v>739</v>
      </c>
      <c r="LA452" s="1" t="s">
        <v>739</v>
      </c>
      <c r="LB452" s="170" t="s">
        <v>739</v>
      </c>
      <c r="MK452" s="177"/>
      <c r="ML452" s="177"/>
      <c r="MM452" s="177"/>
      <c r="MN452" s="176"/>
      <c r="MO452" s="177"/>
      <c r="MP452" s="177"/>
      <c r="MQ452" s="177"/>
      <c r="MR452" s="177"/>
      <c r="MS452" s="177"/>
      <c r="MT452" s="177"/>
    </row>
    <row r="453" spans="1:361">
      <c r="AL453" s="4"/>
      <c r="BC453" s="4"/>
      <c r="BR453" s="4"/>
      <c r="BS453" s="4"/>
      <c r="BT453" s="4"/>
      <c r="CM453" s="4"/>
      <c r="CQ453" s="4"/>
      <c r="CW453" s="4"/>
      <c r="CY453" s="4"/>
      <c r="DE453" s="4"/>
      <c r="DG453" s="4"/>
      <c r="DO453" s="4"/>
      <c r="EY453" s="4"/>
      <c r="EZ453" s="4"/>
      <c r="FA453" s="4"/>
      <c r="FB453" s="4"/>
      <c r="FC453" s="4"/>
      <c r="FQ453" s="4"/>
      <c r="FS453" s="4"/>
      <c r="FY453" s="4"/>
      <c r="GA453" s="121"/>
      <c r="GO453" s="4"/>
      <c r="GQ453" s="4"/>
      <c r="HN453" s="4"/>
      <c r="HP453" s="4"/>
      <c r="ID453" s="185">
        <f>ID451+IR451</f>
        <v>38626774</v>
      </c>
      <c r="IR453" s="3"/>
      <c r="IT453" s="3"/>
      <c r="JI453" s="4"/>
      <c r="KG453" s="4"/>
      <c r="KM453" s="4"/>
    </row>
    <row r="454" spans="1:361">
      <c r="AL454" s="4"/>
      <c r="BS454" s="4"/>
      <c r="DC454" s="4"/>
      <c r="DO454" s="4"/>
      <c r="EY454" s="4"/>
      <c r="FE454" s="4"/>
      <c r="FY454" s="4"/>
      <c r="GS454" s="4"/>
      <c r="HC454" s="3"/>
      <c r="HE454" s="4"/>
      <c r="HP454" s="3"/>
      <c r="HR454" s="4"/>
      <c r="IE454" s="3"/>
      <c r="IH454" s="198"/>
      <c r="IP454" s="3"/>
      <c r="IT454" s="3"/>
      <c r="IU454" s="198"/>
      <c r="KC454" s="4"/>
      <c r="KG454" s="4"/>
    </row>
    <row r="455" spans="1:361">
      <c r="DO455" s="4"/>
      <c r="EY455" s="4"/>
      <c r="FE455" s="4"/>
      <c r="FY455" s="4"/>
      <c r="GG455" s="4"/>
      <c r="HA455" s="4"/>
      <c r="HD455" s="4"/>
      <c r="HE455" s="4"/>
      <c r="ID455" s="4"/>
      <c r="IG455" s="3"/>
      <c r="IH455" s="198"/>
      <c r="IR455" s="3"/>
      <c r="IT455" s="198"/>
      <c r="IU455" s="3"/>
      <c r="KC455" s="4"/>
      <c r="KE455" s="4"/>
      <c r="KM455" s="4"/>
      <c r="KO455" t="s">
        <v>750</v>
      </c>
    </row>
    <row r="456" spans="1:361">
      <c r="EN456" s="4"/>
      <c r="EY456" s="4"/>
      <c r="FA456" s="4"/>
      <c r="FC456" s="4"/>
      <c r="FE456" s="4"/>
      <c r="FG456" s="4"/>
      <c r="FY456" s="4"/>
      <c r="HA456" s="4"/>
      <c r="IH456" s="198"/>
      <c r="IJ456" s="3"/>
      <c r="KG456" s="4"/>
    </row>
    <row r="457" spans="1:361">
      <c r="AX457" s="1"/>
      <c r="FA457" s="4"/>
      <c r="FG457" s="4"/>
      <c r="FW457" s="4"/>
      <c r="FX457" s="4"/>
      <c r="FY457" s="4"/>
      <c r="HE457" s="185"/>
      <c r="IH457" s="198"/>
      <c r="IJ457" s="3"/>
    </row>
    <row r="458" spans="1:361">
      <c r="AX458" s="1"/>
      <c r="FG458" s="4"/>
      <c r="FW458" s="4"/>
      <c r="FX458" s="4"/>
      <c r="FY458" s="4"/>
      <c r="HE458" s="185"/>
      <c r="IH458" s="198"/>
      <c r="IJ458" s="3"/>
    </row>
    <row r="459" spans="1:361">
      <c r="AX459" s="1"/>
      <c r="HE459" s="185"/>
      <c r="IH459" s="198"/>
      <c r="IJ459" s="3"/>
    </row>
    <row r="460" spans="1:361">
      <c r="AX460" s="170"/>
      <c r="IJ460" s="3"/>
    </row>
    <row r="461" spans="1:361">
      <c r="IJ461" s="3"/>
    </row>
    <row r="462" spans="1:361">
      <c r="IJ462" s="3"/>
      <c r="IK462" s="3"/>
    </row>
  </sheetData>
  <autoFilter ref="A9:MI451" xr:uid="{E961B692-1FDF-44E0-8A27-8A6720230E5E}"/>
  <sortState xmlns:xlrd2="http://schemas.microsoft.com/office/spreadsheetml/2017/richdata2" ref="MJ10:MM450">
    <sortCondition ref="MJ450"/>
  </sortState>
  <mergeCells count="309">
    <mergeCell ref="LT8:LU8"/>
    <mergeCell ref="LV8:LW8"/>
    <mergeCell ref="LX8:LY8"/>
    <mergeCell ref="LZ8:MA8"/>
    <mergeCell ref="MB8:MC8"/>
    <mergeCell ref="MD8:ME8"/>
    <mergeCell ref="MF8:MG8"/>
    <mergeCell ref="LD6:LR6"/>
    <mergeCell ref="LS6:MG6"/>
    <mergeCell ref="LT7:LU7"/>
    <mergeCell ref="LV7:LW7"/>
    <mergeCell ref="LX7:LY7"/>
    <mergeCell ref="LZ7:MA7"/>
    <mergeCell ref="MB7:MC7"/>
    <mergeCell ref="MD7:ME7"/>
    <mergeCell ref="MF7:MG7"/>
    <mergeCell ref="LE7:LF7"/>
    <mergeCell ref="LG7:LH7"/>
    <mergeCell ref="LI7:LJ7"/>
    <mergeCell ref="LK7:LL7"/>
    <mergeCell ref="LM7:LN7"/>
    <mergeCell ref="LO7:LP7"/>
    <mergeCell ref="LQ7:LR7"/>
    <mergeCell ref="LE8:LF8"/>
    <mergeCell ref="LG8:LH8"/>
    <mergeCell ref="LI8:LJ8"/>
    <mergeCell ref="LK8:LL8"/>
    <mergeCell ref="LM8:LN8"/>
    <mergeCell ref="LO8:LP8"/>
    <mergeCell ref="LQ8:LR8"/>
    <mergeCell ref="KO6:LC6"/>
    <mergeCell ref="KP7:KQ7"/>
    <mergeCell ref="KR7:KS7"/>
    <mergeCell ref="KT7:KU7"/>
    <mergeCell ref="KV7:KW7"/>
    <mergeCell ref="KX7:KY7"/>
    <mergeCell ref="KZ7:LA7"/>
    <mergeCell ref="LB7:LC7"/>
    <mergeCell ref="KP8:KQ8"/>
    <mergeCell ref="KR8:KS8"/>
    <mergeCell ref="KT8:KU8"/>
    <mergeCell ref="KV8:KW8"/>
    <mergeCell ref="KX8:KY8"/>
    <mergeCell ref="KZ8:LA8"/>
    <mergeCell ref="LB8:LC8"/>
    <mergeCell ref="JZ6:KN6"/>
    <mergeCell ref="KE7:KF7"/>
    <mergeCell ref="KG7:KH7"/>
    <mergeCell ref="KI7:KJ7"/>
    <mergeCell ref="KK7:KL7"/>
    <mergeCell ref="KM7:KN7"/>
    <mergeCell ref="KA8:KB8"/>
    <mergeCell ref="KC8:KD8"/>
    <mergeCell ref="KE8:KF8"/>
    <mergeCell ref="KG8:KH8"/>
    <mergeCell ref="KI8:KJ8"/>
    <mergeCell ref="KK8:KL8"/>
    <mergeCell ref="KM8:KN8"/>
    <mergeCell ref="GG6:GR6"/>
    <mergeCell ref="GI7:GJ7"/>
    <mergeCell ref="GK7:GL7"/>
    <mergeCell ref="GM7:GN7"/>
    <mergeCell ref="GO7:GP7"/>
    <mergeCell ref="GQ7:GR7"/>
    <mergeCell ref="GI8:GJ8"/>
    <mergeCell ref="GK8:GL8"/>
    <mergeCell ref="GM8:GN8"/>
    <mergeCell ref="GO8:GP8"/>
    <mergeCell ref="GQ8:GR8"/>
    <mergeCell ref="HR6:IF6"/>
    <mergeCell ref="HY7:HZ7"/>
    <mergeCell ref="IA7:IB7"/>
    <mergeCell ref="IC7:ID7"/>
    <mergeCell ref="IE7:IF7"/>
    <mergeCell ref="HU8:HV8"/>
    <mergeCell ref="HY8:HZ8"/>
    <mergeCell ref="IA8:IB8"/>
    <mergeCell ref="IC8:ID8"/>
    <mergeCell ref="IE8:IF8"/>
    <mergeCell ref="HW7:HX7"/>
    <mergeCell ref="HW8:HX8"/>
    <mergeCell ref="HS8:HT8"/>
    <mergeCell ref="C6:H6"/>
    <mergeCell ref="I6:N6"/>
    <mergeCell ref="O6:V6"/>
    <mergeCell ref="W6:AE6"/>
    <mergeCell ref="AF6:AN6"/>
    <mergeCell ref="AO6:AV6"/>
    <mergeCell ref="AW6:BD6"/>
    <mergeCell ref="BE6:BH6"/>
    <mergeCell ref="BI6:BP6"/>
    <mergeCell ref="BQ6:CB6"/>
    <mergeCell ref="CC6:CN6"/>
    <mergeCell ref="CO6:CZ6"/>
    <mergeCell ref="DA6:DL6"/>
    <mergeCell ref="DM6:DX6"/>
    <mergeCell ref="DY6:EJ6"/>
    <mergeCell ref="EK6:EV6"/>
    <mergeCell ref="EW6:FH6"/>
    <mergeCell ref="FI6:FT6"/>
    <mergeCell ref="D7:E7"/>
    <mergeCell ref="G7:H7"/>
    <mergeCell ref="Q7:R7"/>
    <mergeCell ref="S7:T7"/>
    <mergeCell ref="Y7:Z7"/>
    <mergeCell ref="AA7:AB7"/>
    <mergeCell ref="AC7:AD7"/>
    <mergeCell ref="AH7:AI7"/>
    <mergeCell ref="AJ7:AK7"/>
    <mergeCell ref="AL7:AM7"/>
    <mergeCell ref="AQ7:AR7"/>
    <mergeCell ref="AS7:AT7"/>
    <mergeCell ref="AU7:AV7"/>
    <mergeCell ref="AY7:AZ7"/>
    <mergeCell ref="BA7:BB7"/>
    <mergeCell ref="BC7:BD7"/>
    <mergeCell ref="BG7:BH7"/>
    <mergeCell ref="BK7:BL7"/>
    <mergeCell ref="BM7:BN7"/>
    <mergeCell ref="BO7:BP7"/>
    <mergeCell ref="BS7:BT7"/>
    <mergeCell ref="BU7:BV7"/>
    <mergeCell ref="BW7:BX7"/>
    <mergeCell ref="BY7:BZ7"/>
    <mergeCell ref="CA7:CB7"/>
    <mergeCell ref="CE7:CF7"/>
    <mergeCell ref="CG7:CH7"/>
    <mergeCell ref="CI7:CJ7"/>
    <mergeCell ref="CK7:CL7"/>
    <mergeCell ref="CM7:CN7"/>
    <mergeCell ref="CQ7:CR7"/>
    <mergeCell ref="CS7:CT7"/>
    <mergeCell ref="CU7:CV7"/>
    <mergeCell ref="CW7:CX7"/>
    <mergeCell ref="CY7:CZ7"/>
    <mergeCell ref="DC7:DD7"/>
    <mergeCell ref="EG7:EH7"/>
    <mergeCell ref="EI7:EJ7"/>
    <mergeCell ref="EM7:EN7"/>
    <mergeCell ref="EO7:EP7"/>
    <mergeCell ref="EQ7:ER7"/>
    <mergeCell ref="ES7:ET7"/>
    <mergeCell ref="DE7:DF7"/>
    <mergeCell ref="DG7:DH7"/>
    <mergeCell ref="DI7:DJ7"/>
    <mergeCell ref="DK7:DL7"/>
    <mergeCell ref="DO7:DP7"/>
    <mergeCell ref="DQ7:DR7"/>
    <mergeCell ref="DS7:DT7"/>
    <mergeCell ref="DU7:DV7"/>
    <mergeCell ref="DW7:DX7"/>
    <mergeCell ref="D8:E8"/>
    <mergeCell ref="G8:H8"/>
    <mergeCell ref="J8:K8"/>
    <mergeCell ref="Q8:R8"/>
    <mergeCell ref="S8:T8"/>
    <mergeCell ref="EU7:EV7"/>
    <mergeCell ref="EY7:EZ7"/>
    <mergeCell ref="Y8:Z8"/>
    <mergeCell ref="AA8:AB8"/>
    <mergeCell ref="AC8:AD8"/>
    <mergeCell ref="AH8:AI8"/>
    <mergeCell ref="AJ8:AK8"/>
    <mergeCell ref="AL8:AM8"/>
    <mergeCell ref="AQ8:AR8"/>
    <mergeCell ref="AS8:AT8"/>
    <mergeCell ref="AU8:AV8"/>
    <mergeCell ref="AY8:AZ8"/>
    <mergeCell ref="BA8:BB8"/>
    <mergeCell ref="BC8:BD8"/>
    <mergeCell ref="BG8:BH8"/>
    <mergeCell ref="BK8:BL8"/>
    <mergeCell ref="EA7:EB7"/>
    <mergeCell ref="EC7:ED7"/>
    <mergeCell ref="EE7:EF7"/>
    <mergeCell ref="BM8:BN8"/>
    <mergeCell ref="BO8:BP8"/>
    <mergeCell ref="BS8:BT8"/>
    <mergeCell ref="BU8:BV8"/>
    <mergeCell ref="BW8:BX8"/>
    <mergeCell ref="BY8:BZ8"/>
    <mergeCell ref="CA8:CB8"/>
    <mergeCell ref="CE8:CF8"/>
    <mergeCell ref="CG8:CH8"/>
    <mergeCell ref="CI8:CJ8"/>
    <mergeCell ref="CK8:CL8"/>
    <mergeCell ref="CM8:CN8"/>
    <mergeCell ref="CQ8:CR8"/>
    <mergeCell ref="CS8:CT8"/>
    <mergeCell ref="CU8:CV8"/>
    <mergeCell ref="CW8:CX8"/>
    <mergeCell ref="CY8:CZ8"/>
    <mergeCell ref="DC8:DD8"/>
    <mergeCell ref="DE8:DF8"/>
    <mergeCell ref="DG8:DH8"/>
    <mergeCell ref="DI8:DJ8"/>
    <mergeCell ref="DK8:DL8"/>
    <mergeCell ref="DO8:DP8"/>
    <mergeCell ref="DQ8:DR8"/>
    <mergeCell ref="DS8:DT8"/>
    <mergeCell ref="DU8:DV8"/>
    <mergeCell ref="DW8:DX8"/>
    <mergeCell ref="EA8:EB8"/>
    <mergeCell ref="EC8:ED8"/>
    <mergeCell ref="EE8:EF8"/>
    <mergeCell ref="EG8:EH8"/>
    <mergeCell ref="EI8:EJ8"/>
    <mergeCell ref="EM8:EN8"/>
    <mergeCell ref="EO8:EP8"/>
    <mergeCell ref="EQ8:ER8"/>
    <mergeCell ref="ES8:ET8"/>
    <mergeCell ref="EU8:EV8"/>
    <mergeCell ref="EY8:EZ8"/>
    <mergeCell ref="FA8:FB8"/>
    <mergeCell ref="FC8:FD8"/>
    <mergeCell ref="GE8:GF8"/>
    <mergeCell ref="GE7:GF7"/>
    <mergeCell ref="FE8:FF8"/>
    <mergeCell ref="FG8:FH8"/>
    <mergeCell ref="FK8:FL8"/>
    <mergeCell ref="FM8:FN8"/>
    <mergeCell ref="FO8:FP8"/>
    <mergeCell ref="FQ8:FR8"/>
    <mergeCell ref="FK7:FL7"/>
    <mergeCell ref="FM7:FN7"/>
    <mergeCell ref="FO7:FP7"/>
    <mergeCell ref="FQ7:FR7"/>
    <mergeCell ref="FS7:FT7"/>
    <mergeCell ref="FA7:FB7"/>
    <mergeCell ref="FC7:FD7"/>
    <mergeCell ref="FE7:FF7"/>
    <mergeCell ref="FG7:FH7"/>
    <mergeCell ref="FU6:GF6"/>
    <mergeCell ref="FW7:FX7"/>
    <mergeCell ref="FY7:FZ7"/>
    <mergeCell ref="GA7:GB7"/>
    <mergeCell ref="GC7:GD7"/>
    <mergeCell ref="FS8:FT8"/>
    <mergeCell ref="FW8:FX8"/>
    <mergeCell ref="FY8:FZ8"/>
    <mergeCell ref="GA8:GB8"/>
    <mergeCell ref="GC8:GD8"/>
    <mergeCell ref="GS6:HD6"/>
    <mergeCell ref="GU7:GV7"/>
    <mergeCell ref="GW7:GX7"/>
    <mergeCell ref="GY7:GZ7"/>
    <mergeCell ref="HA7:HB7"/>
    <mergeCell ref="HC7:HD7"/>
    <mergeCell ref="GU8:GV8"/>
    <mergeCell ref="GW8:GX8"/>
    <mergeCell ref="GY8:GZ8"/>
    <mergeCell ref="HA8:HB8"/>
    <mergeCell ref="HC8:HD8"/>
    <mergeCell ref="HE6:HQ6"/>
    <mergeCell ref="HH7:HI7"/>
    <mergeCell ref="HJ7:HK7"/>
    <mergeCell ref="HL7:HM7"/>
    <mergeCell ref="HN7:HO7"/>
    <mergeCell ref="HP7:HQ7"/>
    <mergeCell ref="HH8:HI8"/>
    <mergeCell ref="HJ8:HK8"/>
    <mergeCell ref="HL8:HM8"/>
    <mergeCell ref="HN8:HO8"/>
    <mergeCell ref="HP8:HQ8"/>
    <mergeCell ref="HF7:HG7"/>
    <mergeCell ref="HF8:HG8"/>
    <mergeCell ref="IG6:IU6"/>
    <mergeCell ref="IH7:II7"/>
    <mergeCell ref="IJ7:IK7"/>
    <mergeCell ref="IN7:IO7"/>
    <mergeCell ref="IP7:IQ7"/>
    <mergeCell ref="IR7:IS7"/>
    <mergeCell ref="IT7:IU7"/>
    <mergeCell ref="IH8:II8"/>
    <mergeCell ref="IJ8:IK8"/>
    <mergeCell ref="IN8:IO8"/>
    <mergeCell ref="IP8:IQ8"/>
    <mergeCell ref="IR8:IS8"/>
    <mergeCell ref="IT8:IU8"/>
    <mergeCell ref="IL7:IM7"/>
    <mergeCell ref="IL8:IM8"/>
    <mergeCell ref="IV6:JJ6"/>
    <mergeCell ref="JA7:JB7"/>
    <mergeCell ref="JC7:JD7"/>
    <mergeCell ref="JE7:JF7"/>
    <mergeCell ref="JG7:JH7"/>
    <mergeCell ref="JI7:JJ7"/>
    <mergeCell ref="IW8:IX8"/>
    <mergeCell ref="IY8:IZ8"/>
    <mergeCell ref="JA8:JB8"/>
    <mergeCell ref="JC8:JD8"/>
    <mergeCell ref="JE8:JF8"/>
    <mergeCell ref="JG8:JH8"/>
    <mergeCell ref="JI8:JJ8"/>
    <mergeCell ref="JK6:JY6"/>
    <mergeCell ref="JL7:JM7"/>
    <mergeCell ref="JN7:JO7"/>
    <mergeCell ref="JR7:JS7"/>
    <mergeCell ref="JT7:JU7"/>
    <mergeCell ref="JV7:JW7"/>
    <mergeCell ref="JX7:JY7"/>
    <mergeCell ref="JL8:JM8"/>
    <mergeCell ref="JN8:JO8"/>
    <mergeCell ref="JR8:JS8"/>
    <mergeCell ref="JT8:JU8"/>
    <mergeCell ref="JV8:JW8"/>
    <mergeCell ref="JX8:JY8"/>
    <mergeCell ref="JP7:JQ7"/>
    <mergeCell ref="JP8:JQ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Button 1">
              <controlPr defaultSize="0" print="0" autoFill="0" autoPict="0" macro="[0]!a_DistrSelectYear_1">
                <anchor moveWithCells="1" sizeWithCells="1">
                  <from>
                    <xdr:col>1</xdr:col>
                    <xdr:colOff>352425</xdr:colOff>
                    <xdr:row>4</xdr:row>
                    <xdr:rowOff>95250</xdr:rowOff>
                  </from>
                  <to>
                    <xdr:col>1</xdr:col>
                    <xdr:colOff>1076325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Button 2">
              <controlPr defaultSize="0" print="0" autoFill="0" autoPict="0" macro="[0]!b_ResetSheet">
                <anchor moveWithCells="1" sizeWithCells="1">
                  <from>
                    <xdr:col>0</xdr:col>
                    <xdr:colOff>38100</xdr:colOff>
                    <xdr:row>4</xdr:row>
                    <xdr:rowOff>95250</xdr:rowOff>
                  </from>
                  <to>
                    <xdr:col>1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Button 3">
              <controlPr defaultSize="0" print="0" autoFill="0" autoPict="0" macro="[0]!b_SelectLea">
                <anchor moveWithCells="1" sizeWithCells="1">
                  <from>
                    <xdr:col>0</xdr:col>
                    <xdr:colOff>38100</xdr:colOff>
                    <xdr:row>6</xdr:row>
                    <xdr:rowOff>104775</xdr:rowOff>
                  </from>
                  <to>
                    <xdr:col>1</xdr:col>
                    <xdr:colOff>295275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Button 4">
              <controlPr defaultSize="0" print="0" autoFill="0" autoPict="0" macro="[0]!a_DistrSelectYearAfter_1">
                <anchor moveWithCells="1" sizeWithCells="1">
                  <from>
                    <xdr:col>1</xdr:col>
                    <xdr:colOff>352425</xdr:colOff>
                    <xdr:row>6</xdr:row>
                    <xdr:rowOff>104775</xdr:rowOff>
                  </from>
                  <to>
                    <xdr:col>1</xdr:col>
                    <xdr:colOff>1057275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autoPageBreaks="0"/>
  </sheetPr>
  <dimension ref="A1:ME109"/>
  <sheetViews>
    <sheetView showGridLines="0" workbookViewId="0">
      <pane xSplit="2" ySplit="9" topLeftCell="KF10" activePane="bottomRight" state="frozen"/>
      <selection pane="topRight" activeCell="C1" sqref="C1"/>
      <selection pane="bottomLeft" activeCell="A10" sqref="A10"/>
      <selection pane="bottomRight" activeCell="KL5" sqref="KL5"/>
    </sheetView>
  </sheetViews>
  <sheetFormatPr defaultRowHeight="14.45" customHeight="1"/>
  <cols>
    <col min="2" max="2" width="22.33203125" customWidth="1"/>
    <col min="3" max="3" width="9.33203125" hidden="1" customWidth="1"/>
    <col min="4" max="4" width="9.1640625" hidden="1" customWidth="1"/>
    <col min="5" max="5" width="10.83203125" hidden="1" customWidth="1"/>
    <col min="6" max="6" width="5.33203125" hidden="1" customWidth="1"/>
    <col min="7" max="7" width="10.83203125" hidden="1" customWidth="1"/>
    <col min="8" max="8" width="8.1640625" hidden="1" customWidth="1"/>
    <col min="9" max="9" width="10.83203125" hidden="1" customWidth="1"/>
    <col min="10" max="11" width="8.83203125" hidden="1" customWidth="1"/>
    <col min="12" max="12" width="10.83203125" hidden="1" customWidth="1"/>
    <col min="13" max="13" width="7" hidden="1" customWidth="1"/>
    <col min="14" max="14" width="9.83203125" hidden="1" customWidth="1"/>
    <col min="15" max="15" width="2.83203125" hidden="1" customWidth="1"/>
    <col min="16" max="16" width="10.83203125" hidden="1" customWidth="1"/>
    <col min="17" max="17" width="8.83203125" hidden="1" customWidth="1"/>
    <col min="18" max="18" width="10.1640625" hidden="1" customWidth="1"/>
    <col min="19" max="19" width="10.83203125" hidden="1" customWidth="1"/>
    <col min="20" max="20" width="9.1640625" hidden="1" customWidth="1"/>
    <col min="21" max="21" width="9.83203125" hidden="1" customWidth="1"/>
    <col min="22" max="32" width="11" hidden="1" customWidth="1"/>
    <col min="33" max="33" width="6.83203125" hidden="1" customWidth="1"/>
    <col min="34" max="34" width="10.83203125" hidden="1" customWidth="1"/>
    <col min="35" max="35" width="9.83203125" hidden="1" customWidth="1"/>
    <col min="36" max="36" width="10" hidden="1" customWidth="1"/>
    <col min="37" max="37" width="10.83203125" hidden="1" customWidth="1"/>
    <col min="38" max="38" width="7" hidden="1" customWidth="1"/>
    <col min="39" max="39" width="8.1640625" hidden="1" customWidth="1"/>
    <col min="40" max="40" width="9.1640625" hidden="1" customWidth="1"/>
    <col min="41" max="41" width="11.1640625" hidden="1" customWidth="1"/>
    <col min="42" max="42" width="9.33203125" hidden="1" customWidth="1"/>
    <col min="43" max="43" width="10.83203125" hidden="1" customWidth="1"/>
    <col min="44" max="44" width="9.83203125" hidden="1" customWidth="1"/>
    <col min="45" max="45" width="10.1640625" hidden="1" customWidth="1"/>
    <col min="46" max="46" width="10.83203125" hidden="1" customWidth="1"/>
    <col min="47" max="49" width="9.33203125" hidden="1" customWidth="1"/>
    <col min="50" max="51" width="9" hidden="1" customWidth="1"/>
    <col min="52" max="52" width="10.83203125" hidden="1" customWidth="1"/>
    <col min="53" max="53" width="9.83203125" hidden="1" customWidth="1"/>
    <col min="54" max="54" width="7.1640625" hidden="1" customWidth="1"/>
    <col min="55" max="55" width="8.83203125" hidden="1" customWidth="1"/>
    <col min="56" max="56" width="11.83203125" hidden="1" customWidth="1"/>
    <col min="57" max="57" width="8" hidden="1" customWidth="1"/>
    <col min="58" max="58" width="8.1640625" hidden="1" customWidth="1"/>
    <col min="59" max="60" width="9" hidden="1" customWidth="1"/>
    <col min="61" max="61" width="11.83203125" hidden="1" customWidth="1"/>
    <col min="62" max="62" width="9.83203125" hidden="1" customWidth="1"/>
    <col min="63" max="64" width="8.83203125" hidden="1" customWidth="1"/>
    <col min="65" max="65" width="11.83203125" hidden="1" customWidth="1"/>
    <col min="66" max="66" width="9.33203125" hidden="1" customWidth="1"/>
    <col min="67" max="67" width="8.1640625" hidden="1" customWidth="1"/>
    <col min="68" max="68" width="8.83203125" hidden="1" customWidth="1"/>
    <col min="69" max="69" width="7.1640625" hidden="1" customWidth="1"/>
    <col min="70" max="70" width="11.83203125" hidden="1" customWidth="1"/>
    <col min="71" max="71" width="9.83203125" hidden="1" customWidth="1"/>
    <col min="72" max="72" width="8" hidden="1" customWidth="1"/>
    <col min="73" max="73" width="8.83203125" hidden="1" customWidth="1"/>
    <col min="74" max="74" width="11.83203125" hidden="1" customWidth="1"/>
    <col min="75" max="75" width="8" hidden="1" customWidth="1"/>
    <col min="76" max="76" width="8.1640625" hidden="1" customWidth="1"/>
    <col min="77" max="77" width="7.83203125" hidden="1" customWidth="1"/>
    <col min="78" max="78" width="8.1640625" hidden="1" customWidth="1"/>
    <col min="79" max="79" width="11.83203125" hidden="1" customWidth="1"/>
    <col min="80" max="81" width="10.83203125" hidden="1" customWidth="1"/>
    <col min="82" max="82" width="8.83203125" hidden="1" customWidth="1"/>
    <col min="83" max="83" width="11.83203125" hidden="1" customWidth="1"/>
    <col min="84" max="84" width="6.1640625" hidden="1" customWidth="1"/>
    <col min="85" max="85" width="8.1640625" hidden="1" customWidth="1"/>
    <col min="86" max="87" width="8.33203125" hidden="1" customWidth="1"/>
    <col min="88" max="88" width="10.83203125" hidden="1" customWidth="1"/>
    <col min="89" max="89" width="8.1640625" hidden="1" customWidth="1"/>
    <col min="90" max="90" width="9.83203125" hidden="1" customWidth="1"/>
    <col min="91" max="91" width="11.83203125" hidden="1" customWidth="1"/>
    <col min="92" max="92" width="9.83203125" hidden="1" customWidth="1"/>
    <col min="93" max="94" width="8.83203125" hidden="1" customWidth="1"/>
    <col min="95" max="95" width="11.83203125" hidden="1" customWidth="1"/>
    <col min="96" max="96" width="8.1640625" hidden="1" customWidth="1"/>
    <col min="97" max="99" width="9.83203125" hidden="1" customWidth="1"/>
    <col min="100" max="100" width="10.83203125" hidden="1" customWidth="1"/>
    <col min="101" max="101" width="8.83203125" hidden="1" customWidth="1"/>
    <col min="102" max="102" width="11.83203125" hidden="1" customWidth="1"/>
    <col min="103" max="103" width="9.83203125" hidden="1" customWidth="1"/>
    <col min="104" max="105" width="9.1640625" hidden="1" customWidth="1"/>
    <col min="106" max="106" width="11.83203125" hidden="1" customWidth="1"/>
    <col min="107" max="107" width="5.33203125" hidden="1" customWidth="1"/>
    <col min="108" max="108" width="9.83203125" hidden="1" customWidth="1"/>
    <col min="109" max="109" width="4.83203125" hidden="1" customWidth="1"/>
    <col min="110" max="110" width="8.1640625" hidden="1" customWidth="1"/>
    <col min="111" max="111" width="10.83203125" hidden="1" customWidth="1"/>
    <col min="112" max="112" width="4.1640625" hidden="1" customWidth="1"/>
    <col min="113" max="113" width="9.83203125" hidden="1" customWidth="1"/>
    <col min="114" max="114" width="11.83203125" hidden="1" customWidth="1"/>
    <col min="115" max="115" width="9.83203125" hidden="1" customWidth="1"/>
    <col min="116" max="116" width="9" hidden="1" customWidth="1"/>
    <col min="117" max="117" width="8.83203125" hidden="1" customWidth="1"/>
    <col min="118" max="118" width="11.83203125" hidden="1" customWidth="1"/>
    <col min="119" max="119" width="9.1640625" hidden="1" customWidth="1"/>
    <col min="120" max="120" width="9.83203125" hidden="1" customWidth="1"/>
    <col min="121" max="121" width="8" hidden="1" customWidth="1"/>
    <col min="122" max="123" width="10.83203125" hidden="1" customWidth="1"/>
    <col min="124" max="124" width="9.33203125" hidden="1" customWidth="1"/>
    <col min="125" max="125" width="11.83203125" hidden="1" customWidth="1"/>
    <col min="126" max="126" width="9.83203125" hidden="1" customWidth="1"/>
    <col min="127" max="128" width="8.1640625" hidden="1" customWidth="1"/>
    <col min="129" max="129" width="11.83203125" hidden="1" customWidth="1"/>
    <col min="130" max="130" width="5.1640625" hidden="1" customWidth="1"/>
    <col min="131" max="131" width="9.83203125" hidden="1" customWidth="1"/>
    <col min="132" max="132" width="6.1640625" hidden="1" customWidth="1"/>
    <col min="133" max="133" width="10" hidden="1" customWidth="1"/>
    <col min="134" max="134" width="11.33203125" hidden="1" customWidth="1"/>
    <col min="135" max="135" width="5" hidden="1" customWidth="1"/>
    <col min="136" max="136" width="11.83203125" hidden="1" customWidth="1"/>
    <col min="137" max="137" width="9.83203125" hidden="1" customWidth="1"/>
    <col min="138" max="140" width="11.83203125" hidden="1" customWidth="1"/>
    <col min="141" max="141" width="4" hidden="1" customWidth="1"/>
    <col min="142" max="142" width="10" hidden="1" customWidth="1"/>
    <col min="143" max="143" width="4.1640625" hidden="1" customWidth="1"/>
    <col min="144" max="144" width="8.1640625" hidden="1" customWidth="1"/>
    <col min="145" max="145" width="12.1640625" hidden="1" customWidth="1"/>
    <col min="146" max="146" width="4.83203125" hidden="1" customWidth="1"/>
    <col min="147" max="147" width="11.83203125" hidden="1" customWidth="1"/>
    <col min="148" max="148" width="9.83203125" hidden="1" customWidth="1"/>
    <col min="149" max="149" width="8.1640625" hidden="1" customWidth="1"/>
    <col min="150" max="150" width="9" hidden="1" customWidth="1"/>
    <col min="151" max="151" width="11.83203125" hidden="1" customWidth="1"/>
    <col min="152" max="152" width="9.33203125" hidden="1" customWidth="1"/>
    <col min="153" max="153" width="9.83203125" hidden="1" customWidth="1"/>
    <col min="154" max="154" width="7.1640625" hidden="1" customWidth="1"/>
    <col min="155" max="155" width="10" hidden="1" customWidth="1"/>
    <col min="156" max="156" width="11.33203125" hidden="1" customWidth="1"/>
    <col min="157" max="157" width="9.83203125" hidden="1" customWidth="1"/>
    <col min="158" max="158" width="11.83203125" hidden="1" customWidth="1"/>
    <col min="159" max="159" width="9.83203125" hidden="1" customWidth="1"/>
    <col min="160" max="162" width="11.83203125" hidden="1" customWidth="1"/>
    <col min="163" max="163" width="8.83203125" hidden="1" customWidth="1"/>
    <col min="164" max="164" width="10" hidden="1" customWidth="1"/>
    <col min="165" max="165" width="6.83203125" hidden="1" customWidth="1"/>
    <col min="166" max="166" width="8.1640625" hidden="1" customWidth="1"/>
    <col min="167" max="167" width="12.1640625" hidden="1" customWidth="1"/>
    <col min="168" max="168" width="4.83203125" hidden="1" customWidth="1"/>
    <col min="169" max="180" width="11.83203125" hidden="1" customWidth="1"/>
    <col min="181" max="181" width="9.83203125" hidden="1" customWidth="1"/>
    <col min="182" max="184" width="11.83203125" hidden="1" customWidth="1"/>
    <col min="185" max="185" width="4" hidden="1" customWidth="1"/>
    <col min="186" max="186" width="10" hidden="1" customWidth="1"/>
    <col min="187" max="187" width="4.1640625" hidden="1" customWidth="1"/>
    <col min="188" max="188" width="8.1640625" hidden="1" customWidth="1"/>
    <col min="189" max="189" width="12.1640625" hidden="1" customWidth="1"/>
    <col min="190" max="190" width="4.83203125" hidden="1" customWidth="1"/>
    <col min="191" max="202" width="11.83203125" hidden="1" customWidth="1"/>
    <col min="203" max="203" width="10.6640625" hidden="1" customWidth="1"/>
    <col min="204" max="205" width="11.83203125" hidden="1" customWidth="1"/>
    <col min="206" max="206" width="13.1640625" hidden="1" customWidth="1"/>
    <col min="207" max="207" width="7.6640625" hidden="1" customWidth="1"/>
    <col min="208" max="208" width="12.6640625" hidden="1" customWidth="1"/>
    <col min="209" max="209" width="4.1640625" hidden="1" customWidth="1"/>
    <col min="210" max="210" width="9.6640625" hidden="1" customWidth="1"/>
    <col min="211" max="211" width="12.1640625" hidden="1" customWidth="1"/>
    <col min="212" max="212" width="8.1640625" hidden="1" customWidth="1"/>
    <col min="213" max="213" width="12.83203125" hidden="1" customWidth="1"/>
    <col min="214" max="216" width="11.83203125" hidden="1" customWidth="1"/>
    <col min="217" max="217" width="13.33203125" hidden="1" customWidth="1"/>
    <col min="218" max="224" width="11.83203125" hidden="1" customWidth="1"/>
    <col min="225" max="225" width="13.1640625" hidden="1" customWidth="1"/>
    <col min="226" max="228" width="11.83203125" hidden="1" customWidth="1"/>
    <col min="229" max="229" width="12.83203125" hidden="1" customWidth="1"/>
    <col min="230" max="236" width="11.83203125" hidden="1" customWidth="1"/>
    <col min="237" max="237" width="13.83203125" hidden="1" customWidth="1"/>
    <col min="238" max="240" width="11.83203125" hidden="1" customWidth="1"/>
    <col min="241" max="241" width="14" hidden="1" customWidth="1"/>
    <col min="242" max="248" width="11.83203125" hidden="1" customWidth="1"/>
    <col min="249" max="249" width="14" hidden="1" customWidth="1"/>
    <col min="250" max="252" width="11.83203125" hidden="1" customWidth="1"/>
    <col min="253" max="253" width="13.83203125" hidden="1" customWidth="1"/>
    <col min="254" max="260" width="11.83203125" hidden="1" customWidth="1"/>
    <col min="261" max="261" width="13.33203125" hidden="1" customWidth="1"/>
    <col min="262" max="273" width="11.83203125" hidden="1" customWidth="1"/>
    <col min="274" max="321" width="11.83203125" customWidth="1"/>
    <col min="322" max="322" width="8.5" customWidth="1"/>
    <col min="323" max="323" width="8" customWidth="1"/>
    <col min="324" max="324" width="8.1640625" customWidth="1"/>
    <col min="325" max="325" width="9.1640625" customWidth="1"/>
    <col min="326" max="326" width="13.83203125" customWidth="1"/>
    <col min="327" max="327" width="15.33203125" customWidth="1"/>
    <col min="328" max="328" width="9.83203125" customWidth="1"/>
    <col min="329" max="329" width="9.1640625" customWidth="1"/>
    <col min="330" max="330" width="12.83203125" customWidth="1"/>
    <col min="331" max="333" width="9.1640625" customWidth="1"/>
    <col min="334" max="334" width="9.83203125" customWidth="1"/>
    <col min="335" max="335" width="11.33203125" customWidth="1"/>
    <col min="336" max="336" width="13.6640625" customWidth="1"/>
    <col min="337" max="337" width="14.1640625" customWidth="1"/>
    <col min="338" max="6406" width="9.1640625" customWidth="1"/>
  </cols>
  <sheetData>
    <row r="1" spans="1:343" s="25" customFormat="1" ht="22.7" customHeight="1">
      <c r="A1" s="40" t="s">
        <v>727</v>
      </c>
      <c r="C1" s="25" t="s">
        <v>508</v>
      </c>
      <c r="D1" s="25" t="s">
        <v>507</v>
      </c>
      <c r="E1" s="25" t="s">
        <v>508</v>
      </c>
      <c r="F1" s="25" t="s">
        <v>508</v>
      </c>
      <c r="G1" s="25" t="s">
        <v>508</v>
      </c>
      <c r="H1" s="25" t="s">
        <v>508</v>
      </c>
      <c r="I1" s="25" t="s">
        <v>508</v>
      </c>
      <c r="J1" s="25" t="s">
        <v>516</v>
      </c>
      <c r="K1" s="25" t="s">
        <v>546</v>
      </c>
      <c r="L1" s="25" t="s">
        <v>0</v>
      </c>
      <c r="M1" s="25" t="s">
        <v>516</v>
      </c>
      <c r="N1" s="25" t="s">
        <v>0</v>
      </c>
      <c r="P1" s="25" t="s">
        <v>516</v>
      </c>
      <c r="Q1" s="25" t="s">
        <v>532</v>
      </c>
      <c r="R1" s="25" t="s">
        <v>549</v>
      </c>
      <c r="S1" s="25" t="s">
        <v>532</v>
      </c>
      <c r="T1" s="25" t="s">
        <v>532</v>
      </c>
      <c r="U1" s="25" t="s">
        <v>532</v>
      </c>
      <c r="V1" s="25" t="s">
        <v>532</v>
      </c>
      <c r="W1" s="25" t="s">
        <v>532</v>
      </c>
      <c r="X1" s="25" t="s">
        <v>532</v>
      </c>
      <c r="Y1" s="25" t="s">
        <v>532</v>
      </c>
      <c r="Z1" s="25" t="s">
        <v>533</v>
      </c>
      <c r="AA1" s="25" t="s">
        <v>550</v>
      </c>
      <c r="AB1" s="25" t="s">
        <v>533</v>
      </c>
      <c r="AC1" s="25" t="s">
        <v>533</v>
      </c>
      <c r="AD1" s="25" t="s">
        <v>533</v>
      </c>
      <c r="AE1" s="25" t="s">
        <v>533</v>
      </c>
      <c r="AF1" s="25" t="s">
        <v>533</v>
      </c>
      <c r="AG1" s="25" t="s">
        <v>533</v>
      </c>
      <c r="AH1" s="25" t="s">
        <v>533</v>
      </c>
      <c r="AI1" s="25" t="s">
        <v>548</v>
      </c>
      <c r="AJ1" s="25" t="s">
        <v>547</v>
      </c>
      <c r="AK1" s="25" t="s">
        <v>548</v>
      </c>
      <c r="AL1" s="25" t="s">
        <v>548</v>
      </c>
      <c r="AM1" s="25" t="s">
        <v>548</v>
      </c>
      <c r="AN1" s="25" t="s">
        <v>548</v>
      </c>
      <c r="AO1" s="25" t="s">
        <v>547</v>
      </c>
      <c r="AP1" s="25" t="s">
        <v>547</v>
      </c>
      <c r="AQ1" s="25" t="s">
        <v>548</v>
      </c>
      <c r="AR1" s="25" t="s">
        <v>539</v>
      </c>
      <c r="AS1" s="25" t="s">
        <v>539</v>
      </c>
      <c r="AT1" s="25" t="s">
        <v>551</v>
      </c>
      <c r="AU1" s="25" t="s">
        <v>551</v>
      </c>
      <c r="AV1" s="25" t="s">
        <v>551</v>
      </c>
      <c r="AW1" s="25" t="s">
        <v>551</v>
      </c>
      <c r="AX1" s="25" t="s">
        <v>551</v>
      </c>
      <c r="AY1" s="25" t="s">
        <v>551</v>
      </c>
      <c r="AZ1" s="25" t="s">
        <v>551</v>
      </c>
      <c r="BA1" s="25" t="s">
        <v>552</v>
      </c>
      <c r="BB1" s="25" t="s">
        <v>552</v>
      </c>
      <c r="BC1" s="25" t="s">
        <v>552</v>
      </c>
      <c r="BD1" s="25" t="s">
        <v>542</v>
      </c>
      <c r="BE1" s="25" t="s">
        <v>542</v>
      </c>
      <c r="BF1" s="25" t="s">
        <v>542</v>
      </c>
      <c r="BG1" s="25" t="s">
        <v>542</v>
      </c>
      <c r="BH1" s="25" t="s">
        <v>542</v>
      </c>
      <c r="BI1" s="25" t="s">
        <v>542</v>
      </c>
      <c r="BJ1" s="25" t="s">
        <v>553</v>
      </c>
      <c r="BK1" s="25" t="s">
        <v>553</v>
      </c>
      <c r="BL1" s="25" t="s">
        <v>553</v>
      </c>
      <c r="BM1" s="25" t="s">
        <v>553</v>
      </c>
      <c r="BN1" s="25" t="s">
        <v>554</v>
      </c>
      <c r="BO1" s="25" t="s">
        <v>553</v>
      </c>
      <c r="BP1" s="25" t="s">
        <v>554</v>
      </c>
      <c r="BQ1" s="25" t="s">
        <v>553</v>
      </c>
      <c r="BR1" s="25" t="s">
        <v>553</v>
      </c>
      <c r="BS1" s="25" t="s">
        <v>543</v>
      </c>
      <c r="BT1" s="25" t="s">
        <v>543</v>
      </c>
      <c r="BU1" s="25" t="s">
        <v>543</v>
      </c>
      <c r="BV1" s="25" t="s">
        <v>543</v>
      </c>
      <c r="BW1" s="25" t="s">
        <v>544</v>
      </c>
      <c r="BX1" s="25" t="s">
        <v>543</v>
      </c>
      <c r="BY1" s="25" t="s">
        <v>544</v>
      </c>
      <c r="BZ1" s="25" t="s">
        <v>543</v>
      </c>
      <c r="CA1" s="25" t="s">
        <v>543</v>
      </c>
      <c r="CB1" s="112" t="s">
        <v>562</v>
      </c>
      <c r="CC1" s="112" t="s">
        <v>562</v>
      </c>
      <c r="CD1" s="112" t="s">
        <v>562</v>
      </c>
      <c r="CE1" s="112" t="s">
        <v>562</v>
      </c>
      <c r="CF1" s="112" t="s">
        <v>555</v>
      </c>
      <c r="CG1" s="112" t="s">
        <v>562</v>
      </c>
      <c r="CH1" s="112" t="s">
        <v>555</v>
      </c>
      <c r="CI1" s="112" t="s">
        <v>562</v>
      </c>
      <c r="CJ1" s="112" t="s">
        <v>527</v>
      </c>
      <c r="CK1" s="112" t="s">
        <v>555</v>
      </c>
      <c r="CL1" s="112" t="s">
        <v>527</v>
      </c>
      <c r="CM1" s="112" t="s">
        <v>527</v>
      </c>
      <c r="CN1" s="25" t="s">
        <v>528</v>
      </c>
      <c r="CO1" s="25" t="s">
        <v>528</v>
      </c>
      <c r="CP1" s="25" t="s">
        <v>528</v>
      </c>
      <c r="CQ1" s="25" t="s">
        <v>528</v>
      </c>
      <c r="CR1" s="25" t="s">
        <v>564</v>
      </c>
      <c r="CS1" s="25" t="s">
        <v>528</v>
      </c>
      <c r="CT1" s="25" t="s">
        <v>564</v>
      </c>
      <c r="CU1" s="25" t="s">
        <v>528</v>
      </c>
      <c r="CV1" s="25" t="s">
        <v>528</v>
      </c>
      <c r="CW1" s="25" t="s">
        <v>564</v>
      </c>
      <c r="CX1" s="25" t="s">
        <v>528</v>
      </c>
      <c r="CY1" s="25" t="s">
        <v>571</v>
      </c>
      <c r="CZ1" s="25" t="s">
        <v>571</v>
      </c>
      <c r="DA1" s="25" t="s">
        <v>571</v>
      </c>
      <c r="DB1" s="25" t="s">
        <v>571</v>
      </c>
      <c r="DD1" s="25" t="s">
        <v>571</v>
      </c>
      <c r="DF1" s="25" t="s">
        <v>571</v>
      </c>
      <c r="DG1" s="25" t="s">
        <v>571</v>
      </c>
      <c r="DJ1" s="25" t="s">
        <v>571</v>
      </c>
      <c r="DK1" s="25" t="s">
        <v>580</v>
      </c>
      <c r="DL1" s="25" t="s">
        <v>580</v>
      </c>
      <c r="DM1" s="25" t="s">
        <v>580</v>
      </c>
      <c r="DN1" s="25" t="s">
        <v>580</v>
      </c>
      <c r="DO1" s="25" t="s">
        <v>584</v>
      </c>
      <c r="DP1" s="25" t="s">
        <v>580</v>
      </c>
      <c r="DQ1" s="25" t="s">
        <v>584</v>
      </c>
      <c r="DR1" s="25" t="s">
        <v>580</v>
      </c>
      <c r="DS1" s="25" t="s">
        <v>580</v>
      </c>
      <c r="DT1" s="25" t="s">
        <v>584</v>
      </c>
      <c r="DU1" s="25" t="s">
        <v>580</v>
      </c>
      <c r="DV1" s="25" t="s">
        <v>582</v>
      </c>
      <c r="DW1" s="25" t="s">
        <v>582</v>
      </c>
      <c r="DX1" s="25" t="s">
        <v>582</v>
      </c>
      <c r="DY1" s="25" t="s">
        <v>582</v>
      </c>
      <c r="EA1" s="25" t="s">
        <v>582</v>
      </c>
      <c r="EC1" s="25" t="s">
        <v>582</v>
      </c>
      <c r="ED1" s="25" t="s">
        <v>582</v>
      </c>
      <c r="EF1" s="25" t="s">
        <v>582</v>
      </c>
      <c r="EG1" s="25" t="s">
        <v>598</v>
      </c>
      <c r="EH1" s="25" t="s">
        <v>598</v>
      </c>
      <c r="EI1" s="25" t="s">
        <v>598</v>
      </c>
      <c r="EJ1" s="25" t="s">
        <v>598</v>
      </c>
      <c r="EL1" s="25" t="s">
        <v>598</v>
      </c>
      <c r="EN1" s="25" t="s">
        <v>598</v>
      </c>
      <c r="EO1" s="25" t="s">
        <v>598</v>
      </c>
      <c r="EQ1" s="25" t="s">
        <v>598</v>
      </c>
      <c r="ER1" s="40" t="s">
        <v>605</v>
      </c>
      <c r="ES1" s="40" t="s">
        <v>605</v>
      </c>
      <c r="ET1" s="40" t="s">
        <v>605</v>
      </c>
      <c r="EU1" s="40" t="s">
        <v>605</v>
      </c>
      <c r="EV1" s="40" t="s">
        <v>609</v>
      </c>
      <c r="EW1" s="40" t="s">
        <v>605</v>
      </c>
      <c r="EX1" s="40" t="s">
        <v>609</v>
      </c>
      <c r="EY1" s="40" t="s">
        <v>605</v>
      </c>
      <c r="EZ1" s="40" t="s">
        <v>605</v>
      </c>
      <c r="FA1" s="40" t="s">
        <v>609</v>
      </c>
      <c r="FB1" s="40" t="s">
        <v>605</v>
      </c>
      <c r="FC1" s="41" t="s">
        <v>620</v>
      </c>
      <c r="FD1" s="41" t="s">
        <v>620</v>
      </c>
      <c r="FE1" s="41" t="s">
        <v>620</v>
      </c>
      <c r="FF1" s="41" t="s">
        <v>620</v>
      </c>
      <c r="FG1" s="41" t="s">
        <v>643</v>
      </c>
      <c r="FH1" s="41" t="s">
        <v>620</v>
      </c>
      <c r="FI1" s="41" t="s">
        <v>643</v>
      </c>
      <c r="FJ1" s="41" t="s">
        <v>620</v>
      </c>
      <c r="FK1" s="41" t="s">
        <v>620</v>
      </c>
      <c r="FL1" s="41" t="s">
        <v>643</v>
      </c>
      <c r="FM1" s="41" t="s">
        <v>620</v>
      </c>
      <c r="FN1" s="40" t="s">
        <v>641</v>
      </c>
      <c r="FO1" s="40" t="s">
        <v>641</v>
      </c>
      <c r="FP1" s="40" t="s">
        <v>641</v>
      </c>
      <c r="FQ1" s="40" t="s">
        <v>641</v>
      </c>
      <c r="FS1" s="40" t="s">
        <v>641</v>
      </c>
      <c r="FU1" s="40" t="s">
        <v>641</v>
      </c>
      <c r="FV1" s="40" t="s">
        <v>641</v>
      </c>
      <c r="FX1" s="40" t="s">
        <v>641</v>
      </c>
      <c r="FY1" s="40" t="s">
        <v>650</v>
      </c>
      <c r="FZ1" s="40" t="s">
        <v>650</v>
      </c>
      <c r="GA1" s="40" t="s">
        <v>650</v>
      </c>
      <c r="GB1" s="40" t="s">
        <v>650</v>
      </c>
      <c r="GD1" s="40" t="s">
        <v>650</v>
      </c>
      <c r="GF1" s="40" t="s">
        <v>650</v>
      </c>
      <c r="GG1" s="40" t="s">
        <v>650</v>
      </c>
      <c r="GI1" s="40" t="s">
        <v>650</v>
      </c>
      <c r="GJ1" s="97" t="s">
        <v>680</v>
      </c>
      <c r="GK1" s="97" t="s">
        <v>680</v>
      </c>
      <c r="GL1" s="97"/>
      <c r="GM1" s="97" t="s">
        <v>680</v>
      </c>
      <c r="GN1" s="97" t="s">
        <v>689</v>
      </c>
      <c r="GO1" s="97" t="s">
        <v>680</v>
      </c>
      <c r="GP1" s="97" t="s">
        <v>689</v>
      </c>
      <c r="GQ1" s="97" t="s">
        <v>680</v>
      </c>
      <c r="GR1" s="97" t="s">
        <v>680</v>
      </c>
      <c r="GS1" s="97" t="s">
        <v>689</v>
      </c>
      <c r="GT1" s="97" t="s">
        <v>680</v>
      </c>
      <c r="GU1" s="97" t="s">
        <v>688</v>
      </c>
      <c r="GV1" s="97" t="s">
        <v>688</v>
      </c>
      <c r="GW1" s="97" t="s">
        <v>688</v>
      </c>
      <c r="GX1" s="97" t="s">
        <v>688</v>
      </c>
      <c r="GY1" s="180" t="s">
        <v>703</v>
      </c>
      <c r="GZ1" s="97" t="s">
        <v>688</v>
      </c>
      <c r="HA1" s="180" t="s">
        <v>703</v>
      </c>
      <c r="HB1" s="97" t="s">
        <v>688</v>
      </c>
      <c r="HC1" s="97" t="s">
        <v>688</v>
      </c>
      <c r="HD1" s="180" t="s">
        <v>703</v>
      </c>
      <c r="HE1" s="97" t="s">
        <v>688</v>
      </c>
      <c r="HF1" s="97"/>
      <c r="HG1" s="97"/>
      <c r="HH1" s="97"/>
      <c r="HI1" s="97"/>
      <c r="HK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202"/>
      <c r="IF1" s="97"/>
      <c r="IG1" s="97"/>
      <c r="II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</row>
    <row r="3" spans="1:343" s="224" customFormat="1" ht="14.45" customHeight="1">
      <c r="A3" s="236">
        <v>1</v>
      </c>
      <c r="B3" s="236">
        <v>2</v>
      </c>
      <c r="C3" s="236">
        <v>3</v>
      </c>
      <c r="D3" s="236">
        <v>4</v>
      </c>
      <c r="E3" s="236">
        <v>5</v>
      </c>
      <c r="F3" s="236">
        <v>6</v>
      </c>
      <c r="G3" s="236">
        <v>7</v>
      </c>
      <c r="H3" s="236">
        <v>8</v>
      </c>
      <c r="I3" s="236">
        <v>9</v>
      </c>
      <c r="J3" s="236">
        <v>10</v>
      </c>
      <c r="K3" s="236">
        <v>11</v>
      </c>
      <c r="L3" s="236">
        <v>12</v>
      </c>
      <c r="M3" s="236">
        <v>13</v>
      </c>
      <c r="N3" s="236">
        <v>14</v>
      </c>
      <c r="O3" s="236">
        <v>15</v>
      </c>
      <c r="P3" s="236">
        <v>16</v>
      </c>
      <c r="Q3" s="236">
        <v>17</v>
      </c>
      <c r="R3" s="236">
        <v>18</v>
      </c>
      <c r="S3" s="236">
        <v>19</v>
      </c>
      <c r="T3" s="236">
        <v>20</v>
      </c>
      <c r="U3" s="236">
        <v>21</v>
      </c>
      <c r="V3" s="236">
        <v>22</v>
      </c>
      <c r="W3" s="236">
        <v>23</v>
      </c>
      <c r="X3" s="236">
        <v>24</v>
      </c>
      <c r="Y3" s="236">
        <v>25</v>
      </c>
      <c r="Z3" s="236">
        <v>26</v>
      </c>
      <c r="AA3" s="236">
        <v>27</v>
      </c>
      <c r="AB3" s="236">
        <v>28</v>
      </c>
      <c r="AC3" s="236">
        <v>29</v>
      </c>
      <c r="AD3" s="236">
        <v>30</v>
      </c>
      <c r="AE3" s="236">
        <v>31</v>
      </c>
      <c r="AF3" s="236">
        <v>32</v>
      </c>
      <c r="AG3" s="236">
        <v>33</v>
      </c>
      <c r="AH3" s="236">
        <v>34</v>
      </c>
      <c r="AI3" s="236">
        <v>35</v>
      </c>
      <c r="AJ3" s="236">
        <v>36</v>
      </c>
      <c r="AK3" s="236">
        <v>37</v>
      </c>
      <c r="AL3" s="236">
        <v>38</v>
      </c>
      <c r="AM3" s="236">
        <v>39</v>
      </c>
      <c r="AN3" s="236">
        <v>40</v>
      </c>
      <c r="AO3" s="236">
        <v>41</v>
      </c>
      <c r="AP3" s="236">
        <v>42</v>
      </c>
      <c r="AQ3" s="236">
        <v>43</v>
      </c>
      <c r="AR3" s="236">
        <v>44</v>
      </c>
      <c r="AS3" s="236">
        <v>45</v>
      </c>
      <c r="AT3" s="236">
        <v>46</v>
      </c>
      <c r="AU3" s="236">
        <v>47</v>
      </c>
      <c r="AV3" s="236">
        <v>48</v>
      </c>
      <c r="AW3" s="236">
        <v>49</v>
      </c>
      <c r="AX3" s="236">
        <v>50</v>
      </c>
      <c r="AY3" s="236">
        <v>51</v>
      </c>
      <c r="AZ3" s="236">
        <v>52</v>
      </c>
      <c r="BA3" s="236">
        <v>53</v>
      </c>
      <c r="BB3" s="236">
        <v>54</v>
      </c>
      <c r="BC3" s="236">
        <v>55</v>
      </c>
      <c r="BD3" s="236">
        <v>56</v>
      </c>
      <c r="BE3" s="236">
        <v>57</v>
      </c>
      <c r="BF3" s="236">
        <v>58</v>
      </c>
      <c r="BG3" s="236">
        <v>59</v>
      </c>
      <c r="BH3" s="236">
        <v>60</v>
      </c>
      <c r="BI3" s="236">
        <v>61</v>
      </c>
      <c r="BJ3" s="236">
        <v>62</v>
      </c>
      <c r="BK3" s="236">
        <v>63</v>
      </c>
      <c r="BL3" s="236">
        <v>64</v>
      </c>
      <c r="BM3" s="236">
        <v>65</v>
      </c>
      <c r="BN3" s="236">
        <v>66</v>
      </c>
      <c r="BO3" s="236">
        <v>67</v>
      </c>
      <c r="BP3" s="236">
        <v>68</v>
      </c>
      <c r="BQ3" s="236">
        <v>69</v>
      </c>
      <c r="BR3" s="236">
        <v>70</v>
      </c>
      <c r="BS3" s="236">
        <v>71</v>
      </c>
      <c r="BT3" s="236">
        <v>72</v>
      </c>
      <c r="BU3" s="236">
        <v>73</v>
      </c>
      <c r="BV3" s="236">
        <v>74</v>
      </c>
      <c r="BW3" s="236">
        <v>75</v>
      </c>
      <c r="BX3" s="236">
        <v>76</v>
      </c>
      <c r="BY3" s="236">
        <v>77</v>
      </c>
      <c r="BZ3" s="236">
        <v>78</v>
      </c>
      <c r="CA3" s="236">
        <v>79</v>
      </c>
      <c r="CB3" s="236">
        <v>80</v>
      </c>
      <c r="CC3" s="236">
        <v>81</v>
      </c>
      <c r="CD3" s="236">
        <v>82</v>
      </c>
      <c r="CE3" s="236">
        <v>83</v>
      </c>
      <c r="CF3" s="236">
        <v>84</v>
      </c>
      <c r="CG3" s="236">
        <v>85</v>
      </c>
      <c r="CH3" s="236">
        <v>86</v>
      </c>
      <c r="CI3" s="236">
        <v>87</v>
      </c>
      <c r="CJ3" s="236">
        <v>88</v>
      </c>
      <c r="CK3" s="236">
        <v>89</v>
      </c>
      <c r="CL3" s="236">
        <v>90</v>
      </c>
      <c r="CM3" s="236">
        <v>91</v>
      </c>
      <c r="CN3" s="236">
        <v>92</v>
      </c>
      <c r="CO3" s="236">
        <v>93</v>
      </c>
      <c r="CP3" s="236">
        <v>94</v>
      </c>
      <c r="CQ3" s="236">
        <v>95</v>
      </c>
      <c r="CR3" s="236">
        <v>96</v>
      </c>
      <c r="CS3" s="236">
        <v>97</v>
      </c>
      <c r="CT3" s="236">
        <v>98</v>
      </c>
      <c r="CU3" s="236">
        <v>99</v>
      </c>
      <c r="CV3" s="236">
        <v>100</v>
      </c>
      <c r="CW3" s="236">
        <v>101</v>
      </c>
      <c r="CX3" s="236">
        <v>102</v>
      </c>
      <c r="CY3" s="236">
        <v>103</v>
      </c>
      <c r="CZ3" s="236">
        <v>104</v>
      </c>
      <c r="DA3" s="236">
        <v>105</v>
      </c>
      <c r="DB3" s="236">
        <v>106</v>
      </c>
      <c r="DC3" s="236">
        <v>107</v>
      </c>
      <c r="DD3" s="236">
        <v>108</v>
      </c>
      <c r="DE3" s="236">
        <v>109</v>
      </c>
      <c r="DF3" s="236">
        <v>110</v>
      </c>
      <c r="DG3" s="236">
        <v>111</v>
      </c>
      <c r="DH3" s="236">
        <v>112</v>
      </c>
      <c r="DI3" s="236">
        <v>113</v>
      </c>
      <c r="DJ3" s="236">
        <v>114</v>
      </c>
      <c r="DK3" s="236">
        <v>115</v>
      </c>
      <c r="DL3" s="236">
        <v>116</v>
      </c>
      <c r="DM3" s="236">
        <v>117</v>
      </c>
      <c r="DN3" s="236">
        <v>118</v>
      </c>
      <c r="DO3" s="236">
        <v>119</v>
      </c>
      <c r="DP3" s="236">
        <v>120</v>
      </c>
      <c r="DQ3" s="236">
        <v>121</v>
      </c>
      <c r="DR3" s="236">
        <v>122</v>
      </c>
      <c r="DS3" s="236">
        <v>123</v>
      </c>
      <c r="DT3" s="236">
        <v>124</v>
      </c>
      <c r="DU3" s="236">
        <v>125</v>
      </c>
      <c r="DV3" s="236">
        <v>126</v>
      </c>
      <c r="DW3" s="236">
        <v>127</v>
      </c>
      <c r="DX3" s="236">
        <v>128</v>
      </c>
      <c r="DY3" s="236">
        <v>129</v>
      </c>
      <c r="DZ3" s="236">
        <v>130</v>
      </c>
      <c r="EA3" s="236">
        <v>131</v>
      </c>
      <c r="EB3" s="236">
        <v>132</v>
      </c>
      <c r="EC3" s="236">
        <v>133</v>
      </c>
      <c r="ED3" s="236">
        <v>134</v>
      </c>
      <c r="EE3" s="236">
        <v>135</v>
      </c>
      <c r="EF3" s="236">
        <v>136</v>
      </c>
      <c r="EG3" s="236">
        <v>137</v>
      </c>
      <c r="EH3" s="236">
        <v>138</v>
      </c>
      <c r="EI3" s="236">
        <v>139</v>
      </c>
      <c r="EJ3" s="236">
        <v>140</v>
      </c>
      <c r="EK3" s="236">
        <v>141</v>
      </c>
      <c r="EL3" s="236">
        <v>142</v>
      </c>
      <c r="EM3" s="236">
        <v>143</v>
      </c>
      <c r="EN3" s="236">
        <v>144</v>
      </c>
      <c r="EO3" s="236">
        <v>145</v>
      </c>
      <c r="EP3" s="236">
        <v>146</v>
      </c>
      <c r="EQ3" s="236">
        <v>147</v>
      </c>
      <c r="ER3" s="236">
        <v>148</v>
      </c>
      <c r="ES3" s="236">
        <v>149</v>
      </c>
      <c r="ET3" s="236">
        <v>150</v>
      </c>
      <c r="EU3" s="236">
        <v>151</v>
      </c>
      <c r="EV3" s="236">
        <v>152</v>
      </c>
      <c r="EW3" s="236">
        <v>153</v>
      </c>
      <c r="EX3" s="236">
        <v>154</v>
      </c>
      <c r="EY3" s="236">
        <v>155</v>
      </c>
      <c r="EZ3" s="236">
        <v>156</v>
      </c>
      <c r="FA3" s="236">
        <v>157</v>
      </c>
      <c r="FB3" s="236">
        <v>158</v>
      </c>
      <c r="FC3" s="236">
        <v>159</v>
      </c>
      <c r="FD3" s="236">
        <v>160</v>
      </c>
      <c r="FE3" s="236">
        <v>161</v>
      </c>
      <c r="FF3" s="236">
        <v>162</v>
      </c>
      <c r="FG3" s="236">
        <v>163</v>
      </c>
      <c r="FH3" s="236">
        <v>164</v>
      </c>
      <c r="FI3" s="236">
        <v>165</v>
      </c>
      <c r="FJ3" s="236">
        <v>166</v>
      </c>
      <c r="FK3" s="236">
        <v>167</v>
      </c>
      <c r="FL3" s="236">
        <v>168</v>
      </c>
      <c r="FM3" s="236">
        <v>169</v>
      </c>
      <c r="FN3" s="236">
        <v>170</v>
      </c>
      <c r="FO3" s="236">
        <v>171</v>
      </c>
      <c r="FP3" s="236">
        <v>172</v>
      </c>
      <c r="FQ3" s="236">
        <v>173</v>
      </c>
      <c r="FR3" s="236">
        <v>174</v>
      </c>
      <c r="FS3" s="236">
        <v>175</v>
      </c>
      <c r="FT3" s="236">
        <v>176</v>
      </c>
      <c r="FU3" s="236">
        <v>177</v>
      </c>
      <c r="FV3" s="236">
        <v>178</v>
      </c>
      <c r="FW3" s="236">
        <v>179</v>
      </c>
      <c r="FX3" s="236">
        <v>180</v>
      </c>
      <c r="FY3" s="236">
        <v>181</v>
      </c>
      <c r="FZ3" s="236">
        <v>182</v>
      </c>
      <c r="GA3" s="236">
        <v>183</v>
      </c>
      <c r="GB3" s="236">
        <v>184</v>
      </c>
      <c r="GC3" s="236">
        <v>185</v>
      </c>
      <c r="GD3" s="236">
        <v>186</v>
      </c>
      <c r="GE3" s="236">
        <v>187</v>
      </c>
      <c r="GF3" s="236">
        <v>188</v>
      </c>
      <c r="GG3" s="236">
        <v>189</v>
      </c>
      <c r="GH3" s="236">
        <v>190</v>
      </c>
      <c r="GI3" s="236">
        <v>191</v>
      </c>
      <c r="GJ3" s="236">
        <v>192</v>
      </c>
      <c r="GK3" s="236">
        <v>193</v>
      </c>
      <c r="GL3" s="236">
        <v>194</v>
      </c>
      <c r="GM3" s="236">
        <v>195</v>
      </c>
      <c r="GN3" s="236">
        <v>196</v>
      </c>
      <c r="GO3" s="236">
        <v>197</v>
      </c>
      <c r="GP3" s="236">
        <v>198</v>
      </c>
      <c r="GQ3" s="236">
        <v>199</v>
      </c>
      <c r="GR3" s="236">
        <v>200</v>
      </c>
      <c r="GS3" s="236">
        <v>201</v>
      </c>
      <c r="GT3" s="236">
        <v>202</v>
      </c>
      <c r="GU3" s="236">
        <v>203</v>
      </c>
      <c r="GV3" s="236">
        <v>204</v>
      </c>
      <c r="GW3" s="236">
        <v>205</v>
      </c>
      <c r="GX3" s="236">
        <v>206</v>
      </c>
      <c r="GY3" s="236">
        <v>207</v>
      </c>
      <c r="GZ3" s="236">
        <v>208</v>
      </c>
      <c r="HA3" s="236">
        <v>209</v>
      </c>
      <c r="HB3" s="236">
        <v>210</v>
      </c>
      <c r="HC3" s="236">
        <v>211</v>
      </c>
      <c r="HD3" s="236">
        <v>212</v>
      </c>
      <c r="HE3" s="236">
        <v>213</v>
      </c>
      <c r="HF3" s="236">
        <v>214</v>
      </c>
      <c r="HG3" s="236">
        <v>215</v>
      </c>
      <c r="HH3" s="236">
        <v>216</v>
      </c>
      <c r="HI3" s="236">
        <v>217</v>
      </c>
      <c r="HJ3" s="236">
        <v>218</v>
      </c>
      <c r="HK3" s="236">
        <v>219</v>
      </c>
      <c r="HL3" s="236">
        <v>220</v>
      </c>
      <c r="HM3" s="236">
        <v>221</v>
      </c>
      <c r="HN3" s="236">
        <v>222</v>
      </c>
      <c r="HO3" s="236">
        <v>223</v>
      </c>
      <c r="HP3" s="236">
        <v>224</v>
      </c>
      <c r="HQ3" s="236">
        <v>225</v>
      </c>
      <c r="HR3" s="236">
        <v>226</v>
      </c>
      <c r="HS3" s="236">
        <v>227</v>
      </c>
      <c r="HT3" s="236">
        <v>228</v>
      </c>
      <c r="HU3" s="236">
        <v>229</v>
      </c>
      <c r="HV3" s="236">
        <v>230</v>
      </c>
      <c r="HW3" s="236">
        <v>231</v>
      </c>
      <c r="HX3" s="236">
        <v>232</v>
      </c>
      <c r="HY3" s="236">
        <v>233</v>
      </c>
      <c r="HZ3" s="236">
        <v>234</v>
      </c>
      <c r="IA3" s="236">
        <v>235</v>
      </c>
      <c r="IB3" s="236">
        <v>236</v>
      </c>
      <c r="IC3" s="236">
        <v>237</v>
      </c>
      <c r="ID3" s="236">
        <v>238</v>
      </c>
      <c r="IE3" s="236">
        <v>239</v>
      </c>
      <c r="IF3" s="236">
        <v>240</v>
      </c>
      <c r="IG3" s="236">
        <v>241</v>
      </c>
      <c r="IH3" s="236">
        <v>242</v>
      </c>
      <c r="II3" s="236">
        <v>243</v>
      </c>
      <c r="IJ3" s="236">
        <v>244</v>
      </c>
      <c r="IK3" s="236">
        <v>245</v>
      </c>
      <c r="IL3" s="236">
        <v>246</v>
      </c>
      <c r="IM3" s="236">
        <v>247</v>
      </c>
      <c r="IN3" s="236">
        <v>248</v>
      </c>
      <c r="IO3" s="236">
        <v>249</v>
      </c>
      <c r="IP3" s="236">
        <v>250</v>
      </c>
      <c r="IQ3" s="236">
        <v>251</v>
      </c>
      <c r="IR3" s="236">
        <v>252</v>
      </c>
      <c r="IS3" s="236">
        <v>253</v>
      </c>
      <c r="IT3" s="236">
        <v>254</v>
      </c>
      <c r="IU3" s="236">
        <v>255</v>
      </c>
      <c r="IV3" s="236">
        <v>256</v>
      </c>
      <c r="IW3" s="236">
        <v>257</v>
      </c>
      <c r="IX3" s="236">
        <v>258</v>
      </c>
      <c r="IY3" s="236">
        <v>259</v>
      </c>
      <c r="IZ3" s="236">
        <v>260</v>
      </c>
      <c r="JA3" s="236">
        <v>261</v>
      </c>
      <c r="JB3" s="236">
        <v>262</v>
      </c>
      <c r="JC3" s="236">
        <v>263</v>
      </c>
      <c r="JD3" s="236">
        <v>264</v>
      </c>
      <c r="JE3" s="236">
        <v>265</v>
      </c>
      <c r="JF3" s="236">
        <v>266</v>
      </c>
      <c r="JG3" s="236">
        <v>267</v>
      </c>
      <c r="JH3" s="236">
        <v>268</v>
      </c>
      <c r="JI3" s="236">
        <v>269</v>
      </c>
      <c r="JJ3" s="236">
        <v>270</v>
      </c>
      <c r="JK3" s="236">
        <v>271</v>
      </c>
      <c r="JL3" s="236">
        <v>272</v>
      </c>
      <c r="JM3" s="236">
        <v>273</v>
      </c>
      <c r="JN3" s="236">
        <v>274</v>
      </c>
      <c r="JO3" s="236">
        <v>275</v>
      </c>
      <c r="JP3" s="236">
        <v>276</v>
      </c>
      <c r="JQ3" s="236">
        <v>277</v>
      </c>
      <c r="JR3" s="236">
        <v>278</v>
      </c>
      <c r="JS3" s="236">
        <v>279</v>
      </c>
      <c r="JT3" s="236">
        <v>280</v>
      </c>
      <c r="JU3" s="236">
        <v>281</v>
      </c>
      <c r="JV3" s="236">
        <v>282</v>
      </c>
      <c r="JW3" s="236">
        <v>283</v>
      </c>
      <c r="JX3" s="236">
        <v>284</v>
      </c>
      <c r="JY3" s="236">
        <v>285</v>
      </c>
      <c r="JZ3" s="236">
        <v>286</v>
      </c>
      <c r="KA3" s="236">
        <v>287</v>
      </c>
      <c r="KB3" s="236">
        <v>288</v>
      </c>
      <c r="KC3" s="236">
        <v>289</v>
      </c>
      <c r="KD3" s="236">
        <v>290</v>
      </c>
      <c r="KE3" s="236">
        <v>291</v>
      </c>
      <c r="KF3" s="236">
        <v>292</v>
      </c>
      <c r="KG3" s="236">
        <v>293</v>
      </c>
      <c r="KH3" s="236">
        <v>294</v>
      </c>
      <c r="KI3" s="236">
        <v>295</v>
      </c>
      <c r="KJ3" s="236">
        <v>296</v>
      </c>
      <c r="KK3" s="236">
        <v>297</v>
      </c>
      <c r="KL3" s="236">
        <v>298</v>
      </c>
      <c r="KM3" s="236">
        <v>299</v>
      </c>
      <c r="KN3" s="236">
        <v>300</v>
      </c>
      <c r="KO3" s="236">
        <v>301</v>
      </c>
      <c r="KP3" s="236">
        <v>302</v>
      </c>
      <c r="KQ3" s="236">
        <v>303</v>
      </c>
      <c r="KR3" s="236">
        <v>304</v>
      </c>
      <c r="KS3" s="236">
        <v>305</v>
      </c>
      <c r="KT3" s="236">
        <v>306</v>
      </c>
      <c r="KU3" s="236">
        <v>307</v>
      </c>
      <c r="KV3" s="236">
        <v>308</v>
      </c>
      <c r="KW3" s="236">
        <v>309</v>
      </c>
      <c r="KX3" s="236">
        <v>310</v>
      </c>
      <c r="KY3" s="236">
        <v>311</v>
      </c>
      <c r="KZ3" s="236">
        <v>312</v>
      </c>
      <c r="LA3" s="236">
        <v>313</v>
      </c>
      <c r="LB3" s="236">
        <v>314</v>
      </c>
      <c r="LC3" s="236">
        <v>315</v>
      </c>
      <c r="LD3" s="236">
        <v>316</v>
      </c>
      <c r="LE3" s="236">
        <v>317</v>
      </c>
      <c r="LF3" s="236">
        <v>318</v>
      </c>
      <c r="LG3" s="236">
        <v>319</v>
      </c>
      <c r="LH3" s="236">
        <v>320</v>
      </c>
      <c r="LI3" s="236">
        <v>321</v>
      </c>
      <c r="LJ3" s="236">
        <v>322</v>
      </c>
      <c r="LK3" s="236">
        <v>323</v>
      </c>
      <c r="LL3" s="236">
        <v>324</v>
      </c>
      <c r="LM3" s="236">
        <v>325</v>
      </c>
      <c r="LN3" s="236">
        <v>326</v>
      </c>
      <c r="LO3" s="236">
        <v>327</v>
      </c>
      <c r="LP3" s="236">
        <v>328</v>
      </c>
      <c r="LQ3" s="236">
        <v>329</v>
      </c>
      <c r="LR3" s="236">
        <v>330</v>
      </c>
      <c r="LS3" s="236">
        <v>331</v>
      </c>
      <c r="LT3" s="236">
        <v>332</v>
      </c>
      <c r="LU3" s="237" t="s">
        <v>493</v>
      </c>
    </row>
    <row r="4" spans="1:343" ht="14.4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M4" s="19"/>
      <c r="LN4" s="19"/>
      <c r="LO4" s="19"/>
    </row>
    <row r="5" spans="1:343" ht="14.45" customHeight="1">
      <c r="A5" s="1"/>
      <c r="B5" s="2"/>
      <c r="C5" s="1">
        <v>1996</v>
      </c>
      <c r="D5" s="1"/>
      <c r="E5" s="1"/>
      <c r="F5" s="1"/>
      <c r="G5" s="1"/>
      <c r="H5" s="1"/>
      <c r="I5" s="1">
        <v>1996</v>
      </c>
      <c r="J5" s="1">
        <v>1997</v>
      </c>
      <c r="K5" s="1"/>
      <c r="L5" s="1"/>
      <c r="M5" s="1"/>
      <c r="N5" s="1"/>
      <c r="O5" s="1"/>
      <c r="P5" s="1">
        <v>1997</v>
      </c>
      <c r="Q5" s="1">
        <v>1998</v>
      </c>
      <c r="R5" s="1"/>
      <c r="S5" s="1"/>
      <c r="T5" s="1"/>
      <c r="U5" s="1"/>
      <c r="V5" s="1"/>
      <c r="W5" s="1"/>
      <c r="X5" s="1"/>
      <c r="Y5" s="1">
        <v>1998</v>
      </c>
      <c r="Z5" s="1">
        <v>1999</v>
      </c>
      <c r="AA5" s="1"/>
      <c r="AB5" s="1"/>
      <c r="AC5" s="1"/>
      <c r="AD5" s="1"/>
      <c r="AE5" s="1"/>
      <c r="AF5" s="1"/>
      <c r="AG5" s="1"/>
      <c r="AH5" s="1">
        <v>1999</v>
      </c>
      <c r="AI5" s="1">
        <v>2000</v>
      </c>
      <c r="AJ5" s="1"/>
      <c r="AK5" s="1"/>
      <c r="AL5" s="1"/>
      <c r="AM5" s="1"/>
      <c r="AN5" s="1"/>
      <c r="AO5" s="1"/>
      <c r="AP5" s="1"/>
      <c r="AQ5" s="1">
        <v>2000</v>
      </c>
      <c r="AR5" s="1">
        <v>2001</v>
      </c>
      <c r="AS5" s="1"/>
      <c r="AT5" s="1"/>
      <c r="AU5" s="1"/>
      <c r="AV5" s="1"/>
      <c r="AW5" s="1"/>
      <c r="AX5" s="1"/>
      <c r="AY5" s="1"/>
      <c r="AZ5" s="1">
        <v>2001</v>
      </c>
      <c r="BA5" s="1">
        <v>2002</v>
      </c>
      <c r="BB5" s="1"/>
      <c r="BC5" s="1"/>
      <c r="BD5" s="1"/>
      <c r="BE5" s="1"/>
      <c r="BF5" s="1"/>
      <c r="BG5" s="1"/>
      <c r="BH5" s="1"/>
      <c r="BI5" s="1">
        <v>2002</v>
      </c>
      <c r="BJ5" s="1">
        <v>2003</v>
      </c>
      <c r="BK5" s="1"/>
      <c r="BL5" s="1"/>
      <c r="BM5" s="1"/>
      <c r="BN5" s="1"/>
      <c r="BO5" s="1"/>
      <c r="BP5" s="1"/>
      <c r="BQ5" s="1"/>
      <c r="BR5" s="1">
        <v>2003</v>
      </c>
      <c r="BS5" s="1">
        <v>2004</v>
      </c>
      <c r="BT5" s="1"/>
      <c r="BU5" s="1"/>
      <c r="BV5" s="1"/>
      <c r="BW5" s="1"/>
      <c r="BX5" s="1"/>
      <c r="BY5" s="1"/>
      <c r="BZ5" s="1"/>
      <c r="CA5" s="1">
        <v>2004</v>
      </c>
      <c r="CB5" s="1">
        <v>2005</v>
      </c>
      <c r="CC5" s="1"/>
      <c r="CD5" s="1"/>
      <c r="CE5" s="1"/>
      <c r="CF5" s="1"/>
      <c r="CG5" s="1"/>
      <c r="CH5" s="1"/>
      <c r="CI5" s="1"/>
      <c r="CJ5" s="1"/>
      <c r="CK5" s="1"/>
      <c r="CL5" s="1"/>
      <c r="CM5" s="1">
        <v>2005</v>
      </c>
      <c r="CN5" s="1">
        <v>2006</v>
      </c>
      <c r="CO5" s="1"/>
      <c r="CP5" s="1"/>
      <c r="CQ5" s="1"/>
      <c r="CR5" s="1"/>
      <c r="CS5" s="1"/>
      <c r="CT5" s="1"/>
      <c r="CU5" s="1"/>
      <c r="CV5" s="1"/>
      <c r="CW5" s="1"/>
      <c r="CX5" s="1">
        <v>2006</v>
      </c>
      <c r="CY5" s="1">
        <v>2007</v>
      </c>
      <c r="CZ5" s="1"/>
      <c r="DA5" s="1"/>
      <c r="DB5" s="1"/>
      <c r="DC5" s="1"/>
      <c r="DD5" s="1"/>
      <c r="DE5" s="1"/>
      <c r="DF5" s="1"/>
      <c r="DG5" s="1"/>
      <c r="DH5" s="1"/>
      <c r="DI5" s="1"/>
      <c r="DJ5" s="1">
        <v>2007</v>
      </c>
      <c r="DK5" s="1">
        <v>2008</v>
      </c>
      <c r="DL5" s="1"/>
      <c r="DM5" s="1"/>
      <c r="DN5" s="1"/>
      <c r="DO5" s="1"/>
      <c r="DP5" s="1"/>
      <c r="DQ5" s="1"/>
      <c r="DR5" s="1"/>
      <c r="DS5" s="1"/>
      <c r="DT5" s="1"/>
      <c r="DU5" s="1">
        <v>2008</v>
      </c>
      <c r="DV5" s="1">
        <v>2009</v>
      </c>
      <c r="DW5" s="1"/>
      <c r="DX5" s="1"/>
      <c r="DY5" s="1"/>
      <c r="DZ5" s="1"/>
      <c r="EA5" s="1"/>
      <c r="EB5" s="1"/>
      <c r="EC5" s="1"/>
      <c r="ED5" s="1"/>
      <c r="EE5" s="1"/>
      <c r="EF5" s="1">
        <v>2009</v>
      </c>
      <c r="EG5" s="1">
        <v>2010</v>
      </c>
      <c r="EH5" s="1"/>
      <c r="EI5" s="1"/>
      <c r="EJ5" s="1"/>
      <c r="EK5" s="1"/>
      <c r="EL5" s="1"/>
      <c r="EM5" s="1"/>
      <c r="EN5" s="1"/>
      <c r="EO5" s="1"/>
      <c r="EP5" s="1"/>
      <c r="EQ5" s="1">
        <v>2010</v>
      </c>
      <c r="ER5" s="1">
        <v>2011</v>
      </c>
      <c r="ES5" s="1"/>
      <c r="ET5" s="1"/>
      <c r="EU5" s="1"/>
      <c r="EV5" s="1"/>
      <c r="EW5" s="1"/>
      <c r="EX5" s="1"/>
      <c r="EY5" s="1"/>
      <c r="EZ5" s="1"/>
      <c r="FA5" s="1"/>
      <c r="FB5" s="1">
        <v>2011</v>
      </c>
      <c r="FC5" s="1">
        <v>2012</v>
      </c>
      <c r="FD5" s="1"/>
      <c r="FE5" s="1"/>
      <c r="FF5" s="1"/>
      <c r="FG5" s="1"/>
      <c r="FH5" s="1"/>
      <c r="FI5" s="1"/>
      <c r="FJ5" s="1"/>
      <c r="FK5" s="1"/>
      <c r="FL5" s="1"/>
      <c r="FM5" s="1">
        <v>2012</v>
      </c>
      <c r="FN5" s="1">
        <v>2013</v>
      </c>
      <c r="FO5" s="1"/>
      <c r="FP5" s="1"/>
      <c r="FQ5" s="1"/>
      <c r="FR5" s="1"/>
      <c r="FS5" s="1"/>
      <c r="FT5" s="1"/>
      <c r="FU5" s="1"/>
      <c r="FV5" s="1"/>
      <c r="FW5" s="1"/>
      <c r="FX5" s="1">
        <v>2013</v>
      </c>
      <c r="FY5" s="1">
        <v>2014</v>
      </c>
      <c r="FZ5" s="1"/>
      <c r="GA5" s="1"/>
      <c r="GB5" s="1"/>
      <c r="GC5" s="1"/>
      <c r="GD5" s="1"/>
      <c r="GE5" s="1"/>
      <c r="GF5" s="1"/>
      <c r="GG5" s="1"/>
      <c r="GH5" s="1"/>
      <c r="GI5" s="1">
        <v>2014</v>
      </c>
      <c r="GJ5" s="1">
        <v>2015</v>
      </c>
      <c r="GK5" s="1"/>
      <c r="GL5" s="1"/>
      <c r="GM5" s="1"/>
      <c r="GN5" s="1"/>
      <c r="GO5" s="1"/>
      <c r="GP5" s="1"/>
      <c r="GQ5" s="1"/>
      <c r="GR5" s="1"/>
      <c r="GS5" s="1"/>
      <c r="GT5" s="1">
        <v>2015</v>
      </c>
      <c r="GU5" s="1">
        <v>2016</v>
      </c>
      <c r="GV5" s="1"/>
      <c r="GW5" s="1"/>
      <c r="GX5" s="1"/>
      <c r="GY5" s="1"/>
      <c r="GZ5" s="1"/>
      <c r="HA5" s="1"/>
      <c r="HB5" s="1"/>
      <c r="HC5" s="1"/>
      <c r="HD5" s="1"/>
      <c r="HE5" s="1">
        <v>2016</v>
      </c>
      <c r="HF5" s="1">
        <v>2017</v>
      </c>
      <c r="HG5" s="1"/>
      <c r="HH5" s="1"/>
      <c r="HI5" s="1"/>
      <c r="HJ5" s="1"/>
      <c r="HK5" s="1"/>
      <c r="HL5" s="1"/>
      <c r="HM5" s="1"/>
      <c r="HN5" s="1"/>
      <c r="HO5" s="1"/>
      <c r="HP5" s="1"/>
      <c r="HQ5" s="1">
        <v>2017</v>
      </c>
      <c r="HR5" s="1">
        <v>2018</v>
      </c>
      <c r="HS5" s="1"/>
      <c r="HT5" s="1"/>
      <c r="HU5" s="1"/>
      <c r="HV5" s="1"/>
      <c r="HW5" s="1"/>
      <c r="HX5" s="1"/>
      <c r="HY5" s="1"/>
      <c r="HZ5" s="1"/>
      <c r="IA5" s="1"/>
      <c r="IB5" s="1"/>
      <c r="IC5" s="1">
        <v>2018</v>
      </c>
      <c r="ID5" s="1">
        <v>2019</v>
      </c>
      <c r="IE5" s="1"/>
      <c r="IF5" s="1"/>
      <c r="IG5" s="1"/>
      <c r="IH5" s="1"/>
      <c r="II5" s="1"/>
      <c r="IJ5" s="1"/>
      <c r="IK5" s="1"/>
      <c r="IL5" s="1"/>
      <c r="IM5" s="1"/>
      <c r="IN5" s="1"/>
      <c r="IO5" s="1">
        <v>2019</v>
      </c>
      <c r="IP5" s="1">
        <v>2020</v>
      </c>
      <c r="IQ5" s="1"/>
      <c r="IR5" s="1"/>
      <c r="IS5" s="1"/>
      <c r="IT5" s="1"/>
      <c r="IU5" s="1"/>
      <c r="IV5" s="1"/>
      <c r="IW5" s="1"/>
      <c r="IX5" s="1"/>
      <c r="IY5" s="1"/>
      <c r="IZ5" s="1"/>
      <c r="JA5" s="1">
        <v>2020</v>
      </c>
      <c r="JB5" s="1">
        <v>2021</v>
      </c>
      <c r="JC5" s="1"/>
      <c r="JD5" s="1"/>
      <c r="JE5" s="1"/>
      <c r="JF5" s="1"/>
      <c r="JG5" s="1"/>
      <c r="JH5" s="1"/>
      <c r="JI5" s="1"/>
      <c r="JJ5" s="1"/>
      <c r="JK5" s="1"/>
      <c r="JL5" s="1"/>
      <c r="JM5" s="1">
        <v>2021</v>
      </c>
      <c r="JN5" s="1">
        <v>2022</v>
      </c>
      <c r="JO5" s="1"/>
      <c r="JP5" s="1"/>
      <c r="JQ5" s="1"/>
      <c r="JR5" s="1"/>
      <c r="JS5" s="1"/>
      <c r="JT5" s="1"/>
      <c r="JU5" s="1"/>
      <c r="JV5" s="1"/>
      <c r="JW5" s="1"/>
      <c r="JX5" s="1"/>
      <c r="JY5" s="1">
        <v>2022</v>
      </c>
      <c r="JZ5" s="1">
        <v>2023</v>
      </c>
      <c r="KA5" s="1"/>
      <c r="KB5" s="1"/>
      <c r="KC5" s="1"/>
      <c r="KD5" s="1"/>
      <c r="KE5" s="1"/>
      <c r="KF5" s="1"/>
      <c r="KG5" s="1"/>
      <c r="KH5" s="1"/>
      <c r="KI5" s="1"/>
      <c r="KJ5" s="1"/>
      <c r="KK5" s="1">
        <v>2023</v>
      </c>
      <c r="KL5" s="1">
        <v>7</v>
      </c>
      <c r="KM5" s="1">
        <v>4</v>
      </c>
      <c r="KN5" s="1"/>
      <c r="KO5" s="1">
        <v>9</v>
      </c>
      <c r="KP5" s="1"/>
      <c r="KQ5" s="1"/>
      <c r="KR5" s="1"/>
      <c r="KS5" s="1">
        <v>10</v>
      </c>
      <c r="KT5" s="1"/>
      <c r="KU5" s="1">
        <v>11</v>
      </c>
      <c r="KV5" s="1"/>
      <c r="KW5" s="1">
        <v>12</v>
      </c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9"/>
      <c r="LN5" s="19"/>
      <c r="LO5" s="19"/>
    </row>
    <row r="6" spans="1:343" ht="14.45" customHeight="1">
      <c r="A6" s="16"/>
      <c r="B6" s="21"/>
      <c r="C6" s="296">
        <v>1996</v>
      </c>
      <c r="D6" s="297"/>
      <c r="E6" s="297"/>
      <c r="F6" s="297"/>
      <c r="G6" s="297"/>
      <c r="H6" s="297"/>
      <c r="I6" s="298"/>
      <c r="J6" s="291">
        <v>1997</v>
      </c>
      <c r="K6" s="292"/>
      <c r="L6" s="292"/>
      <c r="M6" s="292"/>
      <c r="N6" s="292"/>
      <c r="O6" s="292"/>
      <c r="P6" s="293"/>
      <c r="Q6" s="296">
        <v>1998</v>
      </c>
      <c r="R6" s="297"/>
      <c r="S6" s="297"/>
      <c r="T6" s="297"/>
      <c r="U6" s="297"/>
      <c r="V6" s="297"/>
      <c r="W6" s="297"/>
      <c r="X6" s="297"/>
      <c r="Y6" s="298"/>
      <c r="Z6" s="291">
        <v>1999</v>
      </c>
      <c r="AA6" s="292"/>
      <c r="AB6" s="292"/>
      <c r="AC6" s="292"/>
      <c r="AD6" s="292"/>
      <c r="AE6" s="292"/>
      <c r="AF6" s="292"/>
      <c r="AG6" s="292"/>
      <c r="AH6" s="293"/>
      <c r="AI6" s="296">
        <v>2000</v>
      </c>
      <c r="AJ6" s="297"/>
      <c r="AK6" s="297"/>
      <c r="AL6" s="297"/>
      <c r="AM6" s="297"/>
      <c r="AN6" s="297"/>
      <c r="AO6" s="297"/>
      <c r="AP6" s="297"/>
      <c r="AQ6" s="298"/>
      <c r="AR6" s="291">
        <v>2001</v>
      </c>
      <c r="AS6" s="292"/>
      <c r="AT6" s="292"/>
      <c r="AU6" s="292"/>
      <c r="AV6" s="292"/>
      <c r="AW6" s="292"/>
      <c r="AX6" s="292"/>
      <c r="AY6" s="292"/>
      <c r="AZ6" s="293"/>
      <c r="BA6" s="296">
        <v>2002</v>
      </c>
      <c r="BB6" s="297"/>
      <c r="BC6" s="297"/>
      <c r="BD6" s="297"/>
      <c r="BE6" s="297"/>
      <c r="BF6" s="297"/>
      <c r="BG6" s="297"/>
      <c r="BH6" s="297"/>
      <c r="BI6" s="298"/>
      <c r="BJ6" s="291">
        <v>2003</v>
      </c>
      <c r="BK6" s="292"/>
      <c r="BL6" s="292"/>
      <c r="BM6" s="292"/>
      <c r="BN6" s="292"/>
      <c r="BO6" s="292"/>
      <c r="BP6" s="292"/>
      <c r="BQ6" s="292"/>
      <c r="BR6" s="293"/>
      <c r="BS6" s="296">
        <v>2004</v>
      </c>
      <c r="BT6" s="297"/>
      <c r="BU6" s="297"/>
      <c r="BV6" s="297"/>
      <c r="BW6" s="297"/>
      <c r="BX6" s="297"/>
      <c r="BY6" s="297"/>
      <c r="BZ6" s="297"/>
      <c r="CA6" s="298"/>
      <c r="CB6" s="291">
        <v>2005</v>
      </c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3"/>
      <c r="CN6" s="296">
        <v>2006</v>
      </c>
      <c r="CO6" s="297"/>
      <c r="CP6" s="297"/>
      <c r="CQ6" s="297"/>
      <c r="CR6" s="297"/>
      <c r="CS6" s="297"/>
      <c r="CT6" s="297"/>
      <c r="CU6" s="297"/>
      <c r="CV6" s="297"/>
      <c r="CW6" s="297"/>
      <c r="CX6" s="298"/>
      <c r="CY6" s="291">
        <v>2007</v>
      </c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3"/>
      <c r="DK6" s="296">
        <v>2008</v>
      </c>
      <c r="DL6" s="297"/>
      <c r="DM6" s="297"/>
      <c r="DN6" s="297"/>
      <c r="DO6" s="297"/>
      <c r="DP6" s="297"/>
      <c r="DQ6" s="297"/>
      <c r="DR6" s="297"/>
      <c r="DS6" s="297"/>
      <c r="DT6" s="297"/>
      <c r="DU6" s="298"/>
      <c r="DV6" s="291">
        <v>2009</v>
      </c>
      <c r="DW6" s="292"/>
      <c r="DX6" s="292"/>
      <c r="DY6" s="292"/>
      <c r="DZ6" s="292"/>
      <c r="EA6" s="292"/>
      <c r="EB6" s="292"/>
      <c r="EC6" s="292"/>
      <c r="ED6" s="292"/>
      <c r="EE6" s="292"/>
      <c r="EF6" s="293"/>
      <c r="EG6" s="280">
        <v>2010</v>
      </c>
      <c r="EH6" s="281"/>
      <c r="EI6" s="281"/>
      <c r="EJ6" s="281"/>
      <c r="EK6" s="281"/>
      <c r="EL6" s="281"/>
      <c r="EM6" s="281"/>
      <c r="EN6" s="281"/>
      <c r="EO6" s="281"/>
      <c r="EP6" s="281"/>
      <c r="EQ6" s="282"/>
      <c r="ER6" s="261">
        <v>2011</v>
      </c>
      <c r="ES6" s="262"/>
      <c r="ET6" s="262"/>
      <c r="EU6" s="262"/>
      <c r="EV6" s="262"/>
      <c r="EW6" s="262"/>
      <c r="EX6" s="262"/>
      <c r="EY6" s="262"/>
      <c r="EZ6" s="262"/>
      <c r="FA6" s="262"/>
      <c r="FB6" s="263"/>
      <c r="FC6" s="280">
        <v>2012</v>
      </c>
      <c r="FD6" s="281"/>
      <c r="FE6" s="281"/>
      <c r="FF6" s="281"/>
      <c r="FG6" s="281"/>
      <c r="FH6" s="281"/>
      <c r="FI6" s="281"/>
      <c r="FJ6" s="281"/>
      <c r="FK6" s="281"/>
      <c r="FL6" s="281"/>
      <c r="FM6" s="282"/>
      <c r="FN6" s="261">
        <v>2013</v>
      </c>
      <c r="FO6" s="262"/>
      <c r="FP6" s="262"/>
      <c r="FQ6" s="262"/>
      <c r="FR6" s="262"/>
      <c r="FS6" s="262"/>
      <c r="FT6" s="262"/>
      <c r="FU6" s="262"/>
      <c r="FV6" s="262"/>
      <c r="FW6" s="262"/>
      <c r="FX6" s="263"/>
      <c r="FY6" s="280">
        <v>2014</v>
      </c>
      <c r="FZ6" s="281"/>
      <c r="GA6" s="281"/>
      <c r="GB6" s="281"/>
      <c r="GC6" s="281"/>
      <c r="GD6" s="281"/>
      <c r="GE6" s="281"/>
      <c r="GF6" s="281"/>
      <c r="GG6" s="281"/>
      <c r="GH6" s="281"/>
      <c r="GI6" s="282"/>
      <c r="GJ6" s="261">
        <v>2015</v>
      </c>
      <c r="GK6" s="262"/>
      <c r="GL6" s="262"/>
      <c r="GM6" s="262"/>
      <c r="GN6" s="262"/>
      <c r="GO6" s="262"/>
      <c r="GP6" s="262"/>
      <c r="GQ6" s="262"/>
      <c r="GR6" s="262"/>
      <c r="GS6" s="262"/>
      <c r="GT6" s="263"/>
      <c r="GU6" s="280">
        <v>2016</v>
      </c>
      <c r="GV6" s="281"/>
      <c r="GW6" s="281"/>
      <c r="GX6" s="281"/>
      <c r="GY6" s="281"/>
      <c r="GZ6" s="281"/>
      <c r="HA6" s="281"/>
      <c r="HB6" s="281"/>
      <c r="HC6" s="281"/>
      <c r="HD6" s="281"/>
      <c r="HE6" s="282"/>
      <c r="HF6" s="261">
        <v>2017</v>
      </c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3"/>
      <c r="HR6" s="280">
        <v>2018</v>
      </c>
      <c r="HS6" s="281"/>
      <c r="HT6" s="281"/>
      <c r="HU6" s="281"/>
      <c r="HV6" s="281"/>
      <c r="HW6" s="281"/>
      <c r="HX6" s="281"/>
      <c r="HY6" s="281"/>
      <c r="HZ6" s="281"/>
      <c r="IA6" s="281"/>
      <c r="IB6" s="281"/>
      <c r="IC6" s="282"/>
      <c r="ID6" s="261">
        <v>2019</v>
      </c>
      <c r="IE6" s="262"/>
      <c r="IF6" s="262"/>
      <c r="IG6" s="262"/>
      <c r="IH6" s="262"/>
      <c r="II6" s="262"/>
      <c r="IJ6" s="262"/>
      <c r="IK6" s="262"/>
      <c r="IL6" s="262"/>
      <c r="IM6" s="262"/>
      <c r="IN6" s="262"/>
      <c r="IO6" s="263"/>
      <c r="IP6" s="280">
        <v>2020</v>
      </c>
      <c r="IQ6" s="281"/>
      <c r="IR6" s="281"/>
      <c r="IS6" s="281"/>
      <c r="IT6" s="281"/>
      <c r="IU6" s="281"/>
      <c r="IV6" s="281"/>
      <c r="IW6" s="281"/>
      <c r="IX6" s="281"/>
      <c r="IY6" s="281"/>
      <c r="IZ6" s="281"/>
      <c r="JA6" s="282"/>
      <c r="JB6" s="261">
        <v>2021</v>
      </c>
      <c r="JC6" s="262"/>
      <c r="JD6" s="262"/>
      <c r="JE6" s="262"/>
      <c r="JF6" s="262"/>
      <c r="JG6" s="262"/>
      <c r="JH6" s="262"/>
      <c r="JI6" s="262"/>
      <c r="JJ6" s="262"/>
      <c r="JK6" s="262"/>
      <c r="JL6" s="262"/>
      <c r="JM6" s="263"/>
      <c r="JN6" s="280">
        <v>2022</v>
      </c>
      <c r="JO6" s="281"/>
      <c r="JP6" s="281"/>
      <c r="JQ6" s="281"/>
      <c r="JR6" s="281"/>
      <c r="JS6" s="281"/>
      <c r="JT6" s="281"/>
      <c r="JU6" s="281"/>
      <c r="JV6" s="281"/>
      <c r="JW6" s="281"/>
      <c r="JX6" s="281"/>
      <c r="JY6" s="282"/>
      <c r="JZ6" s="261">
        <v>2023</v>
      </c>
      <c r="KA6" s="262"/>
      <c r="KB6" s="262"/>
      <c r="KC6" s="262"/>
      <c r="KD6" s="262"/>
      <c r="KE6" s="262"/>
      <c r="KF6" s="262"/>
      <c r="KG6" s="262"/>
      <c r="KH6" s="262"/>
      <c r="KI6" s="262"/>
      <c r="KJ6" s="262"/>
      <c r="KK6" s="263"/>
      <c r="KL6" s="280">
        <v>2024</v>
      </c>
      <c r="KM6" s="281"/>
      <c r="KN6" s="281"/>
      <c r="KO6" s="281"/>
      <c r="KP6" s="281"/>
      <c r="KQ6" s="281"/>
      <c r="KR6" s="281"/>
      <c r="KS6" s="281"/>
      <c r="KT6" s="281"/>
      <c r="KU6" s="281"/>
      <c r="KV6" s="281"/>
      <c r="KW6" s="282"/>
      <c r="KX6" s="283">
        <v>2025</v>
      </c>
      <c r="KY6" s="284"/>
      <c r="KZ6" s="284"/>
      <c r="LA6" s="284"/>
      <c r="LB6" s="284"/>
      <c r="LC6" s="284"/>
      <c r="LD6" s="284"/>
      <c r="LE6" s="284"/>
      <c r="LF6" s="284"/>
      <c r="LG6" s="284"/>
      <c r="LH6" s="284"/>
      <c r="LI6" s="285"/>
      <c r="LJ6" s="214"/>
      <c r="LK6" s="64"/>
      <c r="LL6" s="62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</row>
    <row r="7" spans="1:343" ht="14.45" customHeight="1">
      <c r="A7" s="16"/>
      <c r="B7" s="21"/>
      <c r="C7" s="23"/>
      <c r="D7" s="8" t="s">
        <v>478</v>
      </c>
      <c r="E7" s="8"/>
      <c r="F7" s="9"/>
      <c r="G7" s="8"/>
      <c r="H7" s="6"/>
      <c r="I7" s="7" t="s">
        <v>40</v>
      </c>
      <c r="J7" s="8"/>
      <c r="K7" s="8" t="s">
        <v>478</v>
      </c>
      <c r="L7" s="8"/>
      <c r="M7" s="9"/>
      <c r="N7" s="8"/>
      <c r="O7" s="6"/>
      <c r="P7" s="7" t="s">
        <v>40</v>
      </c>
      <c r="Q7" s="8"/>
      <c r="R7" s="8"/>
      <c r="S7" s="8"/>
      <c r="T7" s="9"/>
      <c r="U7" s="8"/>
      <c r="V7" s="6"/>
      <c r="W7" s="301" t="s">
        <v>499</v>
      </c>
      <c r="X7" s="302"/>
      <c r="Y7" s="7" t="s">
        <v>40</v>
      </c>
      <c r="Z7" s="8"/>
      <c r="AA7" s="8" t="s">
        <v>509</v>
      </c>
      <c r="AB7" s="8"/>
      <c r="AC7" s="9"/>
      <c r="AD7" s="8"/>
      <c r="AE7" s="6"/>
      <c r="AF7" s="301" t="s">
        <v>499</v>
      </c>
      <c r="AG7" s="302"/>
      <c r="AH7" s="7" t="s">
        <v>40</v>
      </c>
      <c r="AI7" s="8"/>
      <c r="AJ7" s="8" t="s">
        <v>478</v>
      </c>
      <c r="AK7" s="8"/>
      <c r="AL7" s="9"/>
      <c r="AM7" s="8"/>
      <c r="AN7" s="6"/>
      <c r="AO7" s="301" t="s">
        <v>499</v>
      </c>
      <c r="AP7" s="302"/>
      <c r="AQ7" s="7" t="s">
        <v>40</v>
      </c>
      <c r="AR7" s="8"/>
      <c r="AS7" s="8"/>
      <c r="AT7" s="8"/>
      <c r="AU7" s="9"/>
      <c r="AV7" s="8"/>
      <c r="AW7" s="6"/>
      <c r="AX7" s="301" t="s">
        <v>499</v>
      </c>
      <c r="AY7" s="302"/>
      <c r="AZ7" s="7" t="s">
        <v>40</v>
      </c>
      <c r="BA7" s="8"/>
      <c r="BB7" s="8" t="s">
        <v>477</v>
      </c>
      <c r="BC7" s="8"/>
      <c r="BD7" s="8"/>
      <c r="BE7" s="9"/>
      <c r="BF7" s="8"/>
      <c r="BG7" s="6"/>
      <c r="BH7" s="8" t="s">
        <v>499</v>
      </c>
      <c r="BI7" s="7" t="s">
        <v>40</v>
      </c>
      <c r="BJ7" s="8"/>
      <c r="BK7" s="8" t="s">
        <v>477</v>
      </c>
      <c r="BL7" s="8"/>
      <c r="BM7" s="8"/>
      <c r="BN7" s="9"/>
      <c r="BO7" s="8"/>
      <c r="BP7" s="6"/>
      <c r="BQ7" s="14" t="s">
        <v>499</v>
      </c>
      <c r="BR7" s="7" t="s">
        <v>40</v>
      </c>
      <c r="BS7" s="8"/>
      <c r="BT7" s="8" t="s">
        <v>477</v>
      </c>
      <c r="BU7" s="8"/>
      <c r="BV7" s="8"/>
      <c r="BW7" s="9"/>
      <c r="BX7" s="8"/>
      <c r="BY7" s="6"/>
      <c r="BZ7" s="8" t="s">
        <v>499</v>
      </c>
      <c r="CA7" s="7" t="s">
        <v>40</v>
      </c>
      <c r="CB7" s="8"/>
      <c r="CC7" s="8" t="s">
        <v>477</v>
      </c>
      <c r="CD7" s="8" t="s">
        <v>478</v>
      </c>
      <c r="CE7" s="8"/>
      <c r="CF7" s="9"/>
      <c r="CG7" s="8"/>
      <c r="CH7" s="6"/>
      <c r="CI7" s="14" t="s">
        <v>499</v>
      </c>
      <c r="CJ7" s="8"/>
      <c r="CK7" s="6"/>
      <c r="CL7" s="15" t="s">
        <v>503</v>
      </c>
      <c r="CM7" s="7" t="s">
        <v>40</v>
      </c>
      <c r="CN7" s="8"/>
      <c r="CO7" s="8" t="s">
        <v>477</v>
      </c>
      <c r="CP7" s="8" t="s">
        <v>478</v>
      </c>
      <c r="CQ7" s="8"/>
      <c r="CR7" s="9"/>
      <c r="CS7" s="8"/>
      <c r="CT7" s="6"/>
      <c r="CU7" s="8" t="s">
        <v>499</v>
      </c>
      <c r="CV7" s="299" t="s">
        <v>506</v>
      </c>
      <c r="CW7" s="300"/>
      <c r="CX7" s="7" t="s">
        <v>40</v>
      </c>
      <c r="CY7" s="8"/>
      <c r="CZ7" s="8" t="s">
        <v>477</v>
      </c>
      <c r="DA7" s="8" t="s">
        <v>478</v>
      </c>
      <c r="DB7" s="8"/>
      <c r="DC7" s="9"/>
      <c r="DD7" s="8"/>
      <c r="DE7" s="6"/>
      <c r="DF7" s="14" t="s">
        <v>499</v>
      </c>
      <c r="DG7" s="8"/>
      <c r="DH7" s="6"/>
      <c r="DI7" s="14" t="s">
        <v>503</v>
      </c>
      <c r="DJ7" s="7" t="s">
        <v>40</v>
      </c>
      <c r="DK7" s="8"/>
      <c r="DL7" s="8" t="s">
        <v>477</v>
      </c>
      <c r="DM7" s="8" t="s">
        <v>478</v>
      </c>
      <c r="DN7" s="8"/>
      <c r="DO7" s="9"/>
      <c r="DP7" s="8"/>
      <c r="DQ7" s="6"/>
      <c r="DR7" s="8" t="s">
        <v>499</v>
      </c>
      <c r="DS7" s="299" t="s">
        <v>506</v>
      </c>
      <c r="DT7" s="300"/>
      <c r="DU7" s="7" t="s">
        <v>40</v>
      </c>
      <c r="DV7" s="8"/>
      <c r="DW7" s="8" t="s">
        <v>477</v>
      </c>
      <c r="DX7" s="8" t="s">
        <v>478</v>
      </c>
      <c r="DY7" s="8"/>
      <c r="DZ7" s="9"/>
      <c r="EA7" s="8"/>
      <c r="EB7" s="6"/>
      <c r="EC7" s="14" t="s">
        <v>499</v>
      </c>
      <c r="ED7" s="8"/>
      <c r="EE7" s="6"/>
      <c r="EF7" s="7" t="s">
        <v>40</v>
      </c>
      <c r="EG7" s="28"/>
      <c r="EH7" s="28" t="s">
        <v>477</v>
      </c>
      <c r="EI7" s="28" t="s">
        <v>478</v>
      </c>
      <c r="EJ7" s="28"/>
      <c r="EK7" s="29"/>
      <c r="EL7" s="28"/>
      <c r="EM7" s="30"/>
      <c r="EN7" s="28" t="s">
        <v>499</v>
      </c>
      <c r="EO7" s="286" t="s">
        <v>506</v>
      </c>
      <c r="EP7" s="287"/>
      <c r="EQ7" s="32" t="s">
        <v>40</v>
      </c>
      <c r="ER7" s="28"/>
      <c r="ES7" s="28" t="s">
        <v>477</v>
      </c>
      <c r="ET7" s="28" t="s">
        <v>478</v>
      </c>
      <c r="EU7" s="28"/>
      <c r="EV7" s="29"/>
      <c r="EW7" s="28"/>
      <c r="EX7" s="30"/>
      <c r="EY7" s="31" t="s">
        <v>499</v>
      </c>
      <c r="EZ7" s="28"/>
      <c r="FA7" s="30"/>
      <c r="FB7" s="32" t="s">
        <v>40</v>
      </c>
      <c r="FC7" s="28"/>
      <c r="FD7" s="28" t="s">
        <v>477</v>
      </c>
      <c r="FE7" s="28" t="s">
        <v>478</v>
      </c>
      <c r="FF7" s="28"/>
      <c r="FG7" s="29"/>
      <c r="FH7" s="28"/>
      <c r="FI7" s="30"/>
      <c r="FJ7" s="28" t="s">
        <v>499</v>
      </c>
      <c r="FK7" s="286" t="s">
        <v>506</v>
      </c>
      <c r="FL7" s="287"/>
      <c r="FM7" s="32" t="s">
        <v>40</v>
      </c>
      <c r="FN7" s="28"/>
      <c r="FO7" s="28" t="s">
        <v>477</v>
      </c>
      <c r="FP7" s="28" t="s">
        <v>478</v>
      </c>
      <c r="FQ7" s="28"/>
      <c r="FR7" s="29"/>
      <c r="FS7" s="28"/>
      <c r="FT7" s="30"/>
      <c r="FU7" s="31" t="s">
        <v>499</v>
      </c>
      <c r="FV7" s="28"/>
      <c r="FW7" s="30"/>
      <c r="FX7" s="32" t="s">
        <v>40</v>
      </c>
      <c r="FY7" s="28"/>
      <c r="FZ7" s="28" t="s">
        <v>477</v>
      </c>
      <c r="GA7" s="28" t="s">
        <v>478</v>
      </c>
      <c r="GB7" s="28"/>
      <c r="GC7" s="29"/>
      <c r="GD7" s="28"/>
      <c r="GE7" s="30"/>
      <c r="GF7" s="28" t="s">
        <v>499</v>
      </c>
      <c r="GG7" s="286" t="s">
        <v>506</v>
      </c>
      <c r="GH7" s="287"/>
      <c r="GI7" s="32" t="s">
        <v>40</v>
      </c>
      <c r="GJ7" s="28"/>
      <c r="GK7" s="28" t="s">
        <v>477</v>
      </c>
      <c r="GL7" s="28" t="s">
        <v>478</v>
      </c>
      <c r="GM7" s="28"/>
      <c r="GN7" s="29"/>
      <c r="GO7" s="28"/>
      <c r="GP7" s="30"/>
      <c r="GQ7" s="31" t="s">
        <v>499</v>
      </c>
      <c r="GR7" s="28" t="s">
        <v>506</v>
      </c>
      <c r="GS7" s="30"/>
      <c r="GT7" s="32" t="s">
        <v>40</v>
      </c>
      <c r="GU7" s="28"/>
      <c r="GV7" s="28" t="s">
        <v>477</v>
      </c>
      <c r="GW7" s="28" t="s">
        <v>478</v>
      </c>
      <c r="GX7" s="28"/>
      <c r="GY7" s="29"/>
      <c r="GZ7" s="28"/>
      <c r="HA7" s="30"/>
      <c r="HB7" s="28" t="s">
        <v>499</v>
      </c>
      <c r="HC7" s="286" t="s">
        <v>506</v>
      </c>
      <c r="HD7" s="287"/>
      <c r="HE7" s="32" t="s">
        <v>40</v>
      </c>
      <c r="HF7" s="28"/>
      <c r="HG7" s="28" t="s">
        <v>477</v>
      </c>
      <c r="HH7" s="28" t="s">
        <v>478</v>
      </c>
      <c r="HI7" s="28"/>
      <c r="HJ7" s="29"/>
      <c r="HK7" s="28"/>
      <c r="HL7" s="30"/>
      <c r="HM7" s="28"/>
      <c r="HN7" s="30"/>
      <c r="HO7" s="286" t="s">
        <v>506</v>
      </c>
      <c r="HP7" s="287"/>
      <c r="HQ7" s="32" t="s">
        <v>40</v>
      </c>
      <c r="HR7" s="28"/>
      <c r="HS7" s="28" t="s">
        <v>477</v>
      </c>
      <c r="HT7" s="28" t="s">
        <v>478</v>
      </c>
      <c r="HU7" s="28"/>
      <c r="HV7" s="29"/>
      <c r="HW7" s="28"/>
      <c r="HX7" s="30"/>
      <c r="HY7" s="28"/>
      <c r="HZ7" s="30"/>
      <c r="IA7" s="286" t="s">
        <v>506</v>
      </c>
      <c r="IB7" s="287"/>
      <c r="IC7" s="32" t="s">
        <v>40</v>
      </c>
      <c r="ID7" s="28"/>
      <c r="IE7" s="28" t="s">
        <v>477</v>
      </c>
      <c r="IF7" s="28" t="s">
        <v>478</v>
      </c>
      <c r="IG7" s="28"/>
      <c r="IH7" s="29"/>
      <c r="II7" s="28"/>
      <c r="IJ7" s="30"/>
      <c r="IK7" s="28"/>
      <c r="IL7" s="30"/>
      <c r="IM7" s="286" t="s">
        <v>506</v>
      </c>
      <c r="IN7" s="287"/>
      <c r="IO7" s="32" t="s">
        <v>40</v>
      </c>
      <c r="IP7" s="28"/>
      <c r="IQ7" s="28" t="s">
        <v>477</v>
      </c>
      <c r="IR7" s="28" t="s">
        <v>478</v>
      </c>
      <c r="IS7" s="28"/>
      <c r="IT7" s="29"/>
      <c r="IU7" s="28"/>
      <c r="IV7" s="30"/>
      <c r="IW7" s="28"/>
      <c r="IX7" s="30"/>
      <c r="IY7" s="286" t="s">
        <v>506</v>
      </c>
      <c r="IZ7" s="287"/>
      <c r="JA7" s="32" t="s">
        <v>40</v>
      </c>
      <c r="JB7" s="28"/>
      <c r="JC7" s="28" t="s">
        <v>477</v>
      </c>
      <c r="JD7" s="28" t="s">
        <v>478</v>
      </c>
      <c r="JE7" s="28"/>
      <c r="JF7" s="29"/>
      <c r="JG7" s="28"/>
      <c r="JH7" s="30"/>
      <c r="JI7" s="28"/>
      <c r="JJ7" s="30"/>
      <c r="JK7" s="286" t="s">
        <v>506</v>
      </c>
      <c r="JL7" s="287"/>
      <c r="JM7" s="32" t="s">
        <v>40</v>
      </c>
      <c r="JN7" s="28"/>
      <c r="JO7" s="28" t="s">
        <v>477</v>
      </c>
      <c r="JP7" s="28" t="s">
        <v>478</v>
      </c>
      <c r="JQ7" s="28"/>
      <c r="JR7" s="29"/>
      <c r="JS7" s="28"/>
      <c r="JT7" s="30"/>
      <c r="JU7" s="28"/>
      <c r="JV7" s="30"/>
      <c r="JW7" s="286" t="s">
        <v>506</v>
      </c>
      <c r="JX7" s="287"/>
      <c r="JY7" s="32" t="s">
        <v>40</v>
      </c>
      <c r="JZ7" s="28"/>
      <c r="KA7" s="28" t="s">
        <v>477</v>
      </c>
      <c r="KB7" s="28" t="s">
        <v>478</v>
      </c>
      <c r="KC7" s="28"/>
      <c r="KD7" s="29"/>
      <c r="KE7" s="28"/>
      <c r="KF7" s="30"/>
      <c r="KG7" s="28"/>
      <c r="KH7" s="30"/>
      <c r="KI7" s="286" t="s">
        <v>506</v>
      </c>
      <c r="KJ7" s="287"/>
      <c r="KK7" s="32" t="s">
        <v>40</v>
      </c>
      <c r="KL7" s="28"/>
      <c r="KM7" s="28" t="s">
        <v>477</v>
      </c>
      <c r="KN7" s="28" t="s">
        <v>478</v>
      </c>
      <c r="KO7" s="28"/>
      <c r="KP7" s="29"/>
      <c r="KQ7" s="28"/>
      <c r="KR7" s="30"/>
      <c r="KS7" s="28"/>
      <c r="KT7" s="30"/>
      <c r="KU7" s="286" t="s">
        <v>506</v>
      </c>
      <c r="KV7" s="287"/>
      <c r="KW7" s="32" t="s">
        <v>40</v>
      </c>
      <c r="KX7" s="28"/>
      <c r="KY7" s="28" t="s">
        <v>477</v>
      </c>
      <c r="KZ7" s="28" t="s">
        <v>478</v>
      </c>
      <c r="LA7" s="28"/>
      <c r="LB7" s="29"/>
      <c r="LC7" s="28"/>
      <c r="LD7" s="30"/>
      <c r="LE7" s="28"/>
      <c r="LF7" s="30"/>
      <c r="LG7" s="286" t="s">
        <v>506</v>
      </c>
      <c r="LH7" s="287"/>
      <c r="LI7" s="32" t="s">
        <v>40</v>
      </c>
      <c r="LJ7" s="32"/>
      <c r="LK7" s="63"/>
      <c r="LL7" s="63" t="s">
        <v>616</v>
      </c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</row>
    <row r="8" spans="1:343" ht="14.45" customHeight="1" thickBot="1">
      <c r="A8" s="17"/>
      <c r="B8" s="22"/>
      <c r="C8" s="11" t="s">
        <v>477</v>
      </c>
      <c r="D8" s="10" t="s">
        <v>477</v>
      </c>
      <c r="E8" s="294" t="s">
        <v>1</v>
      </c>
      <c r="F8" s="295"/>
      <c r="G8" s="294" t="s">
        <v>497</v>
      </c>
      <c r="H8" s="295"/>
      <c r="I8" s="11" t="s">
        <v>492</v>
      </c>
      <c r="J8" s="10" t="s">
        <v>477</v>
      </c>
      <c r="K8" s="10" t="s">
        <v>477</v>
      </c>
      <c r="L8" s="294" t="s">
        <v>1</v>
      </c>
      <c r="M8" s="295"/>
      <c r="N8" s="294" t="s">
        <v>497</v>
      </c>
      <c r="O8" s="295"/>
      <c r="P8" s="11" t="s">
        <v>492</v>
      </c>
      <c r="Q8" s="10" t="s">
        <v>477</v>
      </c>
      <c r="R8" s="10" t="s">
        <v>496</v>
      </c>
      <c r="S8" s="294" t="s">
        <v>1</v>
      </c>
      <c r="T8" s="295"/>
      <c r="U8" s="294" t="s">
        <v>497</v>
      </c>
      <c r="V8" s="295"/>
      <c r="W8" s="294" t="s">
        <v>500</v>
      </c>
      <c r="X8" s="295"/>
      <c r="Y8" s="11" t="s">
        <v>492</v>
      </c>
      <c r="Z8" s="10" t="s">
        <v>477</v>
      </c>
      <c r="AA8" s="10" t="s">
        <v>477</v>
      </c>
      <c r="AB8" s="294" t="s">
        <v>1</v>
      </c>
      <c r="AC8" s="295"/>
      <c r="AD8" s="294" t="s">
        <v>497</v>
      </c>
      <c r="AE8" s="295"/>
      <c r="AF8" s="294" t="s">
        <v>500</v>
      </c>
      <c r="AG8" s="295"/>
      <c r="AH8" s="11" t="s">
        <v>492</v>
      </c>
      <c r="AI8" s="10" t="s">
        <v>477</v>
      </c>
      <c r="AJ8" s="10" t="s">
        <v>477</v>
      </c>
      <c r="AK8" s="294" t="s">
        <v>1</v>
      </c>
      <c r="AL8" s="295"/>
      <c r="AM8" s="294" t="s">
        <v>497</v>
      </c>
      <c r="AN8" s="295"/>
      <c r="AO8" s="294" t="s">
        <v>500</v>
      </c>
      <c r="AP8" s="295"/>
      <c r="AQ8" s="11" t="s">
        <v>492</v>
      </c>
      <c r="AR8" s="10" t="s">
        <v>477</v>
      </c>
      <c r="AS8" s="10" t="s">
        <v>496</v>
      </c>
      <c r="AT8" s="294" t="s">
        <v>1</v>
      </c>
      <c r="AU8" s="295"/>
      <c r="AV8" s="294" t="s">
        <v>497</v>
      </c>
      <c r="AW8" s="295"/>
      <c r="AX8" s="294" t="s">
        <v>500</v>
      </c>
      <c r="AY8" s="295"/>
      <c r="AZ8" s="11" t="s">
        <v>492</v>
      </c>
      <c r="BA8" s="10" t="s">
        <v>477</v>
      </c>
      <c r="BB8" s="10" t="s">
        <v>502</v>
      </c>
      <c r="BC8" s="10" t="s">
        <v>496</v>
      </c>
      <c r="BD8" s="294" t="s">
        <v>1</v>
      </c>
      <c r="BE8" s="295"/>
      <c r="BF8" s="294" t="s">
        <v>497</v>
      </c>
      <c r="BG8" s="295"/>
      <c r="BH8" s="10" t="s">
        <v>500</v>
      </c>
      <c r="BI8" s="11" t="s">
        <v>492</v>
      </c>
      <c r="BJ8" s="10" t="s">
        <v>477</v>
      </c>
      <c r="BK8" s="10" t="s">
        <v>502</v>
      </c>
      <c r="BL8" s="10" t="s">
        <v>496</v>
      </c>
      <c r="BM8" s="294" t="s">
        <v>1</v>
      </c>
      <c r="BN8" s="295"/>
      <c r="BO8" s="294" t="s">
        <v>497</v>
      </c>
      <c r="BP8" s="295"/>
      <c r="BQ8" s="10" t="s">
        <v>500</v>
      </c>
      <c r="BR8" s="11" t="s">
        <v>492</v>
      </c>
      <c r="BS8" s="10" t="s">
        <v>477</v>
      </c>
      <c r="BT8" s="10" t="s">
        <v>502</v>
      </c>
      <c r="BU8" s="10" t="s">
        <v>496</v>
      </c>
      <c r="BV8" s="294" t="s">
        <v>1</v>
      </c>
      <c r="BW8" s="295"/>
      <c r="BX8" s="294" t="s">
        <v>497</v>
      </c>
      <c r="BY8" s="295"/>
      <c r="BZ8" s="10" t="s">
        <v>500</v>
      </c>
      <c r="CA8" s="11" t="s">
        <v>492</v>
      </c>
      <c r="CB8" s="10" t="s">
        <v>477</v>
      </c>
      <c r="CC8" s="10" t="s">
        <v>502</v>
      </c>
      <c r="CD8" s="10" t="s">
        <v>477</v>
      </c>
      <c r="CE8" s="294" t="s">
        <v>1</v>
      </c>
      <c r="CF8" s="295"/>
      <c r="CG8" s="294" t="s">
        <v>497</v>
      </c>
      <c r="CH8" s="295"/>
      <c r="CI8" s="10" t="s">
        <v>500</v>
      </c>
      <c r="CJ8" s="294" t="s">
        <v>505</v>
      </c>
      <c r="CK8" s="295"/>
      <c r="CL8" s="10" t="s">
        <v>504</v>
      </c>
      <c r="CM8" s="11" t="s">
        <v>492</v>
      </c>
      <c r="CN8" s="10" t="s">
        <v>477</v>
      </c>
      <c r="CO8" s="10" t="s">
        <v>502</v>
      </c>
      <c r="CP8" s="10" t="s">
        <v>477</v>
      </c>
      <c r="CQ8" s="294" t="s">
        <v>1</v>
      </c>
      <c r="CR8" s="295"/>
      <c r="CS8" s="294" t="s">
        <v>497</v>
      </c>
      <c r="CT8" s="295"/>
      <c r="CU8" s="10" t="s">
        <v>500</v>
      </c>
      <c r="CV8" s="294" t="s">
        <v>1</v>
      </c>
      <c r="CW8" s="295"/>
      <c r="CX8" s="11" t="s">
        <v>492</v>
      </c>
      <c r="CY8" s="10" t="s">
        <v>477</v>
      </c>
      <c r="CZ8" s="10" t="s">
        <v>502</v>
      </c>
      <c r="DA8" s="10" t="s">
        <v>477</v>
      </c>
      <c r="DB8" s="294" t="s">
        <v>1</v>
      </c>
      <c r="DC8" s="295"/>
      <c r="DD8" s="294" t="s">
        <v>497</v>
      </c>
      <c r="DE8" s="295"/>
      <c r="DF8" s="10" t="s">
        <v>500</v>
      </c>
      <c r="DG8" s="294" t="s">
        <v>505</v>
      </c>
      <c r="DH8" s="295"/>
      <c r="DI8" s="10" t="s">
        <v>504</v>
      </c>
      <c r="DJ8" s="11" t="s">
        <v>492</v>
      </c>
      <c r="DK8" s="10" t="s">
        <v>477</v>
      </c>
      <c r="DL8" s="10" t="s">
        <v>502</v>
      </c>
      <c r="DM8" s="10" t="s">
        <v>477</v>
      </c>
      <c r="DN8" s="294" t="s">
        <v>1</v>
      </c>
      <c r="DO8" s="295"/>
      <c r="DP8" s="294" t="s">
        <v>497</v>
      </c>
      <c r="DQ8" s="295"/>
      <c r="DR8" s="10" t="s">
        <v>500</v>
      </c>
      <c r="DS8" s="294" t="s">
        <v>1</v>
      </c>
      <c r="DT8" s="295"/>
      <c r="DU8" s="11" t="s">
        <v>492</v>
      </c>
      <c r="DV8" s="10" t="s">
        <v>477</v>
      </c>
      <c r="DW8" s="10" t="s">
        <v>502</v>
      </c>
      <c r="DX8" s="10" t="s">
        <v>477</v>
      </c>
      <c r="DY8" s="294" t="s">
        <v>1</v>
      </c>
      <c r="DZ8" s="295"/>
      <c r="EA8" s="294" t="s">
        <v>497</v>
      </c>
      <c r="EB8" s="295"/>
      <c r="EC8" s="10" t="s">
        <v>500</v>
      </c>
      <c r="ED8" s="294" t="s">
        <v>505</v>
      </c>
      <c r="EE8" s="295"/>
      <c r="EF8" s="11" t="s">
        <v>492</v>
      </c>
      <c r="EG8" s="33" t="s">
        <v>477</v>
      </c>
      <c r="EH8" s="33" t="s">
        <v>502</v>
      </c>
      <c r="EI8" s="33" t="s">
        <v>477</v>
      </c>
      <c r="EJ8" s="288" t="s">
        <v>1</v>
      </c>
      <c r="EK8" s="289"/>
      <c r="EL8" s="288" t="s">
        <v>497</v>
      </c>
      <c r="EM8" s="289"/>
      <c r="EN8" s="33" t="s">
        <v>500</v>
      </c>
      <c r="EO8" s="288" t="s">
        <v>1</v>
      </c>
      <c r="EP8" s="289"/>
      <c r="EQ8" s="34" t="s">
        <v>492</v>
      </c>
      <c r="ER8" s="33" t="s">
        <v>477</v>
      </c>
      <c r="ES8" s="33" t="s">
        <v>502</v>
      </c>
      <c r="ET8" s="33" t="s">
        <v>477</v>
      </c>
      <c r="EU8" s="288" t="s">
        <v>1</v>
      </c>
      <c r="EV8" s="289"/>
      <c r="EW8" s="288" t="s">
        <v>497</v>
      </c>
      <c r="EX8" s="289"/>
      <c r="EY8" s="33" t="s">
        <v>500</v>
      </c>
      <c r="EZ8" s="288" t="s">
        <v>505</v>
      </c>
      <c r="FA8" s="289"/>
      <c r="FB8" s="34" t="s">
        <v>492</v>
      </c>
      <c r="FC8" s="33" t="s">
        <v>477</v>
      </c>
      <c r="FD8" s="33" t="s">
        <v>502</v>
      </c>
      <c r="FE8" s="33" t="s">
        <v>477</v>
      </c>
      <c r="FF8" s="288" t="s">
        <v>1</v>
      </c>
      <c r="FG8" s="289"/>
      <c r="FH8" s="288" t="s">
        <v>497</v>
      </c>
      <c r="FI8" s="289"/>
      <c r="FJ8" s="33" t="s">
        <v>500</v>
      </c>
      <c r="FK8" s="288" t="s">
        <v>1</v>
      </c>
      <c r="FL8" s="289"/>
      <c r="FM8" s="34" t="s">
        <v>492</v>
      </c>
      <c r="FN8" s="33" t="s">
        <v>477</v>
      </c>
      <c r="FO8" s="33" t="s">
        <v>502</v>
      </c>
      <c r="FP8" s="33" t="s">
        <v>477</v>
      </c>
      <c r="FQ8" s="288" t="s">
        <v>1</v>
      </c>
      <c r="FR8" s="289"/>
      <c r="FS8" s="288" t="s">
        <v>497</v>
      </c>
      <c r="FT8" s="289"/>
      <c r="FU8" s="33" t="s">
        <v>500</v>
      </c>
      <c r="FV8" s="288" t="s">
        <v>505</v>
      </c>
      <c r="FW8" s="289"/>
      <c r="FX8" s="34" t="s">
        <v>492</v>
      </c>
      <c r="FY8" s="33" t="s">
        <v>477</v>
      </c>
      <c r="FZ8" s="33" t="s">
        <v>502</v>
      </c>
      <c r="GA8" s="33" t="s">
        <v>477</v>
      </c>
      <c r="GB8" s="288" t="s">
        <v>1</v>
      </c>
      <c r="GC8" s="289"/>
      <c r="GD8" s="288" t="s">
        <v>497</v>
      </c>
      <c r="GE8" s="289"/>
      <c r="GF8" s="33" t="s">
        <v>500</v>
      </c>
      <c r="GG8" s="288" t="s">
        <v>1</v>
      </c>
      <c r="GH8" s="289"/>
      <c r="GI8" s="34" t="s">
        <v>492</v>
      </c>
      <c r="GJ8" s="33" t="s">
        <v>477</v>
      </c>
      <c r="GK8" s="33" t="s">
        <v>502</v>
      </c>
      <c r="GL8" s="33" t="s">
        <v>477</v>
      </c>
      <c r="GM8" s="288" t="s">
        <v>1</v>
      </c>
      <c r="GN8" s="289"/>
      <c r="GO8" s="288" t="s">
        <v>497</v>
      </c>
      <c r="GP8" s="289"/>
      <c r="GQ8" s="33" t="s">
        <v>500</v>
      </c>
      <c r="GR8" s="288" t="s">
        <v>1</v>
      </c>
      <c r="GS8" s="289"/>
      <c r="GT8" s="34" t="s">
        <v>492</v>
      </c>
      <c r="GU8" s="33" t="s">
        <v>477</v>
      </c>
      <c r="GV8" s="33" t="s">
        <v>502</v>
      </c>
      <c r="GW8" s="33" t="s">
        <v>477</v>
      </c>
      <c r="GX8" s="288" t="s">
        <v>1</v>
      </c>
      <c r="GY8" s="289"/>
      <c r="GZ8" s="288" t="s">
        <v>497</v>
      </c>
      <c r="HA8" s="289"/>
      <c r="HB8" s="33" t="s">
        <v>500</v>
      </c>
      <c r="HC8" s="288" t="s">
        <v>1</v>
      </c>
      <c r="HD8" s="289"/>
      <c r="HE8" s="34" t="s">
        <v>492</v>
      </c>
      <c r="HF8" s="33" t="s">
        <v>477</v>
      </c>
      <c r="HG8" s="33" t="s">
        <v>502</v>
      </c>
      <c r="HH8" s="33" t="s">
        <v>477</v>
      </c>
      <c r="HI8" s="288" t="s">
        <v>1</v>
      </c>
      <c r="HJ8" s="289"/>
      <c r="HK8" s="290" t="s">
        <v>701</v>
      </c>
      <c r="HL8" s="289"/>
      <c r="HM8" s="288" t="s">
        <v>497</v>
      </c>
      <c r="HN8" s="289"/>
      <c r="HO8" s="288" t="s">
        <v>1</v>
      </c>
      <c r="HP8" s="289"/>
      <c r="HQ8" s="34" t="s">
        <v>492</v>
      </c>
      <c r="HR8" s="33" t="s">
        <v>477</v>
      </c>
      <c r="HS8" s="33" t="s">
        <v>502</v>
      </c>
      <c r="HT8" s="33" t="s">
        <v>477</v>
      </c>
      <c r="HU8" s="288" t="s">
        <v>1</v>
      </c>
      <c r="HV8" s="289"/>
      <c r="HW8" s="290" t="s">
        <v>701</v>
      </c>
      <c r="HX8" s="289"/>
      <c r="HY8" s="288" t="s">
        <v>497</v>
      </c>
      <c r="HZ8" s="289"/>
      <c r="IA8" s="288" t="s">
        <v>1</v>
      </c>
      <c r="IB8" s="289"/>
      <c r="IC8" s="34" t="s">
        <v>492</v>
      </c>
      <c r="ID8" s="33" t="s">
        <v>477</v>
      </c>
      <c r="IE8" s="33" t="s">
        <v>502</v>
      </c>
      <c r="IF8" s="33" t="s">
        <v>477</v>
      </c>
      <c r="IG8" s="288" t="s">
        <v>1</v>
      </c>
      <c r="IH8" s="289"/>
      <c r="II8" s="290" t="s">
        <v>701</v>
      </c>
      <c r="IJ8" s="289"/>
      <c r="IK8" s="288" t="s">
        <v>497</v>
      </c>
      <c r="IL8" s="289"/>
      <c r="IM8" s="288" t="s">
        <v>1</v>
      </c>
      <c r="IN8" s="289"/>
      <c r="IO8" s="34" t="s">
        <v>492</v>
      </c>
      <c r="IP8" s="33" t="s">
        <v>477</v>
      </c>
      <c r="IQ8" s="33" t="s">
        <v>502</v>
      </c>
      <c r="IR8" s="33" t="s">
        <v>477</v>
      </c>
      <c r="IS8" s="288" t="s">
        <v>1</v>
      </c>
      <c r="IT8" s="289"/>
      <c r="IU8" s="290" t="s">
        <v>701</v>
      </c>
      <c r="IV8" s="289"/>
      <c r="IW8" s="288" t="s">
        <v>497</v>
      </c>
      <c r="IX8" s="289"/>
      <c r="IY8" s="288" t="s">
        <v>1</v>
      </c>
      <c r="IZ8" s="289"/>
      <c r="JA8" s="34" t="s">
        <v>492</v>
      </c>
      <c r="JB8" s="33" t="s">
        <v>477</v>
      </c>
      <c r="JC8" s="33" t="s">
        <v>502</v>
      </c>
      <c r="JD8" s="33" t="s">
        <v>477</v>
      </c>
      <c r="JE8" s="288" t="s">
        <v>1</v>
      </c>
      <c r="JF8" s="289"/>
      <c r="JG8" s="290" t="s">
        <v>701</v>
      </c>
      <c r="JH8" s="289"/>
      <c r="JI8" s="288" t="s">
        <v>497</v>
      </c>
      <c r="JJ8" s="289"/>
      <c r="JK8" s="288" t="s">
        <v>1</v>
      </c>
      <c r="JL8" s="289"/>
      <c r="JM8" s="34" t="s">
        <v>492</v>
      </c>
      <c r="JN8" s="33" t="s">
        <v>477</v>
      </c>
      <c r="JO8" s="33" t="s">
        <v>502</v>
      </c>
      <c r="JP8" s="33" t="s">
        <v>477</v>
      </c>
      <c r="JQ8" s="288" t="s">
        <v>1</v>
      </c>
      <c r="JR8" s="289"/>
      <c r="JS8" s="290" t="s">
        <v>701</v>
      </c>
      <c r="JT8" s="289"/>
      <c r="JU8" s="288" t="s">
        <v>497</v>
      </c>
      <c r="JV8" s="289"/>
      <c r="JW8" s="288" t="s">
        <v>1</v>
      </c>
      <c r="JX8" s="289"/>
      <c r="JY8" s="34" t="s">
        <v>492</v>
      </c>
      <c r="JZ8" s="33" t="s">
        <v>477</v>
      </c>
      <c r="KA8" s="33" t="s">
        <v>502</v>
      </c>
      <c r="KB8" s="33" t="s">
        <v>477</v>
      </c>
      <c r="KC8" s="288" t="s">
        <v>1</v>
      </c>
      <c r="KD8" s="289"/>
      <c r="KE8" s="290" t="s">
        <v>701</v>
      </c>
      <c r="KF8" s="289"/>
      <c r="KG8" s="288" t="s">
        <v>497</v>
      </c>
      <c r="KH8" s="289"/>
      <c r="KI8" s="288" t="s">
        <v>1</v>
      </c>
      <c r="KJ8" s="289"/>
      <c r="KK8" s="34" t="s">
        <v>492</v>
      </c>
      <c r="KL8" s="33" t="s">
        <v>477</v>
      </c>
      <c r="KM8" s="33" t="s">
        <v>502</v>
      </c>
      <c r="KN8" s="33" t="s">
        <v>477</v>
      </c>
      <c r="KO8" s="288" t="s">
        <v>1</v>
      </c>
      <c r="KP8" s="289"/>
      <c r="KQ8" s="290" t="s">
        <v>701</v>
      </c>
      <c r="KR8" s="289"/>
      <c r="KS8" s="288" t="s">
        <v>497</v>
      </c>
      <c r="KT8" s="289"/>
      <c r="KU8" s="288" t="s">
        <v>1</v>
      </c>
      <c r="KV8" s="289"/>
      <c r="KW8" s="34" t="s">
        <v>492</v>
      </c>
      <c r="KX8" s="33" t="s">
        <v>477</v>
      </c>
      <c r="KY8" s="33" t="s">
        <v>502</v>
      </c>
      <c r="KZ8" s="33" t="s">
        <v>477</v>
      </c>
      <c r="LA8" s="288" t="s">
        <v>1</v>
      </c>
      <c r="LB8" s="289"/>
      <c r="LC8" s="290" t="s">
        <v>701</v>
      </c>
      <c r="LD8" s="289"/>
      <c r="LE8" s="288" t="s">
        <v>497</v>
      </c>
      <c r="LF8" s="289"/>
      <c r="LG8" s="288" t="s">
        <v>1</v>
      </c>
      <c r="LH8" s="289"/>
      <c r="LI8" s="34" t="s">
        <v>492</v>
      </c>
      <c r="LJ8" s="32"/>
      <c r="LK8" s="63" t="s">
        <v>618</v>
      </c>
      <c r="LL8" s="63" t="s">
        <v>617</v>
      </c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</row>
    <row r="9" spans="1:343" s="224" customFormat="1" ht="22.7" customHeight="1" thickTop="1">
      <c r="A9" s="225" t="s">
        <v>2</v>
      </c>
      <c r="B9" s="226" t="s">
        <v>479</v>
      </c>
      <c r="C9" s="227" t="s">
        <v>494</v>
      </c>
      <c r="D9" s="227" t="s">
        <v>494</v>
      </c>
      <c r="E9" s="227" t="s">
        <v>494</v>
      </c>
      <c r="F9" s="228" t="s">
        <v>495</v>
      </c>
      <c r="G9" s="227" t="s">
        <v>494</v>
      </c>
      <c r="H9" s="228" t="s">
        <v>495</v>
      </c>
      <c r="I9" s="229" t="s">
        <v>494</v>
      </c>
      <c r="J9" s="227" t="s">
        <v>494</v>
      </c>
      <c r="K9" s="227" t="s">
        <v>494</v>
      </c>
      <c r="L9" s="227" t="s">
        <v>494</v>
      </c>
      <c r="M9" s="228" t="s">
        <v>495</v>
      </c>
      <c r="N9" s="227" t="s">
        <v>494</v>
      </c>
      <c r="O9" s="228" t="s">
        <v>495</v>
      </c>
      <c r="P9" s="229" t="s">
        <v>494</v>
      </c>
      <c r="Q9" s="227" t="s">
        <v>494</v>
      </c>
      <c r="R9" s="227" t="s">
        <v>494</v>
      </c>
      <c r="S9" s="227" t="s">
        <v>494</v>
      </c>
      <c r="T9" s="228" t="s">
        <v>495</v>
      </c>
      <c r="U9" s="227" t="s">
        <v>494</v>
      </c>
      <c r="V9" s="228" t="s">
        <v>495</v>
      </c>
      <c r="W9" s="227" t="s">
        <v>494</v>
      </c>
      <c r="X9" s="228" t="s">
        <v>495</v>
      </c>
      <c r="Y9" s="229" t="s">
        <v>494</v>
      </c>
      <c r="Z9" s="227" t="s">
        <v>494</v>
      </c>
      <c r="AA9" s="227" t="s">
        <v>494</v>
      </c>
      <c r="AB9" s="227" t="s">
        <v>494</v>
      </c>
      <c r="AC9" s="228" t="s">
        <v>495</v>
      </c>
      <c r="AD9" s="227" t="s">
        <v>494</v>
      </c>
      <c r="AE9" s="228" t="s">
        <v>495</v>
      </c>
      <c r="AF9" s="227" t="s">
        <v>494</v>
      </c>
      <c r="AG9" s="228" t="s">
        <v>495</v>
      </c>
      <c r="AH9" s="229" t="s">
        <v>494</v>
      </c>
      <c r="AI9" s="227" t="s">
        <v>494</v>
      </c>
      <c r="AJ9" s="227" t="s">
        <v>494</v>
      </c>
      <c r="AK9" s="227" t="s">
        <v>494</v>
      </c>
      <c r="AL9" s="228" t="s">
        <v>495</v>
      </c>
      <c r="AM9" s="227" t="s">
        <v>494</v>
      </c>
      <c r="AN9" s="228" t="s">
        <v>495</v>
      </c>
      <c r="AO9" s="227" t="s">
        <v>494</v>
      </c>
      <c r="AP9" s="228" t="s">
        <v>495</v>
      </c>
      <c r="AQ9" s="229" t="s">
        <v>494</v>
      </c>
      <c r="AR9" s="227" t="s">
        <v>494</v>
      </c>
      <c r="AS9" s="227" t="s">
        <v>494</v>
      </c>
      <c r="AT9" s="227" t="s">
        <v>494</v>
      </c>
      <c r="AU9" s="228" t="s">
        <v>495</v>
      </c>
      <c r="AV9" s="227" t="s">
        <v>494</v>
      </c>
      <c r="AW9" s="228" t="s">
        <v>495</v>
      </c>
      <c r="AX9" s="227" t="s">
        <v>494</v>
      </c>
      <c r="AY9" s="228" t="s">
        <v>495</v>
      </c>
      <c r="AZ9" s="229" t="s">
        <v>494</v>
      </c>
      <c r="BA9" s="227" t="s">
        <v>494</v>
      </c>
      <c r="BB9" s="227" t="s">
        <v>494</v>
      </c>
      <c r="BC9" s="227" t="s">
        <v>494</v>
      </c>
      <c r="BD9" s="227" t="s">
        <v>494</v>
      </c>
      <c r="BE9" s="228" t="s">
        <v>495</v>
      </c>
      <c r="BF9" s="227" t="s">
        <v>494</v>
      </c>
      <c r="BG9" s="228" t="s">
        <v>495</v>
      </c>
      <c r="BH9" s="227" t="s">
        <v>494</v>
      </c>
      <c r="BI9" s="229" t="s">
        <v>494</v>
      </c>
      <c r="BJ9" s="227" t="s">
        <v>494</v>
      </c>
      <c r="BK9" s="227" t="s">
        <v>494</v>
      </c>
      <c r="BL9" s="227" t="s">
        <v>494</v>
      </c>
      <c r="BM9" s="227" t="s">
        <v>494</v>
      </c>
      <c r="BN9" s="228" t="s">
        <v>495</v>
      </c>
      <c r="BO9" s="227" t="s">
        <v>494</v>
      </c>
      <c r="BP9" s="228" t="s">
        <v>495</v>
      </c>
      <c r="BQ9" s="227" t="s">
        <v>494</v>
      </c>
      <c r="BR9" s="229" t="s">
        <v>494</v>
      </c>
      <c r="BS9" s="227" t="s">
        <v>494</v>
      </c>
      <c r="BT9" s="227" t="s">
        <v>494</v>
      </c>
      <c r="BU9" s="227" t="s">
        <v>494</v>
      </c>
      <c r="BV9" s="227" t="s">
        <v>494</v>
      </c>
      <c r="BW9" s="228" t="s">
        <v>495</v>
      </c>
      <c r="BX9" s="227" t="s">
        <v>494</v>
      </c>
      <c r="BY9" s="228" t="s">
        <v>495</v>
      </c>
      <c r="BZ9" s="227" t="s">
        <v>494</v>
      </c>
      <c r="CA9" s="229" t="s">
        <v>494</v>
      </c>
      <c r="CB9" s="227" t="s">
        <v>494</v>
      </c>
      <c r="CC9" s="227" t="s">
        <v>494</v>
      </c>
      <c r="CD9" s="227" t="s">
        <v>494</v>
      </c>
      <c r="CE9" s="227" t="s">
        <v>494</v>
      </c>
      <c r="CF9" s="228" t="s">
        <v>495</v>
      </c>
      <c r="CG9" s="227" t="s">
        <v>494</v>
      </c>
      <c r="CH9" s="228" t="s">
        <v>495</v>
      </c>
      <c r="CI9" s="227" t="s">
        <v>494</v>
      </c>
      <c r="CJ9" s="227" t="s">
        <v>494</v>
      </c>
      <c r="CK9" s="228" t="s">
        <v>495</v>
      </c>
      <c r="CL9" s="227" t="s">
        <v>494</v>
      </c>
      <c r="CM9" s="229" t="s">
        <v>494</v>
      </c>
      <c r="CN9" s="227" t="s">
        <v>494</v>
      </c>
      <c r="CO9" s="227" t="s">
        <v>494</v>
      </c>
      <c r="CP9" s="227" t="s">
        <v>494</v>
      </c>
      <c r="CQ9" s="227" t="s">
        <v>494</v>
      </c>
      <c r="CR9" s="228" t="s">
        <v>495</v>
      </c>
      <c r="CS9" s="227" t="s">
        <v>494</v>
      </c>
      <c r="CT9" s="228" t="s">
        <v>495</v>
      </c>
      <c r="CU9" s="227" t="s">
        <v>494</v>
      </c>
      <c r="CV9" s="227" t="s">
        <v>494</v>
      </c>
      <c r="CW9" s="228" t="s">
        <v>495</v>
      </c>
      <c r="CX9" s="229" t="s">
        <v>494</v>
      </c>
      <c r="CY9" s="227" t="s">
        <v>494</v>
      </c>
      <c r="CZ9" s="227" t="s">
        <v>494</v>
      </c>
      <c r="DA9" s="227" t="s">
        <v>494</v>
      </c>
      <c r="DB9" s="227" t="s">
        <v>494</v>
      </c>
      <c r="DC9" s="228" t="s">
        <v>495</v>
      </c>
      <c r="DD9" s="227" t="s">
        <v>494</v>
      </c>
      <c r="DE9" s="228" t="s">
        <v>495</v>
      </c>
      <c r="DF9" s="227" t="s">
        <v>494</v>
      </c>
      <c r="DG9" s="227" t="s">
        <v>494</v>
      </c>
      <c r="DH9" s="228" t="s">
        <v>495</v>
      </c>
      <c r="DI9" s="227" t="s">
        <v>494</v>
      </c>
      <c r="DJ9" s="229" t="s">
        <v>494</v>
      </c>
      <c r="DK9" s="227" t="s">
        <v>579</v>
      </c>
      <c r="DL9" s="227" t="s">
        <v>579</v>
      </c>
      <c r="DM9" s="227" t="s">
        <v>579</v>
      </c>
      <c r="DN9" s="227" t="s">
        <v>579</v>
      </c>
      <c r="DO9" s="228" t="s">
        <v>495</v>
      </c>
      <c r="DP9" s="227" t="s">
        <v>579</v>
      </c>
      <c r="DQ9" s="228" t="s">
        <v>495</v>
      </c>
      <c r="DR9" s="227" t="s">
        <v>579</v>
      </c>
      <c r="DS9" s="227" t="s">
        <v>579</v>
      </c>
      <c r="DT9" s="228" t="s">
        <v>495</v>
      </c>
      <c r="DU9" s="229" t="s">
        <v>579</v>
      </c>
      <c r="DV9" s="227" t="s">
        <v>575</v>
      </c>
      <c r="DW9" s="227" t="s">
        <v>575</v>
      </c>
      <c r="DX9" s="227" t="s">
        <v>575</v>
      </c>
      <c r="DY9" s="227" t="s">
        <v>575</v>
      </c>
      <c r="DZ9" s="228" t="s">
        <v>495</v>
      </c>
      <c r="EA9" s="227" t="s">
        <v>575</v>
      </c>
      <c r="EB9" s="228" t="s">
        <v>495</v>
      </c>
      <c r="EC9" s="227" t="s">
        <v>575</v>
      </c>
      <c r="ED9" s="227" t="s">
        <v>575</v>
      </c>
      <c r="EE9" s="228" t="s">
        <v>495</v>
      </c>
      <c r="EF9" s="229" t="s">
        <v>575</v>
      </c>
      <c r="EG9" s="181" t="s">
        <v>575</v>
      </c>
      <c r="EH9" s="181" t="s">
        <v>575</v>
      </c>
      <c r="EI9" s="181" t="s">
        <v>575</v>
      </c>
      <c r="EJ9" s="181" t="s">
        <v>575</v>
      </c>
      <c r="EK9" s="182" t="s">
        <v>495</v>
      </c>
      <c r="EL9" s="181" t="s">
        <v>575</v>
      </c>
      <c r="EM9" s="182" t="s">
        <v>495</v>
      </c>
      <c r="EN9" s="181" t="s">
        <v>575</v>
      </c>
      <c r="EO9" s="181" t="s">
        <v>575</v>
      </c>
      <c r="EP9" s="182" t="s">
        <v>495</v>
      </c>
      <c r="EQ9" s="230" t="s">
        <v>575</v>
      </c>
      <c r="ER9" s="181" t="s">
        <v>575</v>
      </c>
      <c r="ES9" s="181" t="s">
        <v>575</v>
      </c>
      <c r="ET9" s="181" t="s">
        <v>575</v>
      </c>
      <c r="EU9" s="181" t="s">
        <v>575</v>
      </c>
      <c r="EV9" s="182" t="s">
        <v>495</v>
      </c>
      <c r="EW9" s="181" t="s">
        <v>575</v>
      </c>
      <c r="EX9" s="182" t="s">
        <v>495</v>
      </c>
      <c r="EY9" s="181" t="s">
        <v>575</v>
      </c>
      <c r="EZ9" s="181" t="s">
        <v>575</v>
      </c>
      <c r="FA9" s="182" t="s">
        <v>495</v>
      </c>
      <c r="FB9" s="230" t="s">
        <v>575</v>
      </c>
      <c r="FC9" s="181" t="s">
        <v>621</v>
      </c>
      <c r="FD9" s="181" t="s">
        <v>621</v>
      </c>
      <c r="FE9" s="181" t="s">
        <v>621</v>
      </c>
      <c r="FF9" s="181" t="s">
        <v>621</v>
      </c>
      <c r="FG9" s="182" t="s">
        <v>642</v>
      </c>
      <c r="FH9" s="181" t="s">
        <v>621</v>
      </c>
      <c r="FI9" s="182" t="s">
        <v>642</v>
      </c>
      <c r="FJ9" s="181" t="s">
        <v>621</v>
      </c>
      <c r="FK9" s="181" t="s">
        <v>621</v>
      </c>
      <c r="FL9" s="182" t="s">
        <v>642</v>
      </c>
      <c r="FM9" s="181" t="s">
        <v>621</v>
      </c>
      <c r="FN9" s="181" t="s">
        <v>575</v>
      </c>
      <c r="FO9" s="181" t="s">
        <v>575</v>
      </c>
      <c r="FP9" s="181" t="s">
        <v>575</v>
      </c>
      <c r="FQ9" s="181" t="s">
        <v>575</v>
      </c>
      <c r="FR9" s="182" t="s">
        <v>495</v>
      </c>
      <c r="FS9" s="181" t="s">
        <v>575</v>
      </c>
      <c r="FT9" s="182" t="s">
        <v>495</v>
      </c>
      <c r="FU9" s="181" t="s">
        <v>575</v>
      </c>
      <c r="FV9" s="181" t="s">
        <v>575</v>
      </c>
      <c r="FW9" s="182" t="s">
        <v>495</v>
      </c>
      <c r="FX9" s="230" t="s">
        <v>575</v>
      </c>
      <c r="FY9" s="181" t="s">
        <v>575</v>
      </c>
      <c r="FZ9" s="181" t="s">
        <v>575</v>
      </c>
      <c r="GA9" s="181" t="s">
        <v>575</v>
      </c>
      <c r="GB9" s="181" t="s">
        <v>575</v>
      </c>
      <c r="GC9" s="182" t="s">
        <v>495</v>
      </c>
      <c r="GD9" s="181" t="s">
        <v>575</v>
      </c>
      <c r="GE9" s="182" t="s">
        <v>495</v>
      </c>
      <c r="GF9" s="181" t="s">
        <v>575</v>
      </c>
      <c r="GG9" s="181" t="s">
        <v>575</v>
      </c>
      <c r="GH9" s="182" t="s">
        <v>495</v>
      </c>
      <c r="GI9" s="181" t="s">
        <v>575</v>
      </c>
      <c r="GJ9" s="181" t="s">
        <v>575</v>
      </c>
      <c r="GK9" s="181" t="s">
        <v>575</v>
      </c>
      <c r="GL9" s="181" t="s">
        <v>575</v>
      </c>
      <c r="GM9" s="181" t="s">
        <v>575</v>
      </c>
      <c r="GN9" s="182" t="s">
        <v>690</v>
      </c>
      <c r="GO9" s="181" t="s">
        <v>575</v>
      </c>
      <c r="GP9" s="182" t="s">
        <v>690</v>
      </c>
      <c r="GQ9" s="181" t="s">
        <v>575</v>
      </c>
      <c r="GR9" s="181" t="s">
        <v>575</v>
      </c>
      <c r="GS9" s="182" t="s">
        <v>690</v>
      </c>
      <c r="GT9" s="230" t="s">
        <v>575</v>
      </c>
      <c r="GU9" s="181" t="s">
        <v>575</v>
      </c>
      <c r="GV9" s="181" t="s">
        <v>575</v>
      </c>
      <c r="GW9" s="181" t="s">
        <v>575</v>
      </c>
      <c r="GX9" s="181" t="s">
        <v>575</v>
      </c>
      <c r="GY9" s="182" t="s">
        <v>690</v>
      </c>
      <c r="GZ9" s="181" t="s">
        <v>575</v>
      </c>
      <c r="HA9" s="182" t="s">
        <v>690</v>
      </c>
      <c r="HB9" s="181" t="s">
        <v>575</v>
      </c>
      <c r="HC9" s="181" t="s">
        <v>575</v>
      </c>
      <c r="HD9" s="182" t="s">
        <v>690</v>
      </c>
      <c r="HE9" s="181" t="s">
        <v>575</v>
      </c>
      <c r="HF9" s="181" t="s">
        <v>575</v>
      </c>
      <c r="HG9" s="181" t="s">
        <v>575</v>
      </c>
      <c r="HH9" s="181" t="s">
        <v>575</v>
      </c>
      <c r="HI9" s="181" t="s">
        <v>575</v>
      </c>
      <c r="HJ9" s="182" t="s">
        <v>708</v>
      </c>
      <c r="HK9" s="181" t="s">
        <v>575</v>
      </c>
      <c r="HL9" s="182" t="s">
        <v>708</v>
      </c>
      <c r="HM9" s="181" t="s">
        <v>575</v>
      </c>
      <c r="HN9" s="182" t="s">
        <v>708</v>
      </c>
      <c r="HO9" s="181" t="s">
        <v>575</v>
      </c>
      <c r="HP9" s="182" t="s">
        <v>708</v>
      </c>
      <c r="HQ9" s="230" t="s">
        <v>575</v>
      </c>
      <c r="HR9" s="181" t="s">
        <v>575</v>
      </c>
      <c r="HS9" s="181" t="s">
        <v>575</v>
      </c>
      <c r="HT9" s="181" t="s">
        <v>575</v>
      </c>
      <c r="HU9" s="181" t="s">
        <v>575</v>
      </c>
      <c r="HV9" s="182" t="s">
        <v>712</v>
      </c>
      <c r="HW9" s="181" t="s">
        <v>575</v>
      </c>
      <c r="HX9" s="182" t="s">
        <v>712</v>
      </c>
      <c r="HY9" s="181" t="s">
        <v>575</v>
      </c>
      <c r="HZ9" s="182" t="s">
        <v>712</v>
      </c>
      <c r="IA9" s="181" t="s">
        <v>575</v>
      </c>
      <c r="IB9" s="182" t="s">
        <v>712</v>
      </c>
      <c r="IC9" s="181" t="s">
        <v>575</v>
      </c>
      <c r="ID9" s="181" t="s">
        <v>575</v>
      </c>
      <c r="IE9" s="181" t="s">
        <v>575</v>
      </c>
      <c r="IF9" s="181" t="s">
        <v>575</v>
      </c>
      <c r="IG9" s="181" t="s">
        <v>575</v>
      </c>
      <c r="IH9" s="182"/>
      <c r="II9" s="181" t="s">
        <v>575</v>
      </c>
      <c r="IJ9" s="182"/>
      <c r="IK9" s="181" t="s">
        <v>575</v>
      </c>
      <c r="IL9" s="182"/>
      <c r="IM9" s="181" t="s">
        <v>575</v>
      </c>
      <c r="IN9" s="182"/>
      <c r="IO9" s="181" t="s">
        <v>575</v>
      </c>
      <c r="IP9" s="181" t="s">
        <v>575</v>
      </c>
      <c r="IQ9" s="181" t="s">
        <v>575</v>
      </c>
      <c r="IR9" s="181" t="s">
        <v>575</v>
      </c>
      <c r="IS9" s="181" t="s">
        <v>575</v>
      </c>
      <c r="IT9" s="182"/>
      <c r="IU9" s="181" t="s">
        <v>575</v>
      </c>
      <c r="IV9" s="182"/>
      <c r="IW9" s="181" t="s">
        <v>575</v>
      </c>
      <c r="IX9" s="182"/>
      <c r="IY9" s="181" t="s">
        <v>575</v>
      </c>
      <c r="IZ9" s="182"/>
      <c r="JA9" s="181" t="s">
        <v>575</v>
      </c>
      <c r="JB9" s="181" t="s">
        <v>575</v>
      </c>
      <c r="JC9" s="181" t="s">
        <v>575</v>
      </c>
      <c r="JD9" s="181" t="s">
        <v>575</v>
      </c>
      <c r="JE9" s="181" t="s">
        <v>575</v>
      </c>
      <c r="JF9" s="182" t="s">
        <v>728</v>
      </c>
      <c r="JG9" s="181" t="s">
        <v>575</v>
      </c>
      <c r="JH9" s="182" t="s">
        <v>728</v>
      </c>
      <c r="JI9" s="181" t="s">
        <v>575</v>
      </c>
      <c r="JJ9" s="182" t="s">
        <v>728</v>
      </c>
      <c r="JK9" s="181" t="s">
        <v>575</v>
      </c>
      <c r="JL9" s="182" t="s">
        <v>728</v>
      </c>
      <c r="JM9" s="230" t="s">
        <v>575</v>
      </c>
      <c r="JN9" s="181" t="s">
        <v>575</v>
      </c>
      <c r="JO9" s="181" t="s">
        <v>575</v>
      </c>
      <c r="JP9" s="181" t="s">
        <v>575</v>
      </c>
      <c r="JQ9" s="181" t="s">
        <v>575</v>
      </c>
      <c r="JR9" s="182"/>
      <c r="JS9" s="181" t="s">
        <v>575</v>
      </c>
      <c r="JT9" s="182"/>
      <c r="JU9" s="181" t="s">
        <v>575</v>
      </c>
      <c r="JV9" s="182"/>
      <c r="JW9" s="181" t="s">
        <v>575</v>
      </c>
      <c r="JX9" s="182"/>
      <c r="JY9" s="181" t="s">
        <v>575</v>
      </c>
      <c r="JZ9" s="181" t="s">
        <v>575</v>
      </c>
      <c r="KA9" s="181" t="s">
        <v>575</v>
      </c>
      <c r="KB9" s="181" t="s">
        <v>575</v>
      </c>
      <c r="KC9" s="181" t="s">
        <v>575</v>
      </c>
      <c r="KD9" s="182" t="s">
        <v>690</v>
      </c>
      <c r="KE9" s="181" t="s">
        <v>575</v>
      </c>
      <c r="KF9" s="182" t="s">
        <v>690</v>
      </c>
      <c r="KG9" s="181" t="s">
        <v>575</v>
      </c>
      <c r="KH9" s="182" t="s">
        <v>690</v>
      </c>
      <c r="KI9" s="181" t="s">
        <v>575</v>
      </c>
      <c r="KJ9" s="182" t="s">
        <v>690</v>
      </c>
      <c r="KK9" s="181" t="s">
        <v>575</v>
      </c>
      <c r="KL9" s="181" t="s">
        <v>751</v>
      </c>
      <c r="KM9" s="181" t="s">
        <v>751</v>
      </c>
      <c r="KN9" s="181" t="s">
        <v>751</v>
      </c>
      <c r="KO9" s="181" t="s">
        <v>751</v>
      </c>
      <c r="KP9" s="182"/>
      <c r="KQ9" s="181" t="s">
        <v>751</v>
      </c>
      <c r="KR9" s="182"/>
      <c r="KS9" s="181" t="s">
        <v>751</v>
      </c>
      <c r="KT9" s="182"/>
      <c r="KU9" s="181" t="s">
        <v>751</v>
      </c>
      <c r="KV9" s="182"/>
      <c r="KW9" s="181" t="s">
        <v>751</v>
      </c>
      <c r="KX9" s="181"/>
      <c r="KY9" s="181"/>
      <c r="KZ9" s="181"/>
      <c r="LA9" s="181"/>
      <c r="LB9" s="182"/>
      <c r="LC9" s="181"/>
      <c r="LD9" s="182"/>
      <c r="LE9" s="181"/>
      <c r="LF9" s="182"/>
      <c r="LG9" s="181"/>
      <c r="LH9" s="182"/>
      <c r="LI9" s="181"/>
      <c r="LJ9" s="181"/>
      <c r="LK9" s="231" t="s">
        <v>599</v>
      </c>
      <c r="LL9" s="232" t="s">
        <v>599</v>
      </c>
      <c r="LM9" s="235"/>
      <c r="LN9" s="235"/>
      <c r="LO9" s="233"/>
      <c r="LP9" s="234"/>
      <c r="LQ9" s="234"/>
      <c r="LR9" s="234"/>
      <c r="LS9" s="234"/>
      <c r="LT9" s="234"/>
      <c r="LU9" s="234"/>
      <c r="LV9" s="234"/>
      <c r="LW9" s="234"/>
      <c r="LX9" s="234"/>
      <c r="LY9" s="234"/>
    </row>
    <row r="10" spans="1:343" ht="14.45" customHeight="1">
      <c r="A10" s="1">
        <v>409</v>
      </c>
      <c r="B10" s="2" t="s">
        <v>606</v>
      </c>
      <c r="C10" s="5"/>
      <c r="D10" s="5"/>
      <c r="E10" s="3"/>
      <c r="F10" s="3"/>
      <c r="G10" s="3"/>
      <c r="H10" s="3"/>
      <c r="I10" s="3"/>
      <c r="J10" s="12"/>
      <c r="K10" s="12"/>
      <c r="L10" s="13"/>
      <c r="M10" s="13"/>
      <c r="N10" s="13"/>
      <c r="O10" s="13"/>
      <c r="P10" s="13"/>
      <c r="Q10" s="5"/>
      <c r="R10" s="5"/>
      <c r="S10" s="3"/>
      <c r="T10" s="3"/>
      <c r="U10" s="3"/>
      <c r="V10" s="3"/>
      <c r="W10" s="3"/>
      <c r="X10" s="3"/>
      <c r="Y10" s="3"/>
      <c r="Z10" s="12"/>
      <c r="AA10" s="12"/>
      <c r="AB10" s="13"/>
      <c r="AC10" s="13"/>
      <c r="AD10" s="13"/>
      <c r="AE10" s="13"/>
      <c r="AF10" s="13"/>
      <c r="AG10" s="13"/>
      <c r="AH10" s="13"/>
      <c r="AI10" s="5"/>
      <c r="AJ10" s="5"/>
      <c r="AK10" s="3"/>
      <c r="AL10" s="3"/>
      <c r="AM10" s="3"/>
      <c r="AN10" s="3"/>
      <c r="AO10" s="3"/>
      <c r="AP10" s="3"/>
      <c r="AQ10" s="3"/>
      <c r="AR10" s="12"/>
      <c r="AS10" s="12"/>
      <c r="AT10" s="13"/>
      <c r="AU10" s="13"/>
      <c r="AV10" s="13"/>
      <c r="AW10" s="13"/>
      <c r="AX10" s="13"/>
      <c r="AY10" s="13"/>
      <c r="AZ10" s="13"/>
      <c r="BA10" s="5"/>
      <c r="BB10" s="5"/>
      <c r="BC10" s="5"/>
      <c r="BD10" s="3"/>
      <c r="BE10" s="3"/>
      <c r="BF10" s="3"/>
      <c r="BG10" s="3"/>
      <c r="BH10" s="3"/>
      <c r="BI10" s="3"/>
      <c r="BJ10" s="12"/>
      <c r="BK10" s="12"/>
      <c r="BL10" s="12"/>
      <c r="BM10" s="13"/>
      <c r="BN10" s="13"/>
      <c r="BO10" s="13"/>
      <c r="BP10" s="13"/>
      <c r="BQ10" s="13"/>
      <c r="BR10" s="13"/>
      <c r="BS10" s="5"/>
      <c r="BT10" s="5"/>
      <c r="BU10" s="5"/>
      <c r="BV10" s="3"/>
      <c r="BW10" s="3"/>
      <c r="BX10" s="3"/>
      <c r="BY10" s="3"/>
      <c r="BZ10" s="3"/>
      <c r="CA10" s="3"/>
      <c r="CB10" s="12"/>
      <c r="CC10" s="12"/>
      <c r="CD10" s="12"/>
      <c r="CE10" s="13"/>
      <c r="CF10" s="13"/>
      <c r="CG10" s="13"/>
      <c r="CH10" s="13"/>
      <c r="CI10" s="13"/>
      <c r="CJ10" s="13"/>
      <c r="CK10" s="13"/>
      <c r="CL10" s="13"/>
      <c r="CM10" s="13"/>
      <c r="CN10" s="5"/>
      <c r="CO10" s="5"/>
      <c r="CP10" s="5"/>
      <c r="CQ10" s="3"/>
      <c r="CR10" s="3"/>
      <c r="CS10" s="3"/>
      <c r="CT10" s="3"/>
      <c r="CU10" s="3"/>
      <c r="CV10" s="3"/>
      <c r="CW10" s="3"/>
      <c r="CX10" s="3"/>
      <c r="CY10" s="12"/>
      <c r="CZ10" s="12"/>
      <c r="DA10" s="12"/>
      <c r="DB10" s="13"/>
      <c r="DC10" s="13"/>
      <c r="DD10" s="13"/>
      <c r="DE10" s="13"/>
      <c r="DF10" s="13"/>
      <c r="DG10" s="13"/>
      <c r="DH10" s="13"/>
      <c r="DI10" s="13"/>
      <c r="DJ10" s="13"/>
      <c r="DK10" s="5"/>
      <c r="DL10" s="5"/>
      <c r="DM10" s="5"/>
      <c r="DN10" s="3"/>
      <c r="DO10" s="3"/>
      <c r="DP10" s="3"/>
      <c r="DQ10" s="3"/>
      <c r="DR10" s="3"/>
      <c r="DS10" s="3"/>
      <c r="DT10" s="3"/>
      <c r="DU10" s="3"/>
      <c r="DV10" s="12"/>
      <c r="DW10" s="12"/>
      <c r="DX10" s="12"/>
      <c r="DY10" s="13"/>
      <c r="DZ10" s="13"/>
      <c r="EA10" s="13"/>
      <c r="EB10" s="13"/>
      <c r="EC10" s="13"/>
      <c r="ED10" s="13"/>
      <c r="EE10" s="13"/>
      <c r="EF10" s="13"/>
      <c r="EG10" s="5"/>
      <c r="EH10" s="5"/>
      <c r="EI10" s="5"/>
      <c r="EJ10" s="3"/>
      <c r="EK10" s="3"/>
      <c r="EL10" s="3"/>
      <c r="EM10" s="3"/>
      <c r="EN10" s="3"/>
      <c r="EO10" s="3"/>
      <c r="EP10" s="3"/>
      <c r="EQ10" s="3"/>
      <c r="ER10" s="35"/>
      <c r="ES10" s="35"/>
      <c r="ET10" s="35"/>
      <c r="EU10" s="36"/>
      <c r="EV10" s="36"/>
      <c r="EW10" s="36"/>
      <c r="EX10" s="36"/>
      <c r="EY10" s="36"/>
      <c r="EZ10" s="36"/>
      <c r="FA10" s="36"/>
      <c r="FB10" s="36"/>
      <c r="FC10" s="5">
        <v>119.89836065573769</v>
      </c>
      <c r="FD10" s="5">
        <v>0</v>
      </c>
      <c r="FE10" s="5">
        <v>0</v>
      </c>
      <c r="FF10" s="3">
        <v>1263374</v>
      </c>
      <c r="FG10" s="3">
        <v>0</v>
      </c>
      <c r="FH10" s="3">
        <v>0</v>
      </c>
      <c r="FI10" s="3">
        <v>0</v>
      </c>
      <c r="FJ10" s="3">
        <v>0</v>
      </c>
      <c r="FK10" s="3">
        <v>107071</v>
      </c>
      <c r="FL10" s="3">
        <v>0</v>
      </c>
      <c r="FM10" s="3">
        <v>1370445</v>
      </c>
      <c r="FN10" s="36">
        <v>159.86363636363637</v>
      </c>
      <c r="FO10" s="36">
        <v>0</v>
      </c>
      <c r="FP10" s="36">
        <v>0</v>
      </c>
      <c r="FQ10" s="36">
        <v>1654908</v>
      </c>
      <c r="FR10" s="36">
        <v>0</v>
      </c>
      <c r="FS10" s="36">
        <v>0</v>
      </c>
      <c r="FT10" s="36">
        <v>0</v>
      </c>
      <c r="FU10" s="36">
        <v>0</v>
      </c>
      <c r="FV10" s="36">
        <v>142760</v>
      </c>
      <c r="FW10" s="36">
        <v>0</v>
      </c>
      <c r="FX10" s="36">
        <v>1797668</v>
      </c>
      <c r="FY10" s="5">
        <v>199.86451612903227</v>
      </c>
      <c r="FZ10" s="5">
        <v>0</v>
      </c>
      <c r="GA10" s="5">
        <v>0</v>
      </c>
      <c r="GB10" s="3">
        <v>2157196</v>
      </c>
      <c r="GC10" s="3">
        <v>0</v>
      </c>
      <c r="GD10" s="3">
        <v>0</v>
      </c>
      <c r="GE10" s="3">
        <v>0</v>
      </c>
      <c r="GF10" s="3">
        <v>0</v>
      </c>
      <c r="GG10" s="3">
        <v>178479</v>
      </c>
      <c r="GH10" s="3">
        <v>0</v>
      </c>
      <c r="GI10" s="3">
        <v>2335675</v>
      </c>
      <c r="GJ10" s="36">
        <v>238.82524271844662</v>
      </c>
      <c r="GK10" s="36">
        <v>0</v>
      </c>
      <c r="GL10" s="36">
        <v>0</v>
      </c>
      <c r="GM10" s="36">
        <v>2641155</v>
      </c>
      <c r="GN10" s="36">
        <v>0</v>
      </c>
      <c r="GO10" s="36">
        <v>0</v>
      </c>
      <c r="GP10" s="36">
        <v>0</v>
      </c>
      <c r="GQ10" s="36">
        <v>0</v>
      </c>
      <c r="GR10" s="36">
        <v>213269</v>
      </c>
      <c r="GS10" s="36">
        <v>0</v>
      </c>
      <c r="GT10" s="36">
        <v>2854424</v>
      </c>
      <c r="GU10" s="5">
        <v>281.04530744336563</v>
      </c>
      <c r="GV10" s="5">
        <v>1.0453074433656264</v>
      </c>
      <c r="GW10" s="5">
        <v>0</v>
      </c>
      <c r="GX10" s="3">
        <v>3175246</v>
      </c>
      <c r="GY10" s="3">
        <v>0</v>
      </c>
      <c r="GZ10" s="3">
        <v>0</v>
      </c>
      <c r="HA10" s="3">
        <v>0</v>
      </c>
      <c r="HB10" s="3">
        <v>0</v>
      </c>
      <c r="HC10" s="3">
        <v>250122</v>
      </c>
      <c r="HD10" s="3">
        <v>0</v>
      </c>
      <c r="HE10" s="3">
        <v>3425368</v>
      </c>
      <c r="HF10" s="36">
        <v>322.41776315789468</v>
      </c>
      <c r="HG10" s="36">
        <v>0</v>
      </c>
      <c r="HH10" s="36">
        <v>0</v>
      </c>
      <c r="HI10" s="36">
        <v>3593702</v>
      </c>
      <c r="HJ10" s="36">
        <v>0</v>
      </c>
      <c r="HK10" s="36">
        <v>0</v>
      </c>
      <c r="HL10" s="36">
        <v>0</v>
      </c>
      <c r="HM10" s="36">
        <v>0</v>
      </c>
      <c r="HN10" s="36">
        <v>0</v>
      </c>
      <c r="HO10" s="36">
        <v>287920</v>
      </c>
      <c r="HP10" s="36">
        <v>0</v>
      </c>
      <c r="HQ10" s="36">
        <v>3881622</v>
      </c>
      <c r="HR10" s="3">
        <v>408.08000000000004</v>
      </c>
      <c r="HS10" s="3">
        <v>0</v>
      </c>
      <c r="HT10" s="3">
        <v>0</v>
      </c>
      <c r="HU10" s="3">
        <v>4612949</v>
      </c>
      <c r="HV10" s="3">
        <v>0</v>
      </c>
      <c r="HW10" s="3">
        <v>0</v>
      </c>
      <c r="HX10" s="3">
        <v>0</v>
      </c>
      <c r="HY10" s="3">
        <v>0</v>
      </c>
      <c r="HZ10" s="3">
        <v>0</v>
      </c>
      <c r="IA10" s="3">
        <v>364417</v>
      </c>
      <c r="IB10" s="3">
        <v>0</v>
      </c>
      <c r="IC10" s="3">
        <v>4977366</v>
      </c>
      <c r="ID10" s="201">
        <v>439.98999999999995</v>
      </c>
      <c r="IE10" s="201">
        <v>3.9899999999999789</v>
      </c>
      <c r="IF10" s="201">
        <v>0</v>
      </c>
      <c r="IG10" s="36">
        <v>5182668</v>
      </c>
      <c r="IH10" s="36">
        <v>0</v>
      </c>
      <c r="II10" s="36">
        <v>0</v>
      </c>
      <c r="IJ10" s="36">
        <v>0</v>
      </c>
      <c r="IK10" s="36">
        <v>0</v>
      </c>
      <c r="IL10" s="36">
        <v>0</v>
      </c>
      <c r="IM10" s="36">
        <v>389387</v>
      </c>
      <c r="IN10" s="36">
        <v>0</v>
      </c>
      <c r="IO10" s="36">
        <v>5572055</v>
      </c>
      <c r="IP10" s="3">
        <v>639.87</v>
      </c>
      <c r="IQ10" s="3">
        <v>0</v>
      </c>
      <c r="IR10" s="3">
        <v>0</v>
      </c>
      <c r="IS10" s="3">
        <v>8130872</v>
      </c>
      <c r="IT10" s="3">
        <v>0</v>
      </c>
      <c r="IU10" s="3">
        <v>0</v>
      </c>
      <c r="IV10" s="3">
        <v>0</v>
      </c>
      <c r="IW10" s="3">
        <v>0</v>
      </c>
      <c r="IX10" s="3">
        <v>0</v>
      </c>
      <c r="IY10" s="3">
        <v>600195</v>
      </c>
      <c r="IZ10" s="3">
        <v>0</v>
      </c>
      <c r="JA10" s="259">
        <v>8731067</v>
      </c>
      <c r="JB10" s="36">
        <v>787.69</v>
      </c>
      <c r="JC10" s="36">
        <v>0</v>
      </c>
      <c r="JD10" s="36">
        <v>0</v>
      </c>
      <c r="JE10" s="36">
        <v>10717132</v>
      </c>
      <c r="JF10" s="36">
        <v>0</v>
      </c>
      <c r="JG10" s="36">
        <v>0</v>
      </c>
      <c r="JH10" s="36">
        <v>0</v>
      </c>
      <c r="JI10" s="36">
        <v>0</v>
      </c>
      <c r="JJ10" s="36">
        <v>0</v>
      </c>
      <c r="JK10" s="36">
        <v>738855</v>
      </c>
      <c r="JL10" s="36">
        <v>0</v>
      </c>
      <c r="JM10" s="36">
        <v>11455987</v>
      </c>
      <c r="JN10" s="3">
        <v>936.08999999999992</v>
      </c>
      <c r="JO10" s="3">
        <v>0</v>
      </c>
      <c r="JP10" s="3">
        <v>0</v>
      </c>
      <c r="JQ10" s="3">
        <v>13795962</v>
      </c>
      <c r="JR10" s="3">
        <v>0</v>
      </c>
      <c r="JS10" s="3">
        <v>0</v>
      </c>
      <c r="JT10" s="3">
        <v>0</v>
      </c>
      <c r="JU10" s="3">
        <v>0</v>
      </c>
      <c r="JV10" s="3">
        <v>0</v>
      </c>
      <c r="JW10" s="3">
        <v>878057</v>
      </c>
      <c r="JX10" s="3">
        <v>0</v>
      </c>
      <c r="JY10" s="259">
        <v>14674019</v>
      </c>
      <c r="JZ10" s="36">
        <v>1034.49</v>
      </c>
      <c r="KA10" s="36">
        <v>0</v>
      </c>
      <c r="KB10" s="36">
        <v>0</v>
      </c>
      <c r="KC10" s="36">
        <v>16565886</v>
      </c>
      <c r="KD10" s="36">
        <v>0</v>
      </c>
      <c r="KE10" s="36">
        <v>0</v>
      </c>
      <c r="KF10" s="36">
        <v>0</v>
      </c>
      <c r="KG10" s="36">
        <v>0</v>
      </c>
      <c r="KH10" s="36">
        <v>0</v>
      </c>
      <c r="KI10" s="36">
        <v>1125533</v>
      </c>
      <c r="KJ10" s="36">
        <v>0</v>
      </c>
      <c r="KK10" s="36">
        <v>17691419</v>
      </c>
      <c r="KL10" s="3">
        <v>1041</v>
      </c>
      <c r="KM10" s="3" t="s">
        <v>752</v>
      </c>
      <c r="KN10" s="3">
        <v>0</v>
      </c>
      <c r="KO10" s="3">
        <v>18437230</v>
      </c>
      <c r="KP10" s="3">
        <v>0</v>
      </c>
      <c r="KQ10" s="3">
        <v>0</v>
      </c>
      <c r="KR10" s="3">
        <v>0</v>
      </c>
      <c r="KS10" s="3">
        <v>0</v>
      </c>
      <c r="KT10" s="3">
        <v>0</v>
      </c>
      <c r="KU10" s="3">
        <v>1236708</v>
      </c>
      <c r="KV10" s="3">
        <v>0</v>
      </c>
      <c r="KW10" s="3">
        <v>19673938</v>
      </c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259"/>
      <c r="LK10" s="3">
        <f t="shared" ref="LK10:LK41" si="0">LM10-A10</f>
        <v>-409</v>
      </c>
      <c r="LL10" s="3">
        <v>422</v>
      </c>
      <c r="LN10" s="204"/>
      <c r="LO10" s="20"/>
      <c r="LP10" s="61"/>
      <c r="LQ10" s="171"/>
      <c r="LR10" s="171"/>
      <c r="LS10" s="171"/>
      <c r="LT10" s="171"/>
      <c r="LU10" s="171"/>
      <c r="LV10" s="171"/>
      <c r="LW10" s="171"/>
      <c r="LX10" s="171"/>
      <c r="LY10" s="171"/>
      <c r="ME10" s="121"/>
    </row>
    <row r="11" spans="1:343" ht="14.45" customHeight="1">
      <c r="A11" s="1">
        <v>410</v>
      </c>
      <c r="B11" s="2" t="s">
        <v>3</v>
      </c>
      <c r="C11" s="5"/>
      <c r="D11" s="5"/>
      <c r="E11" s="3"/>
      <c r="F11" s="3"/>
      <c r="G11" s="3"/>
      <c r="H11" s="3"/>
      <c r="I11" s="3">
        <v>0</v>
      </c>
      <c r="J11" s="12"/>
      <c r="K11" s="12"/>
      <c r="L11" s="13"/>
      <c r="M11" s="13"/>
      <c r="N11" s="13"/>
      <c r="O11" s="13"/>
      <c r="P11" s="13"/>
      <c r="Q11" s="5"/>
      <c r="R11" s="5"/>
      <c r="S11" s="3"/>
      <c r="T11" s="3"/>
      <c r="U11" s="3"/>
      <c r="V11" s="3"/>
      <c r="W11" s="3"/>
      <c r="X11" s="3"/>
      <c r="Y11" s="3"/>
      <c r="Z11" s="12"/>
      <c r="AA11" s="12"/>
      <c r="AB11" s="13"/>
      <c r="AC11" s="13"/>
      <c r="AD11" s="13"/>
      <c r="AE11" s="13"/>
      <c r="AF11" s="13"/>
      <c r="AG11" s="13"/>
      <c r="AH11" s="13"/>
      <c r="AI11" s="5"/>
      <c r="AJ11" s="5"/>
      <c r="AK11" s="3"/>
      <c r="AL11" s="3"/>
      <c r="AM11" s="3"/>
      <c r="AN11" s="3"/>
      <c r="AO11" s="3"/>
      <c r="AP11" s="3"/>
      <c r="AQ11" s="3"/>
      <c r="AR11" s="12"/>
      <c r="AS11" s="12"/>
      <c r="AT11" s="13"/>
      <c r="AU11" s="13"/>
      <c r="AV11" s="13"/>
      <c r="AW11" s="13"/>
      <c r="AX11" s="13"/>
      <c r="AY11" s="13"/>
      <c r="AZ11" s="13"/>
      <c r="BA11" s="5"/>
      <c r="BB11" s="5"/>
      <c r="BC11" s="5"/>
      <c r="BD11" s="3"/>
      <c r="BE11" s="3"/>
      <c r="BF11" s="3"/>
      <c r="BG11" s="3"/>
      <c r="BH11" s="3"/>
      <c r="BI11" s="3"/>
      <c r="BJ11" s="12"/>
      <c r="BK11" s="12"/>
      <c r="BL11" s="12"/>
      <c r="BM11" s="13"/>
      <c r="BN11" s="13"/>
      <c r="BO11" s="13"/>
      <c r="BP11" s="13"/>
      <c r="BQ11" s="13"/>
      <c r="BR11" s="13"/>
      <c r="BS11" s="5">
        <v>98.52</v>
      </c>
      <c r="BT11" s="5">
        <v>0</v>
      </c>
      <c r="BU11" s="5">
        <v>0</v>
      </c>
      <c r="BV11" s="3">
        <v>917539</v>
      </c>
      <c r="BW11" s="3">
        <v>0</v>
      </c>
      <c r="BX11" s="3">
        <v>0</v>
      </c>
      <c r="BY11" s="3">
        <v>0</v>
      </c>
      <c r="BZ11" s="3">
        <v>0</v>
      </c>
      <c r="CA11" s="3">
        <v>917539</v>
      </c>
      <c r="CB11" s="12">
        <v>182.42760942760953</v>
      </c>
      <c r="CC11" s="12">
        <v>0</v>
      </c>
      <c r="CD11" s="12">
        <v>0</v>
      </c>
      <c r="CE11" s="13">
        <v>1789828.7272727273</v>
      </c>
      <c r="CF11" s="13"/>
      <c r="CG11" s="13">
        <v>0</v>
      </c>
      <c r="CH11" s="13"/>
      <c r="CI11" s="13">
        <v>0</v>
      </c>
      <c r="CJ11" s="13">
        <v>136455.85185185188</v>
      </c>
      <c r="CK11" s="13"/>
      <c r="CL11" s="13">
        <v>0</v>
      </c>
      <c r="CM11" s="13">
        <v>1876882.1083590509</v>
      </c>
      <c r="CN11" s="5">
        <v>163.30639730639732</v>
      </c>
      <c r="CO11" s="5">
        <v>0</v>
      </c>
      <c r="CP11" s="5">
        <v>0</v>
      </c>
      <c r="CQ11" s="3">
        <v>1661407.3063973063</v>
      </c>
      <c r="CR11" s="3">
        <v>0</v>
      </c>
      <c r="CS11" s="3">
        <v>0</v>
      </c>
      <c r="CT11" s="3">
        <v>0</v>
      </c>
      <c r="CU11" s="3">
        <v>0</v>
      </c>
      <c r="CV11" s="3">
        <v>126725.76430976433</v>
      </c>
      <c r="CW11" s="3">
        <v>0</v>
      </c>
      <c r="CX11" s="3">
        <v>1788133.0707070706</v>
      </c>
      <c r="CY11" s="12">
        <v>173.57163131490941</v>
      </c>
      <c r="CZ11" s="12">
        <v>0</v>
      </c>
      <c r="DA11" s="12">
        <v>0</v>
      </c>
      <c r="DB11" s="13">
        <v>1710097.8608756023</v>
      </c>
      <c r="DC11" s="13"/>
      <c r="DD11" s="13">
        <v>0</v>
      </c>
      <c r="DE11" s="13"/>
      <c r="DF11" s="13">
        <v>0</v>
      </c>
      <c r="DG11" s="13">
        <v>140766.5929963915</v>
      </c>
      <c r="DH11" s="13"/>
      <c r="DI11" s="13">
        <v>115641.49192172405</v>
      </c>
      <c r="DJ11" s="13">
        <v>1850864.4538719938</v>
      </c>
      <c r="DK11" s="5">
        <v>201.89259043667735</v>
      </c>
      <c r="DL11" s="5">
        <v>0</v>
      </c>
      <c r="DM11" s="5">
        <v>0</v>
      </c>
      <c r="DN11" s="3">
        <v>2133116</v>
      </c>
      <c r="DO11" s="3">
        <v>0</v>
      </c>
      <c r="DP11" s="3">
        <v>0</v>
      </c>
      <c r="DQ11" s="3">
        <v>0</v>
      </c>
      <c r="DR11" s="3">
        <v>0</v>
      </c>
      <c r="DS11" s="3">
        <v>171408</v>
      </c>
      <c r="DT11" s="3">
        <v>0</v>
      </c>
      <c r="DU11" s="3">
        <v>2304524</v>
      </c>
      <c r="DV11" s="12">
        <v>209.85313465783665</v>
      </c>
      <c r="DW11" s="12">
        <v>0</v>
      </c>
      <c r="DX11" s="12">
        <v>0</v>
      </c>
      <c r="DY11" s="13">
        <v>2381730</v>
      </c>
      <c r="DZ11" s="13"/>
      <c r="EA11" s="13">
        <v>0</v>
      </c>
      <c r="EB11" s="13"/>
      <c r="EC11" s="13">
        <v>0</v>
      </c>
      <c r="ED11" s="13">
        <v>187399</v>
      </c>
      <c r="EE11" s="13"/>
      <c r="EF11" s="13">
        <v>2569129</v>
      </c>
      <c r="EG11" s="5">
        <v>210.13484663645866</v>
      </c>
      <c r="EH11" s="5">
        <v>0</v>
      </c>
      <c r="EI11" s="5">
        <v>0</v>
      </c>
      <c r="EJ11" s="3">
        <v>2325411</v>
      </c>
      <c r="EK11" s="3"/>
      <c r="EL11" s="3">
        <v>0</v>
      </c>
      <c r="EM11" s="3"/>
      <c r="EN11" s="3">
        <v>0</v>
      </c>
      <c r="EO11" s="3">
        <v>187649</v>
      </c>
      <c r="EP11" s="3"/>
      <c r="EQ11" s="3">
        <v>2513060</v>
      </c>
      <c r="ER11" s="35">
        <v>211.02365053781128</v>
      </c>
      <c r="ES11" s="35">
        <v>0</v>
      </c>
      <c r="ET11" s="35">
        <v>0</v>
      </c>
      <c r="EU11" s="36">
        <v>2406497</v>
      </c>
      <c r="EV11" s="36">
        <v>0</v>
      </c>
      <c r="EW11" s="36">
        <v>0</v>
      </c>
      <c r="EX11" s="36">
        <v>0</v>
      </c>
      <c r="EY11" s="36">
        <v>0</v>
      </c>
      <c r="EZ11" s="36">
        <v>188444</v>
      </c>
      <c r="FA11" s="36">
        <v>0</v>
      </c>
      <c r="FB11" s="36">
        <v>2594941</v>
      </c>
      <c r="FC11" s="5">
        <v>209.21782178217822</v>
      </c>
      <c r="FD11" s="5">
        <v>0</v>
      </c>
      <c r="FE11" s="5">
        <v>0</v>
      </c>
      <c r="FF11" s="3">
        <v>2376578</v>
      </c>
      <c r="FG11" s="3">
        <v>0</v>
      </c>
      <c r="FH11" s="3">
        <v>0</v>
      </c>
      <c r="FI11" s="3">
        <v>0</v>
      </c>
      <c r="FJ11" s="3">
        <v>0</v>
      </c>
      <c r="FK11" s="3">
        <v>186833</v>
      </c>
      <c r="FL11" s="3">
        <v>0</v>
      </c>
      <c r="FM11" s="3">
        <v>2563411</v>
      </c>
      <c r="FN11" s="36">
        <v>215.42244224422441</v>
      </c>
      <c r="FO11" s="36">
        <v>0</v>
      </c>
      <c r="FP11" s="36">
        <v>0</v>
      </c>
      <c r="FQ11" s="36">
        <v>2600129</v>
      </c>
      <c r="FR11" s="36">
        <v>0</v>
      </c>
      <c r="FS11" s="36">
        <v>0</v>
      </c>
      <c r="FT11" s="36">
        <v>0</v>
      </c>
      <c r="FU11" s="36">
        <v>0</v>
      </c>
      <c r="FV11" s="36">
        <v>192372</v>
      </c>
      <c r="FW11" s="36">
        <v>0</v>
      </c>
      <c r="FX11" s="36">
        <v>2792501</v>
      </c>
      <c r="FY11" s="5">
        <v>211.21782178217819</v>
      </c>
      <c r="FZ11" s="5">
        <v>0</v>
      </c>
      <c r="GA11" s="5">
        <v>0</v>
      </c>
      <c r="GB11" s="3">
        <v>2707457</v>
      </c>
      <c r="GC11" s="3">
        <v>0</v>
      </c>
      <c r="GD11" s="3">
        <v>0</v>
      </c>
      <c r="GE11" s="3">
        <v>0</v>
      </c>
      <c r="GF11" s="3">
        <v>0</v>
      </c>
      <c r="GG11" s="3">
        <v>188617</v>
      </c>
      <c r="GH11" s="3">
        <v>0</v>
      </c>
      <c r="GI11" s="3">
        <v>2896074</v>
      </c>
      <c r="GJ11" s="36">
        <v>604.84488448844888</v>
      </c>
      <c r="GK11" s="36">
        <v>0</v>
      </c>
      <c r="GL11" s="36">
        <v>0</v>
      </c>
      <c r="GM11" s="36">
        <v>7607888</v>
      </c>
      <c r="GN11" s="36">
        <v>0</v>
      </c>
      <c r="GO11" s="36">
        <v>0</v>
      </c>
      <c r="GP11" s="36">
        <v>0</v>
      </c>
      <c r="GQ11" s="36">
        <v>0</v>
      </c>
      <c r="GR11" s="36">
        <v>540126</v>
      </c>
      <c r="GS11" s="36">
        <v>0</v>
      </c>
      <c r="GT11" s="36">
        <v>8148014</v>
      </c>
      <c r="GU11" s="5">
        <v>790.42105263157896</v>
      </c>
      <c r="GV11" s="5">
        <v>0</v>
      </c>
      <c r="GW11" s="5">
        <v>0</v>
      </c>
      <c r="GX11" s="3">
        <v>10193485</v>
      </c>
      <c r="GY11" s="3">
        <v>0</v>
      </c>
      <c r="GZ11" s="3">
        <v>0</v>
      </c>
      <c r="HA11" s="3">
        <v>0</v>
      </c>
      <c r="HB11" s="3">
        <v>0</v>
      </c>
      <c r="HC11" s="3">
        <v>705847</v>
      </c>
      <c r="HD11" s="3">
        <v>0</v>
      </c>
      <c r="HE11" s="3">
        <v>10899332</v>
      </c>
      <c r="HF11" s="36">
        <v>957.59405940594013</v>
      </c>
      <c r="HG11" s="36">
        <v>0</v>
      </c>
      <c r="HH11" s="36">
        <v>0</v>
      </c>
      <c r="HI11" s="36">
        <v>12935943</v>
      </c>
      <c r="HJ11" s="36">
        <v>0</v>
      </c>
      <c r="HK11" s="36">
        <v>1177.8236385800619</v>
      </c>
      <c r="HL11" s="36">
        <v>-1177.8236385800619</v>
      </c>
      <c r="HM11" s="36">
        <v>0</v>
      </c>
      <c r="HN11" s="36">
        <v>0</v>
      </c>
      <c r="HO11" s="36">
        <v>855132</v>
      </c>
      <c r="HP11" s="36">
        <v>0</v>
      </c>
      <c r="HQ11" s="36">
        <v>13789897.176361419</v>
      </c>
      <c r="HR11" s="3">
        <v>1126.0799999999997</v>
      </c>
      <c r="HS11" s="3">
        <v>0</v>
      </c>
      <c r="HT11" s="3">
        <v>0</v>
      </c>
      <c r="HU11" s="3">
        <v>15496895</v>
      </c>
      <c r="HV11" s="3">
        <v>0</v>
      </c>
      <c r="HW11" s="3">
        <v>0</v>
      </c>
      <c r="HX11" s="3">
        <v>0</v>
      </c>
      <c r="HY11" s="3">
        <v>0</v>
      </c>
      <c r="HZ11" s="3">
        <v>0</v>
      </c>
      <c r="IA11" s="3">
        <v>1005591</v>
      </c>
      <c r="IB11" s="3">
        <v>0</v>
      </c>
      <c r="IC11" s="3">
        <v>16502486</v>
      </c>
      <c r="ID11" s="201">
        <v>1295.43</v>
      </c>
      <c r="IE11" s="201">
        <v>0</v>
      </c>
      <c r="IF11" s="201">
        <v>0</v>
      </c>
      <c r="IG11" s="36">
        <v>18790947</v>
      </c>
      <c r="IH11" s="36">
        <v>0</v>
      </c>
      <c r="II11" s="36">
        <v>0</v>
      </c>
      <c r="IJ11" s="36">
        <v>0</v>
      </c>
      <c r="IK11" s="36">
        <v>0</v>
      </c>
      <c r="IL11" s="36">
        <v>0</v>
      </c>
      <c r="IM11" s="36">
        <v>1156818</v>
      </c>
      <c r="IN11" s="36">
        <v>0</v>
      </c>
      <c r="IO11" s="36">
        <v>19947765</v>
      </c>
      <c r="IP11" s="3">
        <v>1355.16</v>
      </c>
      <c r="IQ11" s="3">
        <v>0</v>
      </c>
      <c r="IR11" s="3">
        <v>0</v>
      </c>
      <c r="IS11" s="3">
        <v>20870484</v>
      </c>
      <c r="IT11" s="3">
        <v>0</v>
      </c>
      <c r="IU11" s="3">
        <v>0</v>
      </c>
      <c r="IV11" s="3">
        <v>0</v>
      </c>
      <c r="IW11" s="3">
        <v>0</v>
      </c>
      <c r="IX11" s="3">
        <v>0</v>
      </c>
      <c r="IY11" s="3">
        <v>1271132</v>
      </c>
      <c r="IZ11" s="3">
        <v>0</v>
      </c>
      <c r="JA11" s="3">
        <v>22141616</v>
      </c>
      <c r="JB11" s="36">
        <v>1395.7700000000004</v>
      </c>
      <c r="JC11" s="36">
        <v>0</v>
      </c>
      <c r="JD11" s="36">
        <v>0</v>
      </c>
      <c r="JE11" s="36">
        <v>23003194</v>
      </c>
      <c r="JF11" s="36">
        <v>0</v>
      </c>
      <c r="JG11" s="36">
        <v>0</v>
      </c>
      <c r="JH11" s="36">
        <v>0</v>
      </c>
      <c r="JI11" s="36">
        <v>0</v>
      </c>
      <c r="JJ11" s="36">
        <v>0</v>
      </c>
      <c r="JK11" s="36">
        <v>1309228</v>
      </c>
      <c r="JL11" s="36">
        <v>0</v>
      </c>
      <c r="JM11" s="36">
        <v>24312422</v>
      </c>
      <c r="JN11" s="3">
        <v>1374.3600000000001</v>
      </c>
      <c r="JO11" s="3">
        <v>0</v>
      </c>
      <c r="JP11" s="3">
        <v>0</v>
      </c>
      <c r="JQ11" s="3">
        <v>25521419</v>
      </c>
      <c r="JR11" s="3">
        <v>0</v>
      </c>
      <c r="JS11" s="3">
        <v>0</v>
      </c>
      <c r="JT11" s="3">
        <v>0</v>
      </c>
      <c r="JU11" s="3">
        <v>0</v>
      </c>
      <c r="JV11" s="3">
        <v>0</v>
      </c>
      <c r="JW11" s="3">
        <v>1289153</v>
      </c>
      <c r="JX11" s="3">
        <v>0</v>
      </c>
      <c r="JY11" s="3">
        <v>26810572</v>
      </c>
      <c r="JZ11" s="36">
        <v>1366.4500000000005</v>
      </c>
      <c r="KA11" s="36">
        <v>0</v>
      </c>
      <c r="KB11" s="36">
        <v>0</v>
      </c>
      <c r="KC11" s="36">
        <v>27872791</v>
      </c>
      <c r="KD11" s="36">
        <v>0</v>
      </c>
      <c r="KE11" s="36">
        <v>0</v>
      </c>
      <c r="KF11" s="36">
        <v>0</v>
      </c>
      <c r="KG11" s="36">
        <v>0</v>
      </c>
      <c r="KH11" s="36">
        <v>0</v>
      </c>
      <c r="KI11" s="36">
        <v>1486694</v>
      </c>
      <c r="KJ11" s="36">
        <v>0</v>
      </c>
      <c r="KK11" s="36">
        <v>29359485</v>
      </c>
      <c r="KL11" s="3">
        <v>1363</v>
      </c>
      <c r="KM11" s="3" t="s">
        <v>752</v>
      </c>
      <c r="KN11" s="3">
        <v>0</v>
      </c>
      <c r="KO11" s="3">
        <v>30106533</v>
      </c>
      <c r="KP11" s="3">
        <v>0</v>
      </c>
      <c r="KQ11" s="3">
        <v>0</v>
      </c>
      <c r="KR11" s="3">
        <v>0</v>
      </c>
      <c r="KS11" s="3">
        <v>0</v>
      </c>
      <c r="KT11" s="3">
        <v>0</v>
      </c>
      <c r="KU11" s="3">
        <v>1619244</v>
      </c>
      <c r="KV11" s="3">
        <v>0</v>
      </c>
      <c r="KW11" s="3">
        <v>31725777</v>
      </c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"/>
      <c r="LK11" s="3">
        <f t="shared" si="0"/>
        <v>-410</v>
      </c>
      <c r="LL11" s="3">
        <v>425</v>
      </c>
      <c r="LN11" s="204"/>
      <c r="LO11" s="20"/>
      <c r="LP11" s="61"/>
      <c r="LQ11" s="171"/>
      <c r="LR11" s="171"/>
      <c r="LS11" s="171"/>
      <c r="LT11" s="171"/>
      <c r="LU11" s="171"/>
      <c r="LV11" s="171"/>
      <c r="LW11" s="171"/>
      <c r="LX11" s="171"/>
      <c r="LY11" s="171"/>
    </row>
    <row r="12" spans="1:343" ht="14.45" customHeight="1">
      <c r="A12" s="1">
        <v>412</v>
      </c>
      <c r="B12" s="2" t="s">
        <v>4</v>
      </c>
      <c r="C12" s="5"/>
      <c r="D12" s="5"/>
      <c r="E12" s="3"/>
      <c r="F12" s="3"/>
      <c r="G12" s="3"/>
      <c r="H12" s="3"/>
      <c r="I12" s="3">
        <v>0</v>
      </c>
      <c r="J12" s="12"/>
      <c r="K12" s="12"/>
      <c r="L12" s="13"/>
      <c r="M12" s="13"/>
      <c r="N12" s="13"/>
      <c r="O12" s="13"/>
      <c r="P12" s="13"/>
      <c r="Q12" s="5">
        <v>98.68</v>
      </c>
      <c r="R12" s="5">
        <v>98.68</v>
      </c>
      <c r="S12" s="3">
        <v>746908</v>
      </c>
      <c r="T12" s="3">
        <v>0</v>
      </c>
      <c r="U12" s="3">
        <v>60535</v>
      </c>
      <c r="V12" s="3">
        <v>0</v>
      </c>
      <c r="W12" s="3">
        <v>0</v>
      </c>
      <c r="X12" s="3"/>
      <c r="Y12" s="3">
        <v>807443</v>
      </c>
      <c r="Z12" s="12">
        <v>150.51</v>
      </c>
      <c r="AA12" s="12">
        <v>100.44</v>
      </c>
      <c r="AB12" s="13">
        <v>1229650</v>
      </c>
      <c r="AC12" s="13">
        <v>-14384</v>
      </c>
      <c r="AD12" s="13">
        <v>20892</v>
      </c>
      <c r="AE12" s="13">
        <v>0</v>
      </c>
      <c r="AF12" s="13">
        <v>0</v>
      </c>
      <c r="AG12" s="13"/>
      <c r="AH12" s="13">
        <v>1250542</v>
      </c>
      <c r="AI12" s="5">
        <v>188.11</v>
      </c>
      <c r="AJ12" s="5">
        <v>118.62</v>
      </c>
      <c r="AK12" s="3">
        <v>1624600</v>
      </c>
      <c r="AL12" s="3"/>
      <c r="AM12" s="3">
        <v>17674</v>
      </c>
      <c r="AN12" s="3"/>
      <c r="AO12" s="3">
        <v>0</v>
      </c>
      <c r="AP12" s="3"/>
      <c r="AQ12" s="3">
        <v>1642274</v>
      </c>
      <c r="AR12" s="12">
        <v>239.5</v>
      </c>
      <c r="AS12" s="12">
        <v>0</v>
      </c>
      <c r="AT12" s="13">
        <v>2126945</v>
      </c>
      <c r="AU12" s="13">
        <v>0</v>
      </c>
      <c r="AV12" s="13">
        <v>0</v>
      </c>
      <c r="AW12" s="13">
        <v>21510</v>
      </c>
      <c r="AX12" s="13">
        <v>0</v>
      </c>
      <c r="AY12" s="13"/>
      <c r="AZ12" s="13">
        <v>2126945</v>
      </c>
      <c r="BA12" s="5">
        <v>282.91000000000003</v>
      </c>
      <c r="BB12" s="5">
        <v>0</v>
      </c>
      <c r="BC12" s="5">
        <v>259.74</v>
      </c>
      <c r="BD12" s="3">
        <v>2694002</v>
      </c>
      <c r="BE12" s="3">
        <v>0</v>
      </c>
      <c r="BF12" s="3">
        <v>37658</v>
      </c>
      <c r="BG12" s="3">
        <v>0</v>
      </c>
      <c r="BH12" s="3">
        <v>0</v>
      </c>
      <c r="BI12" s="3">
        <v>2731660</v>
      </c>
      <c r="BJ12" s="12">
        <v>291.87</v>
      </c>
      <c r="BK12" s="12">
        <v>0</v>
      </c>
      <c r="BL12" s="12">
        <v>210.19</v>
      </c>
      <c r="BM12" s="13">
        <v>2751084</v>
      </c>
      <c r="BN12" s="13">
        <v>0</v>
      </c>
      <c r="BO12" s="13">
        <v>34892</v>
      </c>
      <c r="BP12" s="13">
        <v>0</v>
      </c>
      <c r="BQ12" s="13">
        <v>0</v>
      </c>
      <c r="BR12" s="13">
        <v>2785976</v>
      </c>
      <c r="BS12" s="5">
        <v>325.08999999999997</v>
      </c>
      <c r="BT12" s="5">
        <v>0</v>
      </c>
      <c r="BU12" s="5">
        <v>231.88</v>
      </c>
      <c r="BV12" s="3">
        <v>3105187</v>
      </c>
      <c r="BW12" s="3">
        <v>0</v>
      </c>
      <c r="BX12" s="3">
        <v>21100</v>
      </c>
      <c r="BY12" s="3">
        <v>0</v>
      </c>
      <c r="BZ12" s="3">
        <v>0</v>
      </c>
      <c r="CA12" s="3">
        <v>3126287</v>
      </c>
      <c r="CB12" s="12">
        <v>330.24024231270607</v>
      </c>
      <c r="CC12" s="12">
        <v>0</v>
      </c>
      <c r="CD12" s="12">
        <v>233.24024231270607</v>
      </c>
      <c r="CE12" s="13">
        <v>3501657.2804999617</v>
      </c>
      <c r="CF12" s="13"/>
      <c r="CG12" s="13">
        <v>30087.991258339083</v>
      </c>
      <c r="CH12" s="13"/>
      <c r="CI12" s="13">
        <v>0</v>
      </c>
      <c r="CJ12" s="13">
        <v>247019.70124990414</v>
      </c>
      <c r="CK12" s="13"/>
      <c r="CL12" s="13">
        <v>215100.41324023902</v>
      </c>
      <c r="CM12" s="13">
        <v>3531745.2717583007</v>
      </c>
      <c r="CN12" s="5">
        <v>347.60200668896317</v>
      </c>
      <c r="CO12" s="5">
        <v>0</v>
      </c>
      <c r="CP12" s="5">
        <v>309.78260869565213</v>
      </c>
      <c r="CQ12" s="3">
        <v>3462367.1371237463</v>
      </c>
      <c r="CR12" s="3">
        <v>0</v>
      </c>
      <c r="CS12" s="3">
        <v>53592.391304347824</v>
      </c>
      <c r="CT12" s="3">
        <v>0</v>
      </c>
      <c r="CU12" s="3">
        <v>0</v>
      </c>
      <c r="CV12" s="3">
        <v>269739.15719063545</v>
      </c>
      <c r="CW12" s="3">
        <v>0</v>
      </c>
      <c r="CX12" s="3">
        <v>3785698.6856187293</v>
      </c>
      <c r="CY12" s="12">
        <v>378.63907284768214</v>
      </c>
      <c r="CZ12" s="12">
        <v>0</v>
      </c>
      <c r="DA12" s="12">
        <v>305.32781456953643</v>
      </c>
      <c r="DB12" s="13">
        <v>3778452.6450453089</v>
      </c>
      <c r="DC12" s="13"/>
      <c r="DD12" s="13">
        <v>38471.304635761589</v>
      </c>
      <c r="DE12" s="13"/>
      <c r="DF12" s="13">
        <v>0</v>
      </c>
      <c r="DG12" s="13">
        <v>307076.28807947022</v>
      </c>
      <c r="DH12" s="13"/>
      <c r="DI12" s="13">
        <v>69213.059391336516</v>
      </c>
      <c r="DJ12" s="13">
        <v>4124000.2377605406</v>
      </c>
      <c r="DK12" s="5">
        <v>468.57337883959048</v>
      </c>
      <c r="DL12" s="5">
        <v>0</v>
      </c>
      <c r="DM12" s="5">
        <v>0</v>
      </c>
      <c r="DN12" s="3">
        <v>5011527</v>
      </c>
      <c r="DO12" s="3">
        <v>0</v>
      </c>
      <c r="DP12" s="3">
        <v>0</v>
      </c>
      <c r="DQ12" s="3">
        <v>0</v>
      </c>
      <c r="DR12" s="3">
        <v>0</v>
      </c>
      <c r="DS12" s="3">
        <v>397818</v>
      </c>
      <c r="DT12" s="3">
        <v>0</v>
      </c>
      <c r="DU12" s="3">
        <v>5409345</v>
      </c>
      <c r="DV12" s="12">
        <v>468.15</v>
      </c>
      <c r="DW12" s="12">
        <v>0</v>
      </c>
      <c r="DX12" s="12">
        <v>0</v>
      </c>
      <c r="DY12" s="13">
        <v>5332876</v>
      </c>
      <c r="DZ12" s="13"/>
      <c r="EA12" s="13">
        <v>0</v>
      </c>
      <c r="EB12" s="13"/>
      <c r="EC12" s="13">
        <v>0</v>
      </c>
      <c r="ED12" s="13">
        <v>418056</v>
      </c>
      <c r="EE12" s="13"/>
      <c r="EF12" s="13">
        <v>5750932</v>
      </c>
      <c r="EG12" s="5">
        <v>476.84407862407835</v>
      </c>
      <c r="EH12" s="5">
        <v>1.8440786240783358</v>
      </c>
      <c r="EI12" s="5">
        <v>0</v>
      </c>
      <c r="EJ12" s="3">
        <v>5357389</v>
      </c>
      <c r="EK12" s="3"/>
      <c r="EL12" s="3">
        <v>0</v>
      </c>
      <c r="EM12" s="3"/>
      <c r="EN12" s="3">
        <v>0</v>
      </c>
      <c r="EO12" s="3">
        <v>424369</v>
      </c>
      <c r="EP12" s="3"/>
      <c r="EQ12" s="3">
        <v>5781758</v>
      </c>
      <c r="ER12" s="35">
        <v>482.35254237288143</v>
      </c>
      <c r="ES12" s="35">
        <v>0</v>
      </c>
      <c r="ET12" s="35">
        <v>0</v>
      </c>
      <c r="EU12" s="36">
        <v>5808111</v>
      </c>
      <c r="EV12" s="36">
        <v>0</v>
      </c>
      <c r="EW12" s="36">
        <v>0</v>
      </c>
      <c r="EX12" s="36">
        <v>0</v>
      </c>
      <c r="EY12" s="36">
        <v>0</v>
      </c>
      <c r="EZ12" s="36">
        <v>430742</v>
      </c>
      <c r="FA12" s="36">
        <v>0</v>
      </c>
      <c r="FB12" s="36">
        <v>6238853</v>
      </c>
      <c r="FC12" s="5">
        <v>498.53559322033897</v>
      </c>
      <c r="FD12" s="5">
        <v>0</v>
      </c>
      <c r="FE12" s="5">
        <v>0</v>
      </c>
      <c r="FF12" s="3">
        <v>5798136</v>
      </c>
      <c r="FG12" s="3">
        <v>0</v>
      </c>
      <c r="FH12" s="3">
        <v>0</v>
      </c>
      <c r="FI12" s="3">
        <v>0</v>
      </c>
      <c r="FJ12" s="3">
        <v>0</v>
      </c>
      <c r="FK12" s="3">
        <v>445192</v>
      </c>
      <c r="FL12" s="3">
        <v>0</v>
      </c>
      <c r="FM12" s="3">
        <v>6243328</v>
      </c>
      <c r="FN12" s="36">
        <v>502.04054054054052</v>
      </c>
      <c r="FO12" s="36">
        <v>2.0405405405405066</v>
      </c>
      <c r="FP12" s="36">
        <v>0</v>
      </c>
      <c r="FQ12" s="36">
        <v>6056958</v>
      </c>
      <c r="FR12" s="36">
        <v>0</v>
      </c>
      <c r="FS12" s="36">
        <v>0</v>
      </c>
      <c r="FT12" s="36">
        <v>0</v>
      </c>
      <c r="FU12" s="36">
        <v>0</v>
      </c>
      <c r="FV12" s="36">
        <v>446319</v>
      </c>
      <c r="FW12" s="36">
        <v>0</v>
      </c>
      <c r="FX12" s="36">
        <v>6503277</v>
      </c>
      <c r="FY12" s="5">
        <v>507.29333333333329</v>
      </c>
      <c r="FZ12" s="5">
        <v>0</v>
      </c>
      <c r="GA12" s="5">
        <v>0</v>
      </c>
      <c r="GB12" s="3">
        <v>6715024</v>
      </c>
      <c r="GC12" s="3">
        <v>0</v>
      </c>
      <c r="GD12" s="3">
        <v>0</v>
      </c>
      <c r="GE12" s="3">
        <v>0</v>
      </c>
      <c r="GF12" s="3">
        <v>0</v>
      </c>
      <c r="GG12" s="3">
        <v>453007</v>
      </c>
      <c r="GH12" s="3">
        <v>0</v>
      </c>
      <c r="GI12" s="3">
        <v>7168031</v>
      </c>
      <c r="GJ12" s="36">
        <v>518.2727659574465</v>
      </c>
      <c r="GK12" s="36">
        <v>0</v>
      </c>
      <c r="GL12" s="36">
        <v>0</v>
      </c>
      <c r="GM12" s="36">
        <v>7042143</v>
      </c>
      <c r="GN12" s="36">
        <v>0</v>
      </c>
      <c r="GO12" s="36">
        <v>0</v>
      </c>
      <c r="GP12" s="36">
        <v>0</v>
      </c>
      <c r="GQ12" s="36">
        <v>0</v>
      </c>
      <c r="GR12" s="36">
        <v>462814</v>
      </c>
      <c r="GS12" s="36">
        <v>0</v>
      </c>
      <c r="GT12" s="36">
        <v>7504957</v>
      </c>
      <c r="GU12" s="5">
        <v>522.21672019195285</v>
      </c>
      <c r="GV12" s="5">
        <v>0</v>
      </c>
      <c r="GW12" s="5">
        <v>0</v>
      </c>
      <c r="GX12" s="3">
        <v>7356076</v>
      </c>
      <c r="GY12" s="3">
        <v>0</v>
      </c>
      <c r="GZ12" s="3">
        <v>0</v>
      </c>
      <c r="HA12" s="3">
        <v>0</v>
      </c>
      <c r="HB12" s="3">
        <v>0</v>
      </c>
      <c r="HC12" s="3">
        <v>466338</v>
      </c>
      <c r="HD12" s="3">
        <v>0</v>
      </c>
      <c r="HE12" s="3">
        <v>7822414</v>
      </c>
      <c r="HF12" s="36">
        <v>520.17607973421934</v>
      </c>
      <c r="HG12" s="36">
        <v>0</v>
      </c>
      <c r="HH12" s="36">
        <v>0</v>
      </c>
      <c r="HI12" s="36">
        <v>7504651</v>
      </c>
      <c r="HJ12" s="36">
        <v>-48</v>
      </c>
      <c r="HK12" s="36">
        <v>0</v>
      </c>
      <c r="HL12" s="36">
        <v>0</v>
      </c>
      <c r="HM12" s="36">
        <v>0</v>
      </c>
      <c r="HN12" s="36">
        <v>0</v>
      </c>
      <c r="HO12" s="36">
        <v>464515</v>
      </c>
      <c r="HP12" s="36">
        <v>-4</v>
      </c>
      <c r="HQ12" s="36">
        <v>7969166</v>
      </c>
      <c r="HR12" s="3">
        <v>525.11999999999989</v>
      </c>
      <c r="HS12" s="3">
        <v>0</v>
      </c>
      <c r="HT12" s="3">
        <v>0</v>
      </c>
      <c r="HU12" s="3">
        <v>8120428</v>
      </c>
      <c r="HV12" s="3">
        <v>0</v>
      </c>
      <c r="HW12" s="3">
        <v>0</v>
      </c>
      <c r="HX12" s="3">
        <v>0</v>
      </c>
      <c r="HY12" s="3">
        <v>0</v>
      </c>
      <c r="HZ12" s="3">
        <v>0</v>
      </c>
      <c r="IA12" s="3">
        <v>468935</v>
      </c>
      <c r="IB12" s="3">
        <v>0</v>
      </c>
      <c r="IC12" s="3">
        <v>8589363</v>
      </c>
      <c r="ID12" s="201">
        <v>532.67999999999995</v>
      </c>
      <c r="IE12" s="201">
        <v>0</v>
      </c>
      <c r="IF12" s="201">
        <v>0</v>
      </c>
      <c r="IG12" s="36">
        <v>8600652</v>
      </c>
      <c r="IH12" s="36">
        <v>0</v>
      </c>
      <c r="II12" s="36">
        <v>0</v>
      </c>
      <c r="IJ12" s="36">
        <v>0</v>
      </c>
      <c r="IK12" s="36">
        <v>0</v>
      </c>
      <c r="IL12" s="36">
        <v>0</v>
      </c>
      <c r="IM12" s="36">
        <v>475683</v>
      </c>
      <c r="IN12" s="36">
        <v>0</v>
      </c>
      <c r="IO12" s="36">
        <v>9076335</v>
      </c>
      <c r="IP12" s="3">
        <v>536.09999999999991</v>
      </c>
      <c r="IQ12" s="3">
        <v>0</v>
      </c>
      <c r="IR12" s="3">
        <v>0</v>
      </c>
      <c r="IS12" s="3">
        <v>9265129</v>
      </c>
      <c r="IT12" s="3">
        <v>0</v>
      </c>
      <c r="IU12" s="3">
        <v>0</v>
      </c>
      <c r="IV12" s="3">
        <v>0</v>
      </c>
      <c r="IW12" s="3">
        <v>0</v>
      </c>
      <c r="IX12" s="3">
        <v>0</v>
      </c>
      <c r="IY12" s="3">
        <v>502855</v>
      </c>
      <c r="IZ12" s="3">
        <v>0</v>
      </c>
      <c r="JA12" s="3">
        <v>9767984</v>
      </c>
      <c r="JB12" s="36">
        <v>538.94999999999993</v>
      </c>
      <c r="JC12" s="36">
        <v>0</v>
      </c>
      <c r="JD12" s="36">
        <v>0</v>
      </c>
      <c r="JE12" s="36">
        <v>9997036</v>
      </c>
      <c r="JF12" s="36">
        <v>0</v>
      </c>
      <c r="JG12" s="36">
        <v>0</v>
      </c>
      <c r="JH12" s="36">
        <v>0</v>
      </c>
      <c r="JI12" s="36">
        <v>0</v>
      </c>
      <c r="JJ12" s="36">
        <v>8582</v>
      </c>
      <c r="JK12" s="36">
        <v>505533</v>
      </c>
      <c r="JL12" s="36">
        <v>0</v>
      </c>
      <c r="JM12" s="36">
        <v>10502569</v>
      </c>
      <c r="JN12" s="3">
        <v>504.25999999999993</v>
      </c>
      <c r="JO12" s="3">
        <v>0</v>
      </c>
      <c r="JP12" s="3">
        <v>0</v>
      </c>
      <c r="JQ12" s="3">
        <v>9899568</v>
      </c>
      <c r="JR12" s="3">
        <v>0</v>
      </c>
      <c r="JS12" s="3">
        <v>0</v>
      </c>
      <c r="JT12" s="3">
        <v>0</v>
      </c>
      <c r="JU12" s="3">
        <v>0</v>
      </c>
      <c r="JV12" s="3">
        <v>0</v>
      </c>
      <c r="JW12" s="3">
        <v>472996</v>
      </c>
      <c r="JX12" s="3">
        <v>0</v>
      </c>
      <c r="JY12" s="3">
        <v>10372564</v>
      </c>
      <c r="JZ12" s="36">
        <v>467.34999999999991</v>
      </c>
      <c r="KA12" s="36">
        <v>0</v>
      </c>
      <c r="KB12" s="36">
        <v>0</v>
      </c>
      <c r="KC12" s="36">
        <v>10533810</v>
      </c>
      <c r="KD12" s="36">
        <v>0</v>
      </c>
      <c r="KE12" s="36">
        <v>0</v>
      </c>
      <c r="KF12" s="36">
        <v>0</v>
      </c>
      <c r="KG12" s="36">
        <v>0</v>
      </c>
      <c r="KH12" s="36">
        <v>0</v>
      </c>
      <c r="KI12" s="36">
        <v>508480</v>
      </c>
      <c r="KJ12" s="36">
        <v>0</v>
      </c>
      <c r="KK12" s="36">
        <v>11042290</v>
      </c>
      <c r="KL12" s="3">
        <v>440</v>
      </c>
      <c r="KM12" s="3" t="s">
        <v>752</v>
      </c>
      <c r="KN12" s="3">
        <v>0</v>
      </c>
      <c r="KO12" s="3">
        <v>10662166</v>
      </c>
      <c r="KP12" s="3">
        <v>0</v>
      </c>
      <c r="KQ12" s="3">
        <v>0</v>
      </c>
      <c r="KR12" s="3">
        <v>0</v>
      </c>
      <c r="KS12" s="3">
        <v>0</v>
      </c>
      <c r="KT12" s="3">
        <v>0</v>
      </c>
      <c r="KU12" s="3">
        <v>522720</v>
      </c>
      <c r="KV12" s="3">
        <v>0</v>
      </c>
      <c r="KW12" s="3">
        <v>11184886</v>
      </c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"/>
      <c r="LK12" s="3">
        <f t="shared" si="0"/>
        <v>-412</v>
      </c>
      <c r="LL12" s="215">
        <v>426</v>
      </c>
      <c r="LN12" s="204"/>
      <c r="LO12" s="20"/>
      <c r="LP12" s="61"/>
      <c r="LQ12" s="171"/>
      <c r="LR12" s="171"/>
      <c r="LS12" s="171"/>
      <c r="LT12" s="171"/>
      <c r="LU12" s="171"/>
      <c r="LV12" s="171"/>
      <c r="LW12" s="171"/>
      <c r="LX12" s="171"/>
      <c r="LY12" s="171"/>
    </row>
    <row r="13" spans="1:343" ht="14.45" customHeight="1">
      <c r="A13" s="1">
        <v>413</v>
      </c>
      <c r="B13" s="2" t="s">
        <v>5</v>
      </c>
      <c r="C13" s="5"/>
      <c r="D13" s="5"/>
      <c r="E13" s="3"/>
      <c r="F13" s="3"/>
      <c r="G13" s="3"/>
      <c r="H13" s="3"/>
      <c r="I13" s="3">
        <v>0</v>
      </c>
      <c r="J13" s="12"/>
      <c r="K13" s="12"/>
      <c r="L13" s="13"/>
      <c r="M13" s="13"/>
      <c r="N13" s="13"/>
      <c r="O13" s="13"/>
      <c r="P13" s="13"/>
      <c r="Q13" s="5"/>
      <c r="R13" s="5"/>
      <c r="S13" s="3"/>
      <c r="T13" s="3"/>
      <c r="U13" s="3"/>
      <c r="V13" s="3"/>
      <c r="W13" s="3"/>
      <c r="X13" s="3"/>
      <c r="Y13" s="3"/>
      <c r="Z13" s="12">
        <v>0</v>
      </c>
      <c r="AA13" s="12">
        <v>0</v>
      </c>
      <c r="AB13" s="13">
        <v>0</v>
      </c>
      <c r="AC13" s="13"/>
      <c r="AD13" s="13">
        <v>0</v>
      </c>
      <c r="AE13" s="13"/>
      <c r="AF13" s="13">
        <v>0</v>
      </c>
      <c r="AG13" s="13"/>
      <c r="AH13" s="13">
        <v>0</v>
      </c>
      <c r="AI13" s="5"/>
      <c r="AJ13" s="5"/>
      <c r="AK13" s="3"/>
      <c r="AL13" s="3"/>
      <c r="AM13" s="3"/>
      <c r="AN13" s="3"/>
      <c r="AO13" s="3"/>
      <c r="AP13" s="3"/>
      <c r="AQ13" s="3"/>
      <c r="AR13" s="12"/>
      <c r="AS13" s="12"/>
      <c r="AT13" s="13"/>
      <c r="AU13" s="13"/>
      <c r="AV13" s="13"/>
      <c r="AW13" s="13"/>
      <c r="AX13" s="13"/>
      <c r="AY13" s="13"/>
      <c r="AZ13" s="13"/>
      <c r="BA13" s="5"/>
      <c r="BB13" s="5"/>
      <c r="BC13" s="5"/>
      <c r="BD13" s="3"/>
      <c r="BE13" s="3"/>
      <c r="BF13" s="3"/>
      <c r="BG13" s="3"/>
      <c r="BH13" s="3"/>
      <c r="BI13" s="3"/>
      <c r="BJ13" s="12"/>
      <c r="BK13" s="12"/>
      <c r="BL13" s="12"/>
      <c r="BM13" s="13"/>
      <c r="BN13" s="13"/>
      <c r="BO13" s="13"/>
      <c r="BP13" s="13"/>
      <c r="BQ13" s="13"/>
      <c r="BR13" s="13"/>
      <c r="BS13" s="5">
        <v>63.97</v>
      </c>
      <c r="BT13" s="5">
        <v>0</v>
      </c>
      <c r="BU13" s="5">
        <v>0</v>
      </c>
      <c r="BV13" s="3">
        <v>568039</v>
      </c>
      <c r="BW13" s="3">
        <v>0</v>
      </c>
      <c r="BX13" s="3">
        <v>0</v>
      </c>
      <c r="BY13" s="3">
        <v>0</v>
      </c>
      <c r="BZ13" s="3">
        <v>0</v>
      </c>
      <c r="CA13" s="3">
        <v>568039</v>
      </c>
      <c r="CB13" s="12">
        <v>101.42857142857143</v>
      </c>
      <c r="CC13" s="12">
        <v>0</v>
      </c>
      <c r="CD13" s="12">
        <v>0</v>
      </c>
      <c r="CE13" s="13">
        <v>930966.29268292687</v>
      </c>
      <c r="CF13" s="13"/>
      <c r="CG13" s="13">
        <v>0</v>
      </c>
      <c r="CH13" s="13"/>
      <c r="CI13" s="13">
        <v>0</v>
      </c>
      <c r="CJ13" s="13">
        <v>75868.57142857142</v>
      </c>
      <c r="CK13" s="13"/>
      <c r="CL13" s="13">
        <v>0</v>
      </c>
      <c r="CM13" s="13">
        <v>982803.10793447564</v>
      </c>
      <c r="CN13" s="5">
        <v>136.30795847750866</v>
      </c>
      <c r="CO13" s="5">
        <v>0</v>
      </c>
      <c r="CP13" s="5">
        <v>0</v>
      </c>
      <c r="CQ13" s="3">
        <v>1283273.3183391003</v>
      </c>
      <c r="CR13" s="3">
        <v>0</v>
      </c>
      <c r="CS13" s="3">
        <v>0</v>
      </c>
      <c r="CT13" s="3">
        <v>0</v>
      </c>
      <c r="CU13" s="3">
        <v>0</v>
      </c>
      <c r="CV13" s="3">
        <v>105774.97577854671</v>
      </c>
      <c r="CW13" s="3">
        <v>0</v>
      </c>
      <c r="CX13" s="3">
        <v>1389048.294117647</v>
      </c>
      <c r="CY13" s="12">
        <v>160.12891986062718</v>
      </c>
      <c r="CZ13" s="12">
        <v>0</v>
      </c>
      <c r="DA13" s="12">
        <v>0</v>
      </c>
      <c r="DB13" s="13">
        <v>1569330.2970665307</v>
      </c>
      <c r="DC13" s="13"/>
      <c r="DD13" s="13">
        <v>0</v>
      </c>
      <c r="DE13" s="13"/>
      <c r="DF13" s="13">
        <v>0</v>
      </c>
      <c r="DG13" s="13">
        <v>129864.55400696864</v>
      </c>
      <c r="DH13" s="13"/>
      <c r="DI13" s="13">
        <v>14923.817059247755</v>
      </c>
      <c r="DJ13" s="13">
        <v>1699194.8510734986</v>
      </c>
      <c r="DK13" s="5">
        <v>192.09688581314884</v>
      </c>
      <c r="DL13" s="5">
        <v>0</v>
      </c>
      <c r="DM13" s="5">
        <v>0</v>
      </c>
      <c r="DN13" s="3">
        <v>2084768</v>
      </c>
      <c r="DO13" s="3">
        <v>0</v>
      </c>
      <c r="DP13" s="3">
        <v>0</v>
      </c>
      <c r="DQ13" s="3">
        <v>0</v>
      </c>
      <c r="DR13" s="3">
        <v>0</v>
      </c>
      <c r="DS13" s="3">
        <v>163090</v>
      </c>
      <c r="DT13" s="3">
        <v>0</v>
      </c>
      <c r="DU13" s="3">
        <v>2247858</v>
      </c>
      <c r="DV13" s="12">
        <v>196.43944636678205</v>
      </c>
      <c r="DW13" s="12">
        <v>4.4394463667820423</v>
      </c>
      <c r="DX13" s="12">
        <v>0</v>
      </c>
      <c r="DY13" s="13">
        <v>2228411</v>
      </c>
      <c r="DZ13" s="13"/>
      <c r="EA13" s="13">
        <v>0</v>
      </c>
      <c r="EB13" s="13"/>
      <c r="EC13" s="13">
        <v>0</v>
      </c>
      <c r="ED13" s="13">
        <v>171493</v>
      </c>
      <c r="EE13" s="13"/>
      <c r="EF13" s="13">
        <v>2399904</v>
      </c>
      <c r="EG13" s="5">
        <v>192.07472826086948</v>
      </c>
      <c r="EH13" s="5">
        <v>0</v>
      </c>
      <c r="EI13" s="5">
        <v>0</v>
      </c>
      <c r="EJ13" s="3">
        <v>2277234</v>
      </c>
      <c r="EK13" s="3"/>
      <c r="EL13" s="3">
        <v>0</v>
      </c>
      <c r="EM13" s="3"/>
      <c r="EN13" s="3">
        <v>0</v>
      </c>
      <c r="EO13" s="3">
        <v>171526</v>
      </c>
      <c r="EP13" s="3"/>
      <c r="EQ13" s="3">
        <v>2448760</v>
      </c>
      <c r="ER13" s="35">
        <v>204.9979690085753</v>
      </c>
      <c r="ES13" s="35">
        <v>0</v>
      </c>
      <c r="ET13" s="35">
        <v>0</v>
      </c>
      <c r="EU13" s="36">
        <v>2447151</v>
      </c>
      <c r="EV13" s="36">
        <v>0</v>
      </c>
      <c r="EW13" s="36">
        <v>0</v>
      </c>
      <c r="EX13" s="36">
        <v>0</v>
      </c>
      <c r="EY13" s="36">
        <v>0</v>
      </c>
      <c r="EZ13" s="36">
        <v>183066</v>
      </c>
      <c r="FA13" s="36">
        <v>0</v>
      </c>
      <c r="FB13" s="36">
        <v>2630217</v>
      </c>
      <c r="FC13" s="5">
        <v>208.79720279720277</v>
      </c>
      <c r="FD13" s="5">
        <v>0</v>
      </c>
      <c r="FE13" s="5">
        <v>0</v>
      </c>
      <c r="FF13" s="3">
        <v>2522886</v>
      </c>
      <c r="FG13" s="3">
        <v>0</v>
      </c>
      <c r="FH13" s="3">
        <v>0</v>
      </c>
      <c r="FI13" s="3">
        <v>0</v>
      </c>
      <c r="FJ13" s="3">
        <v>0</v>
      </c>
      <c r="FK13" s="3">
        <v>186465</v>
      </c>
      <c r="FL13" s="3">
        <v>0</v>
      </c>
      <c r="FM13" s="3">
        <v>2709351</v>
      </c>
      <c r="FN13" s="36">
        <v>210.34615384615384</v>
      </c>
      <c r="FO13" s="36">
        <v>0</v>
      </c>
      <c r="FP13" s="36">
        <v>0</v>
      </c>
      <c r="FQ13" s="36">
        <v>2622826</v>
      </c>
      <c r="FR13" s="36">
        <v>0</v>
      </c>
      <c r="FS13" s="36">
        <v>0</v>
      </c>
      <c r="FT13" s="36">
        <v>0</v>
      </c>
      <c r="FU13" s="36">
        <v>0</v>
      </c>
      <c r="FV13" s="36">
        <v>187840</v>
      </c>
      <c r="FW13" s="36">
        <v>0</v>
      </c>
      <c r="FX13" s="36">
        <v>2810666</v>
      </c>
      <c r="FY13" s="5">
        <v>215.10034602076115</v>
      </c>
      <c r="FZ13" s="5">
        <v>0</v>
      </c>
      <c r="GA13" s="5">
        <v>0</v>
      </c>
      <c r="GB13" s="3">
        <v>2724000</v>
      </c>
      <c r="GC13" s="3">
        <v>0</v>
      </c>
      <c r="GD13" s="3">
        <v>0</v>
      </c>
      <c r="GE13" s="3">
        <v>0</v>
      </c>
      <c r="GF13" s="3">
        <v>0</v>
      </c>
      <c r="GG13" s="3">
        <v>192085</v>
      </c>
      <c r="GH13" s="3">
        <v>0</v>
      </c>
      <c r="GI13" s="3">
        <v>2916085</v>
      </c>
      <c r="GJ13" s="36">
        <v>217.46938775510202</v>
      </c>
      <c r="GK13" s="36">
        <v>0</v>
      </c>
      <c r="GL13" s="36">
        <v>0</v>
      </c>
      <c r="GM13" s="36">
        <v>2926358</v>
      </c>
      <c r="GN13" s="36">
        <v>0</v>
      </c>
      <c r="GO13" s="36">
        <v>0</v>
      </c>
      <c r="GP13" s="36">
        <v>0</v>
      </c>
      <c r="GQ13" s="36">
        <v>0</v>
      </c>
      <c r="GR13" s="36">
        <v>194200</v>
      </c>
      <c r="GS13" s="36">
        <v>0</v>
      </c>
      <c r="GT13" s="36">
        <v>3120558</v>
      </c>
      <c r="GU13" s="5">
        <v>217.18402777777766</v>
      </c>
      <c r="GV13" s="5">
        <v>0</v>
      </c>
      <c r="GW13" s="5">
        <v>0</v>
      </c>
      <c r="GX13" s="3">
        <v>3082352</v>
      </c>
      <c r="GY13" s="3">
        <v>0</v>
      </c>
      <c r="GZ13" s="3">
        <v>0</v>
      </c>
      <c r="HA13" s="3">
        <v>0</v>
      </c>
      <c r="HB13" s="3">
        <v>0</v>
      </c>
      <c r="HC13" s="3">
        <v>193945</v>
      </c>
      <c r="HD13" s="3">
        <v>0</v>
      </c>
      <c r="HE13" s="3">
        <v>3276297</v>
      </c>
      <c r="HF13" s="36">
        <v>219.07986111111103</v>
      </c>
      <c r="HG13" s="36">
        <v>0</v>
      </c>
      <c r="HH13" s="36">
        <v>0</v>
      </c>
      <c r="HI13" s="36">
        <v>3334318</v>
      </c>
      <c r="HJ13" s="36">
        <v>0</v>
      </c>
      <c r="HK13" s="36">
        <v>0</v>
      </c>
      <c r="HL13" s="36">
        <v>0</v>
      </c>
      <c r="HM13" s="36">
        <v>0</v>
      </c>
      <c r="HN13" s="36">
        <v>0</v>
      </c>
      <c r="HO13" s="36">
        <v>195641</v>
      </c>
      <c r="HP13" s="36">
        <v>0</v>
      </c>
      <c r="HQ13" s="36">
        <v>3529959</v>
      </c>
      <c r="HR13" s="3">
        <v>221.05</v>
      </c>
      <c r="HS13" s="3">
        <v>1.0500000000000131</v>
      </c>
      <c r="HT13" s="3">
        <v>0</v>
      </c>
      <c r="HU13" s="3">
        <v>3507207</v>
      </c>
      <c r="HV13" s="3">
        <v>0</v>
      </c>
      <c r="HW13" s="3">
        <v>0</v>
      </c>
      <c r="HX13" s="3">
        <v>0</v>
      </c>
      <c r="HY13" s="3">
        <v>0</v>
      </c>
      <c r="HZ13" s="3">
        <v>0</v>
      </c>
      <c r="IA13" s="3">
        <v>196502</v>
      </c>
      <c r="IB13" s="3">
        <v>0</v>
      </c>
      <c r="IC13" s="3">
        <v>3703709</v>
      </c>
      <c r="ID13" s="201">
        <v>218.55999999999997</v>
      </c>
      <c r="IE13" s="201">
        <v>0</v>
      </c>
      <c r="IF13" s="201">
        <v>0</v>
      </c>
      <c r="IG13" s="36">
        <v>3482884</v>
      </c>
      <c r="IH13" s="36">
        <v>0</v>
      </c>
      <c r="II13" s="36">
        <v>0</v>
      </c>
      <c r="IJ13" s="36">
        <v>0</v>
      </c>
      <c r="IK13" s="36">
        <v>0</v>
      </c>
      <c r="IL13" s="36">
        <v>0</v>
      </c>
      <c r="IM13" s="36">
        <v>195189</v>
      </c>
      <c r="IN13" s="36">
        <v>0</v>
      </c>
      <c r="IO13" s="36">
        <v>3678073</v>
      </c>
      <c r="IP13" s="3">
        <v>215.95999999999998</v>
      </c>
      <c r="IQ13" s="3">
        <v>0</v>
      </c>
      <c r="IR13" s="3">
        <v>0</v>
      </c>
      <c r="IS13" s="3">
        <v>3481659</v>
      </c>
      <c r="IT13" s="3">
        <v>0</v>
      </c>
      <c r="IU13" s="3">
        <v>0</v>
      </c>
      <c r="IV13" s="3">
        <v>0</v>
      </c>
      <c r="IW13" s="3">
        <v>0</v>
      </c>
      <c r="IX13" s="3">
        <v>0</v>
      </c>
      <c r="IY13" s="3">
        <v>202568</v>
      </c>
      <c r="IZ13" s="3">
        <v>0</v>
      </c>
      <c r="JA13" s="3">
        <v>3684227</v>
      </c>
      <c r="JB13" s="36">
        <v>215.24</v>
      </c>
      <c r="JC13" s="36">
        <v>0</v>
      </c>
      <c r="JD13" s="36">
        <v>0</v>
      </c>
      <c r="JE13" s="36">
        <v>3536457</v>
      </c>
      <c r="JF13" s="36">
        <v>0</v>
      </c>
      <c r="JG13" s="36">
        <v>0</v>
      </c>
      <c r="JH13" s="36">
        <v>0</v>
      </c>
      <c r="JI13" s="36">
        <v>0</v>
      </c>
      <c r="JJ13" s="36">
        <v>0</v>
      </c>
      <c r="JK13" s="36">
        <v>201893</v>
      </c>
      <c r="JL13" s="36">
        <v>0</v>
      </c>
      <c r="JM13" s="36">
        <v>3738350</v>
      </c>
      <c r="JN13" s="3">
        <v>218.68999999999997</v>
      </c>
      <c r="JO13" s="3">
        <v>0</v>
      </c>
      <c r="JP13" s="3">
        <v>0</v>
      </c>
      <c r="JQ13" s="3">
        <v>3809741</v>
      </c>
      <c r="JR13" s="3">
        <v>0</v>
      </c>
      <c r="JS13" s="3">
        <v>0</v>
      </c>
      <c r="JT13" s="3">
        <v>0</v>
      </c>
      <c r="JU13" s="3">
        <v>0</v>
      </c>
      <c r="JV13" s="3">
        <v>0</v>
      </c>
      <c r="JW13" s="3">
        <v>205133</v>
      </c>
      <c r="JX13" s="3">
        <v>0</v>
      </c>
      <c r="JY13" s="3">
        <v>4014874</v>
      </c>
      <c r="JZ13" s="36">
        <v>216.95</v>
      </c>
      <c r="KA13" s="36">
        <v>0</v>
      </c>
      <c r="KB13" s="36">
        <v>0</v>
      </c>
      <c r="KC13" s="36">
        <v>3914722</v>
      </c>
      <c r="KD13" s="36">
        <v>0</v>
      </c>
      <c r="KE13" s="36">
        <v>0</v>
      </c>
      <c r="KF13" s="36">
        <v>0</v>
      </c>
      <c r="KG13" s="36">
        <v>0</v>
      </c>
      <c r="KH13" s="36">
        <v>0</v>
      </c>
      <c r="KI13" s="36">
        <v>236042</v>
      </c>
      <c r="KJ13" s="36">
        <v>0</v>
      </c>
      <c r="KK13" s="36">
        <v>4150764</v>
      </c>
      <c r="KL13" s="3">
        <v>214</v>
      </c>
      <c r="KM13" s="3" t="s">
        <v>752</v>
      </c>
      <c r="KN13" s="3">
        <v>0</v>
      </c>
      <c r="KO13" s="3">
        <v>4108604</v>
      </c>
      <c r="KP13" s="3">
        <v>0</v>
      </c>
      <c r="KQ13" s="3">
        <v>0</v>
      </c>
      <c r="KR13" s="3">
        <v>0</v>
      </c>
      <c r="KS13" s="3">
        <v>0</v>
      </c>
      <c r="KT13" s="3">
        <v>0</v>
      </c>
      <c r="KU13" s="3">
        <v>254232</v>
      </c>
      <c r="KV13" s="3">
        <v>0</v>
      </c>
      <c r="KW13" s="3">
        <v>4362836</v>
      </c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"/>
      <c r="LK13" s="3">
        <f t="shared" si="0"/>
        <v>-413</v>
      </c>
      <c r="LL13" s="215">
        <v>431</v>
      </c>
      <c r="LN13" s="204"/>
      <c r="LO13" s="20"/>
      <c r="LP13" s="61"/>
      <c r="LQ13" s="171"/>
      <c r="LR13" s="171"/>
      <c r="LS13" s="171"/>
      <c r="LT13" s="171"/>
      <c r="LU13" s="171"/>
      <c r="LV13" s="171"/>
      <c r="LW13" s="171"/>
      <c r="LX13" s="171"/>
      <c r="LY13" s="171"/>
    </row>
    <row r="14" spans="1:343" ht="14.45" customHeight="1">
      <c r="A14" s="1">
        <v>414</v>
      </c>
      <c r="B14" s="2" t="s">
        <v>586</v>
      </c>
      <c r="C14" s="5"/>
      <c r="D14" s="5"/>
      <c r="E14" s="3"/>
      <c r="F14" s="3"/>
      <c r="G14" s="3"/>
      <c r="H14" s="3"/>
      <c r="I14" s="3">
        <v>0</v>
      </c>
      <c r="J14" s="12"/>
      <c r="K14" s="12"/>
      <c r="L14" s="13"/>
      <c r="M14" s="13"/>
      <c r="N14" s="13"/>
      <c r="O14" s="13"/>
      <c r="P14" s="13"/>
      <c r="Q14" s="5"/>
      <c r="R14" s="5"/>
      <c r="S14" s="3"/>
      <c r="T14" s="3"/>
      <c r="U14" s="3"/>
      <c r="V14" s="3"/>
      <c r="W14" s="3"/>
      <c r="X14" s="3"/>
      <c r="Y14" s="3"/>
      <c r="Z14" s="12"/>
      <c r="AA14" s="12"/>
      <c r="AB14" s="13"/>
      <c r="AC14" s="13"/>
      <c r="AD14" s="13"/>
      <c r="AE14" s="13"/>
      <c r="AF14" s="13"/>
      <c r="AG14" s="13"/>
      <c r="AH14" s="13"/>
      <c r="AI14" s="5"/>
      <c r="AJ14" s="5"/>
      <c r="AK14" s="3"/>
      <c r="AL14" s="3"/>
      <c r="AM14" s="3"/>
      <c r="AN14" s="3"/>
      <c r="AO14" s="3"/>
      <c r="AP14" s="3"/>
      <c r="AQ14" s="3"/>
      <c r="AR14" s="12"/>
      <c r="AS14" s="12"/>
      <c r="AT14" s="13"/>
      <c r="AU14" s="13"/>
      <c r="AV14" s="13"/>
      <c r="AW14" s="13"/>
      <c r="AX14" s="13"/>
      <c r="AY14" s="13"/>
      <c r="AZ14" s="13"/>
      <c r="BA14" s="5"/>
      <c r="BB14" s="5"/>
      <c r="BC14" s="5"/>
      <c r="BD14" s="3"/>
      <c r="BE14" s="3"/>
      <c r="BF14" s="3"/>
      <c r="BG14" s="3"/>
      <c r="BH14" s="3"/>
      <c r="BI14" s="3"/>
      <c r="BJ14" s="12"/>
      <c r="BK14" s="12"/>
      <c r="BL14" s="12"/>
      <c r="BM14" s="13"/>
      <c r="BN14" s="13"/>
      <c r="BO14" s="13"/>
      <c r="BP14" s="13"/>
      <c r="BQ14" s="13"/>
      <c r="BR14" s="13"/>
      <c r="BS14" s="5">
        <v>0</v>
      </c>
      <c r="BT14" s="5">
        <v>0</v>
      </c>
      <c r="BU14" s="5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12">
        <v>59.827118644067795</v>
      </c>
      <c r="CC14" s="12">
        <v>0</v>
      </c>
      <c r="CD14" s="12">
        <v>0</v>
      </c>
      <c r="CE14" s="13">
        <v>533912.87796610175</v>
      </c>
      <c r="CF14" s="13"/>
      <c r="CG14" s="13">
        <v>0</v>
      </c>
      <c r="CH14" s="13"/>
      <c r="CI14" s="13">
        <v>0</v>
      </c>
      <c r="CJ14" s="13">
        <v>44750.68474576273</v>
      </c>
      <c r="CK14" s="13"/>
      <c r="CL14" s="13">
        <v>0</v>
      </c>
      <c r="CM14" s="13">
        <v>565436.14237288141</v>
      </c>
      <c r="CN14" s="5">
        <v>136.99016393442616</v>
      </c>
      <c r="CO14" s="5">
        <v>0</v>
      </c>
      <c r="CP14" s="5">
        <v>0</v>
      </c>
      <c r="CQ14" s="3">
        <v>1299459.0721311478</v>
      </c>
      <c r="CR14" s="3">
        <v>0</v>
      </c>
      <c r="CS14" s="3">
        <v>0</v>
      </c>
      <c r="CT14" s="3">
        <v>0</v>
      </c>
      <c r="CU14" s="3">
        <v>0</v>
      </c>
      <c r="CV14" s="3">
        <v>106304.36721311479</v>
      </c>
      <c r="CW14" s="3">
        <v>0</v>
      </c>
      <c r="CX14" s="3">
        <v>1405763.4393442627</v>
      </c>
      <c r="CY14" s="12">
        <v>216.07308970099666</v>
      </c>
      <c r="CZ14" s="12">
        <v>0</v>
      </c>
      <c r="DA14" s="12">
        <v>0</v>
      </c>
      <c r="DB14" s="13">
        <v>2088340.1269166761</v>
      </c>
      <c r="DC14" s="13"/>
      <c r="DD14" s="13">
        <v>0</v>
      </c>
      <c r="DE14" s="13"/>
      <c r="DF14" s="13">
        <v>0</v>
      </c>
      <c r="DG14" s="13">
        <v>175235.27574750828</v>
      </c>
      <c r="DH14" s="13"/>
      <c r="DI14" s="13">
        <v>75606.563768999185</v>
      </c>
      <c r="DJ14" s="13">
        <v>2263575.4026641846</v>
      </c>
      <c r="DK14" s="5">
        <v>236.79276315789468</v>
      </c>
      <c r="DL14" s="5">
        <v>0</v>
      </c>
      <c r="DM14" s="5">
        <v>0</v>
      </c>
      <c r="DN14" s="3">
        <v>2516635</v>
      </c>
      <c r="DO14" s="3">
        <v>0</v>
      </c>
      <c r="DP14" s="3">
        <v>0</v>
      </c>
      <c r="DQ14" s="3">
        <v>0</v>
      </c>
      <c r="DR14" s="3">
        <v>0</v>
      </c>
      <c r="DS14" s="3">
        <v>201034</v>
      </c>
      <c r="DT14" s="3">
        <v>0</v>
      </c>
      <c r="DU14" s="3">
        <v>2717669</v>
      </c>
      <c r="DV14" s="12">
        <v>233.72757475083054</v>
      </c>
      <c r="DW14" s="12">
        <v>0</v>
      </c>
      <c r="DX14" s="12">
        <v>0</v>
      </c>
      <c r="DY14" s="13">
        <v>2526739</v>
      </c>
      <c r="DZ14" s="13"/>
      <c r="EA14" s="13">
        <v>0</v>
      </c>
      <c r="EB14" s="13"/>
      <c r="EC14" s="13">
        <v>0</v>
      </c>
      <c r="ED14" s="13">
        <v>208719</v>
      </c>
      <c r="EE14" s="13"/>
      <c r="EF14" s="13">
        <v>2735458</v>
      </c>
      <c r="EG14" s="5">
        <v>219.23588039867113</v>
      </c>
      <c r="EH14" s="5">
        <v>0</v>
      </c>
      <c r="EI14" s="5">
        <v>0</v>
      </c>
      <c r="EJ14" s="3">
        <v>2440188</v>
      </c>
      <c r="EK14" s="3"/>
      <c r="EL14" s="3">
        <v>0</v>
      </c>
      <c r="EM14" s="3"/>
      <c r="EN14" s="3">
        <v>0</v>
      </c>
      <c r="EO14" s="3">
        <v>195782</v>
      </c>
      <c r="EP14" s="3"/>
      <c r="EQ14" s="3">
        <v>2635970</v>
      </c>
      <c r="ER14" s="35">
        <v>257.90460526315786</v>
      </c>
      <c r="ES14" s="35">
        <v>0</v>
      </c>
      <c r="ET14" s="35">
        <v>0</v>
      </c>
      <c r="EU14" s="36">
        <v>2959541</v>
      </c>
      <c r="EV14" s="36">
        <v>0</v>
      </c>
      <c r="EW14" s="36">
        <v>0</v>
      </c>
      <c r="EX14" s="36">
        <v>0</v>
      </c>
      <c r="EY14" s="36">
        <v>0</v>
      </c>
      <c r="EZ14" s="36">
        <v>230312</v>
      </c>
      <c r="FA14" s="36">
        <v>0</v>
      </c>
      <c r="FB14" s="36">
        <v>3189853</v>
      </c>
      <c r="FC14" s="5">
        <v>277.93023255813949</v>
      </c>
      <c r="FD14" s="5">
        <v>0</v>
      </c>
      <c r="FE14" s="5">
        <v>0</v>
      </c>
      <c r="FF14" s="3">
        <v>3143590</v>
      </c>
      <c r="FG14" s="3">
        <v>0</v>
      </c>
      <c r="FH14" s="3">
        <v>0</v>
      </c>
      <c r="FI14" s="3">
        <v>0</v>
      </c>
      <c r="FJ14" s="3">
        <v>0</v>
      </c>
      <c r="FK14" s="3">
        <v>248190</v>
      </c>
      <c r="FL14" s="3">
        <v>0</v>
      </c>
      <c r="FM14" s="3">
        <v>3391780</v>
      </c>
      <c r="FN14" s="36">
        <v>302.8443708609272</v>
      </c>
      <c r="FO14" s="36">
        <v>0</v>
      </c>
      <c r="FP14" s="36">
        <v>0</v>
      </c>
      <c r="FQ14" s="36">
        <v>3557951</v>
      </c>
      <c r="FR14" s="36">
        <v>0</v>
      </c>
      <c r="FS14" s="36">
        <v>0</v>
      </c>
      <c r="FT14" s="36">
        <v>0</v>
      </c>
      <c r="FU14" s="36">
        <v>0</v>
      </c>
      <c r="FV14" s="36">
        <v>270442</v>
      </c>
      <c r="FW14" s="36">
        <v>0</v>
      </c>
      <c r="FX14" s="36">
        <v>3828393</v>
      </c>
      <c r="FY14" s="5">
        <v>322.06354515050174</v>
      </c>
      <c r="FZ14" s="5">
        <v>0</v>
      </c>
      <c r="GA14" s="5">
        <v>0</v>
      </c>
      <c r="GB14" s="3">
        <v>3772325</v>
      </c>
      <c r="GC14" s="3">
        <v>0</v>
      </c>
      <c r="GD14" s="3">
        <v>0</v>
      </c>
      <c r="GE14" s="3">
        <v>0</v>
      </c>
      <c r="GF14" s="3">
        <v>0</v>
      </c>
      <c r="GG14" s="3">
        <v>287603</v>
      </c>
      <c r="GH14" s="3">
        <v>0</v>
      </c>
      <c r="GI14" s="3">
        <v>4059928</v>
      </c>
      <c r="GJ14" s="36">
        <v>330.99326599326605</v>
      </c>
      <c r="GK14" s="36">
        <v>0</v>
      </c>
      <c r="GL14" s="36">
        <v>0</v>
      </c>
      <c r="GM14" s="36">
        <v>4076325</v>
      </c>
      <c r="GN14" s="36">
        <v>0</v>
      </c>
      <c r="GO14" s="36">
        <v>0</v>
      </c>
      <c r="GP14" s="36">
        <v>0</v>
      </c>
      <c r="GQ14" s="36">
        <v>0</v>
      </c>
      <c r="GR14" s="36">
        <v>295578</v>
      </c>
      <c r="GS14" s="36">
        <v>0</v>
      </c>
      <c r="GT14" s="36">
        <v>4371903</v>
      </c>
      <c r="GU14" s="5">
        <v>348.14765100671144</v>
      </c>
      <c r="GV14" s="5">
        <v>0</v>
      </c>
      <c r="GW14" s="5">
        <v>0</v>
      </c>
      <c r="GX14" s="3">
        <v>4416772</v>
      </c>
      <c r="GY14" s="3">
        <v>0</v>
      </c>
      <c r="GZ14" s="3">
        <v>0</v>
      </c>
      <c r="HA14" s="3">
        <v>0</v>
      </c>
      <c r="HB14" s="3">
        <v>0</v>
      </c>
      <c r="HC14" s="3">
        <v>310899</v>
      </c>
      <c r="HD14" s="3">
        <v>0</v>
      </c>
      <c r="HE14" s="3">
        <v>4727671</v>
      </c>
      <c r="HF14" s="36">
        <v>348.86912751677852</v>
      </c>
      <c r="HG14" s="36">
        <v>0</v>
      </c>
      <c r="HH14" s="36">
        <v>0</v>
      </c>
      <c r="HI14" s="36">
        <v>4558873</v>
      </c>
      <c r="HJ14" s="36">
        <v>0</v>
      </c>
      <c r="HK14" s="36">
        <v>0</v>
      </c>
      <c r="HL14" s="36">
        <v>0</v>
      </c>
      <c r="HM14" s="36">
        <v>0</v>
      </c>
      <c r="HN14" s="36">
        <v>0</v>
      </c>
      <c r="HO14" s="36">
        <v>311543</v>
      </c>
      <c r="HP14" s="36">
        <v>0</v>
      </c>
      <c r="HQ14" s="36">
        <v>4870416</v>
      </c>
      <c r="HR14" s="3">
        <v>350.68000000000012</v>
      </c>
      <c r="HS14" s="3">
        <v>0</v>
      </c>
      <c r="HT14" s="3">
        <v>0</v>
      </c>
      <c r="HU14" s="3">
        <v>4672067</v>
      </c>
      <c r="HV14" s="3">
        <v>326</v>
      </c>
      <c r="HW14" s="3">
        <v>0</v>
      </c>
      <c r="HX14" s="3">
        <v>0</v>
      </c>
      <c r="HY14" s="3">
        <v>0</v>
      </c>
      <c r="HZ14" s="3">
        <v>0</v>
      </c>
      <c r="IA14" s="3">
        <v>313158</v>
      </c>
      <c r="IB14" s="3">
        <v>-8</v>
      </c>
      <c r="IC14" s="3">
        <v>4985225</v>
      </c>
      <c r="ID14" s="201">
        <v>369.43999999999988</v>
      </c>
      <c r="IE14" s="201">
        <v>6.4399999999998538</v>
      </c>
      <c r="IF14" s="201">
        <v>0</v>
      </c>
      <c r="IG14" s="36">
        <v>4956722</v>
      </c>
      <c r="IH14" s="36">
        <v>0</v>
      </c>
      <c r="II14" s="36">
        <v>0</v>
      </c>
      <c r="IJ14" s="36">
        <v>0</v>
      </c>
      <c r="IK14" s="36">
        <v>0</v>
      </c>
      <c r="IL14" s="36">
        <v>0</v>
      </c>
      <c r="IM14" s="36">
        <v>324016</v>
      </c>
      <c r="IN14" s="36">
        <v>0</v>
      </c>
      <c r="IO14" s="36">
        <v>5280738</v>
      </c>
      <c r="IP14" s="3">
        <v>364.36999999999995</v>
      </c>
      <c r="IQ14" s="3">
        <v>1.3699999999999526</v>
      </c>
      <c r="IR14" s="3">
        <v>0</v>
      </c>
      <c r="IS14" s="3">
        <v>5221853</v>
      </c>
      <c r="IT14" s="3">
        <v>0</v>
      </c>
      <c r="IU14" s="3">
        <v>0</v>
      </c>
      <c r="IV14" s="3">
        <v>0</v>
      </c>
      <c r="IW14" s="3">
        <v>0</v>
      </c>
      <c r="IX14" s="3">
        <v>0</v>
      </c>
      <c r="IY14" s="3">
        <v>340326</v>
      </c>
      <c r="IZ14" s="3">
        <v>0</v>
      </c>
      <c r="JA14" s="3">
        <v>5562179</v>
      </c>
      <c r="JB14" s="36">
        <v>371.42</v>
      </c>
      <c r="JC14" s="36">
        <v>8.4200000000000639</v>
      </c>
      <c r="JD14" s="36">
        <v>0</v>
      </c>
      <c r="JE14" s="36">
        <v>5386831</v>
      </c>
      <c r="JF14" s="36">
        <v>0</v>
      </c>
      <c r="JG14" s="36">
        <v>0</v>
      </c>
      <c r="JH14" s="36">
        <v>0</v>
      </c>
      <c r="JI14" s="36">
        <v>0</v>
      </c>
      <c r="JJ14" s="36">
        <v>0</v>
      </c>
      <c r="JK14" s="36">
        <v>340585</v>
      </c>
      <c r="JL14" s="36">
        <v>0</v>
      </c>
      <c r="JM14" s="36">
        <v>5727416</v>
      </c>
      <c r="JN14" s="3">
        <v>361.90000000000003</v>
      </c>
      <c r="JO14" s="3">
        <v>0</v>
      </c>
      <c r="JP14" s="3">
        <v>0</v>
      </c>
      <c r="JQ14" s="3">
        <v>5828372</v>
      </c>
      <c r="JR14" s="3">
        <v>0</v>
      </c>
      <c r="JS14" s="3">
        <v>0</v>
      </c>
      <c r="JT14" s="3">
        <v>0</v>
      </c>
      <c r="JU14" s="3">
        <v>0</v>
      </c>
      <c r="JV14" s="3">
        <v>0</v>
      </c>
      <c r="JW14" s="3">
        <v>339461</v>
      </c>
      <c r="JX14" s="3">
        <v>0</v>
      </c>
      <c r="JY14" s="3">
        <v>6167833</v>
      </c>
      <c r="JZ14" s="36">
        <v>363.33000000000015</v>
      </c>
      <c r="KA14" s="36">
        <v>0.33000000000015334</v>
      </c>
      <c r="KB14" s="36">
        <v>0</v>
      </c>
      <c r="KC14" s="36">
        <v>6194919</v>
      </c>
      <c r="KD14" s="36">
        <v>0</v>
      </c>
      <c r="KE14" s="36">
        <v>0</v>
      </c>
      <c r="KF14" s="36">
        <v>0</v>
      </c>
      <c r="KG14" s="36">
        <v>0</v>
      </c>
      <c r="KH14" s="36">
        <v>0</v>
      </c>
      <c r="KI14" s="36">
        <v>394942</v>
      </c>
      <c r="KJ14" s="36">
        <v>0</v>
      </c>
      <c r="KK14" s="36">
        <v>6589861</v>
      </c>
      <c r="KL14" s="3">
        <v>365</v>
      </c>
      <c r="KM14" s="3">
        <v>2</v>
      </c>
      <c r="KN14" s="3">
        <v>0</v>
      </c>
      <c r="KO14" s="3">
        <v>6612856</v>
      </c>
      <c r="KP14" s="3">
        <v>0</v>
      </c>
      <c r="KQ14" s="3">
        <v>0</v>
      </c>
      <c r="KR14" s="3">
        <v>0</v>
      </c>
      <c r="KS14" s="3">
        <v>0</v>
      </c>
      <c r="KT14" s="3">
        <v>0</v>
      </c>
      <c r="KU14" s="3">
        <v>431065</v>
      </c>
      <c r="KV14" s="3">
        <v>0</v>
      </c>
      <c r="KW14" s="3">
        <v>7043921</v>
      </c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"/>
      <c r="LK14" s="3">
        <f t="shared" si="0"/>
        <v>-414</v>
      </c>
      <c r="LL14" s="3">
        <v>442</v>
      </c>
      <c r="LN14" s="204"/>
      <c r="LO14" s="20"/>
      <c r="LP14" s="61"/>
      <c r="LQ14" s="171"/>
      <c r="LR14" s="171"/>
      <c r="LS14" s="171"/>
      <c r="LT14" s="171"/>
      <c r="LU14" s="171"/>
      <c r="LV14" s="171"/>
      <c r="LW14" s="171"/>
      <c r="LX14" s="171"/>
      <c r="LY14" s="171"/>
    </row>
    <row r="15" spans="1:343" ht="14.45" customHeight="1">
      <c r="A15" s="1">
        <v>416</v>
      </c>
      <c r="B15" s="2" t="s">
        <v>6</v>
      </c>
      <c r="C15" s="5"/>
      <c r="D15" s="5"/>
      <c r="E15" s="3"/>
      <c r="F15" s="3"/>
      <c r="G15" s="3"/>
      <c r="H15" s="3"/>
      <c r="I15" s="3">
        <v>0</v>
      </c>
      <c r="J15" s="12"/>
      <c r="K15" s="12"/>
      <c r="L15" s="13"/>
      <c r="M15" s="13"/>
      <c r="N15" s="13"/>
      <c r="O15" s="13"/>
      <c r="P15" s="13"/>
      <c r="Q15" s="5"/>
      <c r="R15" s="5"/>
      <c r="S15" s="3"/>
      <c r="T15" s="3"/>
      <c r="U15" s="3"/>
      <c r="V15" s="3"/>
      <c r="W15" s="3"/>
      <c r="X15" s="3"/>
      <c r="Y15" s="3"/>
      <c r="Z15" s="12"/>
      <c r="AA15" s="12"/>
      <c r="AB15" s="13"/>
      <c r="AC15" s="13"/>
      <c r="AD15" s="13"/>
      <c r="AE15" s="13"/>
      <c r="AF15" s="13"/>
      <c r="AG15" s="13"/>
      <c r="AH15" s="13"/>
      <c r="AI15" s="5"/>
      <c r="AJ15" s="5"/>
      <c r="AK15" s="3"/>
      <c r="AL15" s="3"/>
      <c r="AM15" s="3"/>
      <c r="AN15" s="3"/>
      <c r="AO15" s="3"/>
      <c r="AP15" s="3"/>
      <c r="AQ15" s="3"/>
      <c r="AR15" s="12"/>
      <c r="AS15" s="12"/>
      <c r="AT15" s="13"/>
      <c r="AU15" s="13"/>
      <c r="AV15" s="13"/>
      <c r="AW15" s="13"/>
      <c r="AX15" s="13"/>
      <c r="AY15" s="13"/>
      <c r="AZ15" s="13"/>
      <c r="BA15" s="5"/>
      <c r="BB15" s="5"/>
      <c r="BC15" s="5"/>
      <c r="BD15" s="3"/>
      <c r="BE15" s="3"/>
      <c r="BF15" s="3"/>
      <c r="BG15" s="3"/>
      <c r="BH15" s="3"/>
      <c r="BI15" s="3"/>
      <c r="BJ15" s="12"/>
      <c r="BK15" s="12"/>
      <c r="BL15" s="12"/>
      <c r="BM15" s="13"/>
      <c r="BN15" s="13"/>
      <c r="BO15" s="13"/>
      <c r="BP15" s="13"/>
      <c r="BQ15" s="13"/>
      <c r="BR15" s="13"/>
      <c r="BS15" s="5">
        <v>0</v>
      </c>
      <c r="BT15" s="5">
        <v>0</v>
      </c>
      <c r="BU15" s="5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12">
        <v>105.01351351351352</v>
      </c>
      <c r="CC15" s="12">
        <v>0</v>
      </c>
      <c r="CD15" s="12">
        <v>0</v>
      </c>
      <c r="CE15" s="13">
        <v>1121685.8243243245</v>
      </c>
      <c r="CF15" s="13"/>
      <c r="CG15" s="13">
        <v>0</v>
      </c>
      <c r="CH15" s="13"/>
      <c r="CI15" s="13">
        <v>0</v>
      </c>
      <c r="CJ15" s="13">
        <v>78550.108108108107</v>
      </c>
      <c r="CK15" s="13"/>
      <c r="CL15" s="13">
        <v>0</v>
      </c>
      <c r="CM15" s="13">
        <v>1128485.9628378379</v>
      </c>
      <c r="CN15" s="5">
        <v>142.4664921641666</v>
      </c>
      <c r="CO15" s="5">
        <v>0</v>
      </c>
      <c r="CP15" s="5">
        <v>0</v>
      </c>
      <c r="CQ15" s="3">
        <v>1457636.34625323</v>
      </c>
      <c r="CR15" s="3">
        <v>0</v>
      </c>
      <c r="CS15" s="3">
        <v>0</v>
      </c>
      <c r="CT15" s="3">
        <v>0</v>
      </c>
      <c r="CU15" s="3">
        <v>0</v>
      </c>
      <c r="CV15" s="3">
        <v>110553.99791939327</v>
      </c>
      <c r="CW15" s="3">
        <v>0</v>
      </c>
      <c r="CX15" s="3">
        <v>1568190.3441726232</v>
      </c>
      <c r="CY15" s="12">
        <v>207.92691029900331</v>
      </c>
      <c r="CZ15" s="12">
        <v>0</v>
      </c>
      <c r="DA15" s="12">
        <v>0</v>
      </c>
      <c r="DB15" s="13">
        <v>2084831.4250631675</v>
      </c>
      <c r="DC15" s="13"/>
      <c r="DD15" s="13">
        <v>0</v>
      </c>
      <c r="DE15" s="13"/>
      <c r="DF15" s="13">
        <v>0</v>
      </c>
      <c r="DG15" s="13">
        <v>168628.72425249169</v>
      </c>
      <c r="DH15" s="13"/>
      <c r="DI15" s="13">
        <v>149573.93638697872</v>
      </c>
      <c r="DJ15" s="13">
        <v>2253460.149315659</v>
      </c>
      <c r="DK15" s="5">
        <v>262.33999999999997</v>
      </c>
      <c r="DL15" s="5">
        <v>0</v>
      </c>
      <c r="DM15" s="5">
        <v>213.3833333333333</v>
      </c>
      <c r="DN15" s="3">
        <v>2874177</v>
      </c>
      <c r="DO15" s="3">
        <v>0</v>
      </c>
      <c r="DP15" s="3">
        <v>37554</v>
      </c>
      <c r="DQ15" s="3">
        <v>0</v>
      </c>
      <c r="DR15" s="3">
        <v>0</v>
      </c>
      <c r="DS15" s="3">
        <v>222727</v>
      </c>
      <c r="DT15" s="3">
        <v>0</v>
      </c>
      <c r="DU15" s="3">
        <v>3134458</v>
      </c>
      <c r="DV15" s="12">
        <v>284.57508771929827</v>
      </c>
      <c r="DW15" s="12">
        <v>0</v>
      </c>
      <c r="DX15" s="12">
        <v>210.98043859649127</v>
      </c>
      <c r="DY15" s="13">
        <v>3351938</v>
      </c>
      <c r="DZ15" s="13"/>
      <c r="EA15" s="13">
        <v>44941</v>
      </c>
      <c r="EB15" s="13"/>
      <c r="EC15" s="13">
        <v>0</v>
      </c>
      <c r="ED15" s="13">
        <v>254127</v>
      </c>
      <c r="EE15" s="13"/>
      <c r="EF15" s="13">
        <v>3651006</v>
      </c>
      <c r="EG15" s="5">
        <v>331.36427464008858</v>
      </c>
      <c r="EH15" s="5">
        <v>0</v>
      </c>
      <c r="EI15" s="5">
        <v>249.36427464008855</v>
      </c>
      <c r="EJ15" s="3">
        <v>3890935</v>
      </c>
      <c r="EK15" s="3"/>
      <c r="EL15" s="3">
        <v>46132</v>
      </c>
      <c r="EM15" s="3"/>
      <c r="EN15" s="3">
        <v>0</v>
      </c>
      <c r="EO15" s="3">
        <v>295909</v>
      </c>
      <c r="EP15" s="3"/>
      <c r="EQ15" s="3">
        <v>4232976</v>
      </c>
      <c r="ER15" s="35">
        <v>345.14958772331642</v>
      </c>
      <c r="ES15" s="35">
        <v>0</v>
      </c>
      <c r="ET15" s="35">
        <v>241.99784699954191</v>
      </c>
      <c r="EU15" s="36">
        <v>4359469</v>
      </c>
      <c r="EV15" s="36">
        <v>0</v>
      </c>
      <c r="EW15" s="36">
        <v>52752</v>
      </c>
      <c r="EX15" s="36">
        <v>0</v>
      </c>
      <c r="EY15" s="36">
        <v>0</v>
      </c>
      <c r="EZ15" s="36">
        <v>308217</v>
      </c>
      <c r="FA15" s="36">
        <v>0</v>
      </c>
      <c r="FB15" s="36">
        <v>4720438</v>
      </c>
      <c r="FC15" s="5">
        <v>362.80067567567556</v>
      </c>
      <c r="FD15" s="5">
        <v>0</v>
      </c>
      <c r="FE15" s="5">
        <v>246.79729729729729</v>
      </c>
      <c r="FF15" s="3">
        <v>4524189</v>
      </c>
      <c r="FG15" s="3">
        <v>0</v>
      </c>
      <c r="FH15" s="3">
        <v>71325</v>
      </c>
      <c r="FI15" s="3">
        <v>0</v>
      </c>
      <c r="FJ15" s="3">
        <v>0</v>
      </c>
      <c r="FK15" s="3">
        <v>323978</v>
      </c>
      <c r="FL15" s="3">
        <v>0</v>
      </c>
      <c r="FM15" s="3">
        <v>4919492</v>
      </c>
      <c r="FN15" s="36">
        <v>363.76369878183823</v>
      </c>
      <c r="FO15" s="36">
        <v>0</v>
      </c>
      <c r="FP15" s="36">
        <v>269.68399778516061</v>
      </c>
      <c r="FQ15" s="36">
        <v>4788220</v>
      </c>
      <c r="FR15" s="36">
        <v>0</v>
      </c>
      <c r="FS15" s="36">
        <v>108686</v>
      </c>
      <c r="FT15" s="36">
        <v>0</v>
      </c>
      <c r="FU15" s="36">
        <v>0</v>
      </c>
      <c r="FV15" s="36">
        <v>324840</v>
      </c>
      <c r="FW15" s="36">
        <v>0</v>
      </c>
      <c r="FX15" s="36">
        <v>5221746</v>
      </c>
      <c r="FY15" s="5">
        <v>367.21487264673311</v>
      </c>
      <c r="FZ15" s="5">
        <v>0</v>
      </c>
      <c r="GA15" s="5">
        <v>268.37676633444073</v>
      </c>
      <c r="GB15" s="3">
        <v>5170806</v>
      </c>
      <c r="GC15" s="3">
        <v>0</v>
      </c>
      <c r="GD15" s="3">
        <v>108153</v>
      </c>
      <c r="GE15" s="3">
        <v>0</v>
      </c>
      <c r="GF15" s="3">
        <v>0</v>
      </c>
      <c r="GG15" s="3">
        <v>327922</v>
      </c>
      <c r="GH15" s="3">
        <v>0</v>
      </c>
      <c r="GI15" s="3">
        <v>5606881</v>
      </c>
      <c r="GJ15" s="36">
        <v>394.71287128712851</v>
      </c>
      <c r="GK15" s="36">
        <v>0</v>
      </c>
      <c r="GL15" s="36">
        <v>74.653465346534645</v>
      </c>
      <c r="GM15" s="36">
        <v>5929858</v>
      </c>
      <c r="GN15" s="36">
        <v>0</v>
      </c>
      <c r="GO15" s="36">
        <v>28890</v>
      </c>
      <c r="GP15" s="36">
        <v>37552</v>
      </c>
      <c r="GQ15" s="36">
        <v>0</v>
      </c>
      <c r="GR15" s="36">
        <v>352477</v>
      </c>
      <c r="GS15" s="36">
        <v>0</v>
      </c>
      <c r="GT15" s="36">
        <v>6311225</v>
      </c>
      <c r="GU15" s="5">
        <v>412.62238541734973</v>
      </c>
      <c r="GV15" s="5">
        <v>12.622385417349667</v>
      </c>
      <c r="GW15" s="5">
        <v>39.698118156186482</v>
      </c>
      <c r="GX15" s="3">
        <v>6010124</v>
      </c>
      <c r="GY15" s="3">
        <v>0</v>
      </c>
      <c r="GZ15" s="3">
        <v>35332</v>
      </c>
      <c r="HA15" s="3">
        <v>0</v>
      </c>
      <c r="HB15" s="3">
        <v>0</v>
      </c>
      <c r="HC15" s="3">
        <v>357321</v>
      </c>
      <c r="HD15" s="3">
        <v>0</v>
      </c>
      <c r="HE15" s="3">
        <v>6402777</v>
      </c>
      <c r="HF15" s="36">
        <v>412.29801324503319</v>
      </c>
      <c r="HG15" s="36">
        <v>12.298013245033195</v>
      </c>
      <c r="HH15" s="36">
        <v>48.811258278145701</v>
      </c>
      <c r="HI15" s="36">
        <v>6062959</v>
      </c>
      <c r="HJ15" s="36">
        <v>0</v>
      </c>
      <c r="HK15" s="36">
        <v>0</v>
      </c>
      <c r="HL15" s="36">
        <v>0</v>
      </c>
      <c r="HM15" s="36">
        <v>60721</v>
      </c>
      <c r="HN15" s="36">
        <v>0</v>
      </c>
      <c r="HO15" s="36">
        <v>357058</v>
      </c>
      <c r="HP15" s="36">
        <v>0</v>
      </c>
      <c r="HQ15" s="36">
        <v>6480738</v>
      </c>
      <c r="HR15" s="3">
        <v>459.57</v>
      </c>
      <c r="HS15" s="3">
        <v>0</v>
      </c>
      <c r="HT15" s="3">
        <v>54.52</v>
      </c>
      <c r="HU15" s="3">
        <v>7454865</v>
      </c>
      <c r="HV15" s="3">
        <v>0</v>
      </c>
      <c r="HW15" s="3">
        <v>0</v>
      </c>
      <c r="HX15" s="3">
        <v>0</v>
      </c>
      <c r="HY15" s="3">
        <v>66678</v>
      </c>
      <c r="HZ15" s="3">
        <v>0</v>
      </c>
      <c r="IA15" s="3">
        <v>410394</v>
      </c>
      <c r="IB15" s="3">
        <v>0</v>
      </c>
      <c r="IC15" s="3">
        <v>7931937</v>
      </c>
      <c r="ID15" s="201">
        <v>526.32000000000005</v>
      </c>
      <c r="IE15" s="201">
        <v>0</v>
      </c>
      <c r="IF15" s="201">
        <v>73.12</v>
      </c>
      <c r="IG15" s="36">
        <v>8900363</v>
      </c>
      <c r="IH15" s="36">
        <v>0</v>
      </c>
      <c r="II15" s="36">
        <v>0</v>
      </c>
      <c r="IJ15" s="36">
        <v>0</v>
      </c>
      <c r="IK15" s="36">
        <v>51843</v>
      </c>
      <c r="IL15" s="36">
        <v>0</v>
      </c>
      <c r="IM15" s="36">
        <v>470002</v>
      </c>
      <c r="IN15" s="36">
        <v>0</v>
      </c>
      <c r="IO15" s="36">
        <v>9422208</v>
      </c>
      <c r="IP15" s="3">
        <v>575.74000000000024</v>
      </c>
      <c r="IQ15" s="3">
        <v>0</v>
      </c>
      <c r="IR15" s="3">
        <v>66.929999999999993</v>
      </c>
      <c r="IS15" s="3">
        <v>10489742</v>
      </c>
      <c r="IT15" s="3">
        <v>0</v>
      </c>
      <c r="IU15" s="3">
        <v>0</v>
      </c>
      <c r="IV15" s="3">
        <v>0</v>
      </c>
      <c r="IW15" s="3">
        <v>40963</v>
      </c>
      <c r="IX15" s="3">
        <v>0</v>
      </c>
      <c r="IY15" s="3">
        <v>540029</v>
      </c>
      <c r="IZ15" s="3">
        <v>0</v>
      </c>
      <c r="JA15" s="3">
        <v>11070734</v>
      </c>
      <c r="JB15" s="36">
        <v>665.59</v>
      </c>
      <c r="JC15" s="36">
        <v>22.590000000000089</v>
      </c>
      <c r="JD15" s="36">
        <v>46.21</v>
      </c>
      <c r="JE15" s="36">
        <v>12780983</v>
      </c>
      <c r="JF15" s="36">
        <v>0</v>
      </c>
      <c r="JG15" s="36">
        <v>0</v>
      </c>
      <c r="JH15" s="36">
        <v>0</v>
      </c>
      <c r="JI15" s="36">
        <v>13492</v>
      </c>
      <c r="JJ15" s="36">
        <v>0</v>
      </c>
      <c r="JK15" s="36">
        <v>603027</v>
      </c>
      <c r="JL15" s="36">
        <v>0</v>
      </c>
      <c r="JM15" s="36">
        <v>13397502</v>
      </c>
      <c r="JN15" s="3">
        <v>682.04</v>
      </c>
      <c r="JO15" s="3">
        <v>0</v>
      </c>
      <c r="JP15" s="3">
        <v>84.289999999999992</v>
      </c>
      <c r="JQ15" s="3">
        <v>14518901</v>
      </c>
      <c r="JR15" s="3">
        <v>0</v>
      </c>
      <c r="JS15" s="3">
        <v>0</v>
      </c>
      <c r="JT15" s="3">
        <v>0</v>
      </c>
      <c r="JU15" s="3">
        <v>19723</v>
      </c>
      <c r="JV15" s="3">
        <v>0</v>
      </c>
      <c r="JW15" s="3">
        <v>639751</v>
      </c>
      <c r="JX15" s="3">
        <v>0</v>
      </c>
      <c r="JY15" s="3">
        <v>15178375</v>
      </c>
      <c r="JZ15" s="36">
        <v>702.26000000000022</v>
      </c>
      <c r="KA15" s="36">
        <v>2.2600000000001983</v>
      </c>
      <c r="KB15" s="36">
        <v>0</v>
      </c>
      <c r="KC15" s="36">
        <v>16877605</v>
      </c>
      <c r="KD15" s="36">
        <v>0</v>
      </c>
      <c r="KE15" s="36">
        <v>0</v>
      </c>
      <c r="KF15" s="36">
        <v>0</v>
      </c>
      <c r="KG15" s="36">
        <v>0</v>
      </c>
      <c r="KH15" s="36">
        <v>0</v>
      </c>
      <c r="KI15" s="36">
        <v>761278</v>
      </c>
      <c r="KJ15" s="36">
        <v>0</v>
      </c>
      <c r="KK15" s="36">
        <v>17638883</v>
      </c>
      <c r="KL15" s="3">
        <v>695</v>
      </c>
      <c r="KM15" s="3" t="s">
        <v>752</v>
      </c>
      <c r="KN15" s="3">
        <v>0</v>
      </c>
      <c r="KO15" s="3">
        <v>17881412</v>
      </c>
      <c r="KP15" s="3">
        <v>0</v>
      </c>
      <c r="KQ15" s="3">
        <v>0</v>
      </c>
      <c r="KR15" s="3">
        <v>0</v>
      </c>
      <c r="KS15" s="3">
        <v>0</v>
      </c>
      <c r="KT15" s="3">
        <v>0</v>
      </c>
      <c r="KU15" s="3">
        <v>825660</v>
      </c>
      <c r="KV15" s="3">
        <v>0</v>
      </c>
      <c r="KW15" s="3">
        <v>18707072</v>
      </c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"/>
      <c r="LK15" s="3">
        <f t="shared" si="0"/>
        <v>-416</v>
      </c>
      <c r="LL15" s="3">
        <v>443</v>
      </c>
      <c r="LN15" s="204"/>
      <c r="LO15" s="20"/>
      <c r="LP15" s="61"/>
      <c r="LQ15" s="171"/>
      <c r="LR15" s="171"/>
      <c r="LS15" s="171"/>
      <c r="LT15" s="171"/>
      <c r="LU15" s="171"/>
      <c r="LV15" s="171"/>
      <c r="LW15" s="171"/>
      <c r="LX15" s="171"/>
      <c r="LY15" s="171"/>
    </row>
    <row r="16" spans="1:343" ht="14.45" customHeight="1">
      <c r="A16" s="1">
        <v>417</v>
      </c>
      <c r="B16" s="2" t="s">
        <v>607</v>
      </c>
      <c r="C16" s="5"/>
      <c r="D16" s="5"/>
      <c r="E16" s="3"/>
      <c r="F16" s="3"/>
      <c r="G16" s="3"/>
      <c r="H16" s="3"/>
      <c r="I16" s="3"/>
      <c r="J16" s="12"/>
      <c r="K16" s="12"/>
      <c r="L16" s="13"/>
      <c r="M16" s="13"/>
      <c r="N16" s="13"/>
      <c r="O16" s="13"/>
      <c r="P16" s="13"/>
      <c r="Q16" s="5"/>
      <c r="R16" s="5"/>
      <c r="S16" s="3"/>
      <c r="T16" s="3"/>
      <c r="U16" s="3"/>
      <c r="V16" s="3"/>
      <c r="W16" s="3"/>
      <c r="X16" s="3"/>
      <c r="Y16" s="3"/>
      <c r="Z16" s="12"/>
      <c r="AA16" s="12"/>
      <c r="AB16" s="13"/>
      <c r="AC16" s="13"/>
      <c r="AD16" s="13"/>
      <c r="AE16" s="13"/>
      <c r="AF16" s="13"/>
      <c r="AG16" s="13"/>
      <c r="AH16" s="13"/>
      <c r="AI16" s="5"/>
      <c r="AJ16" s="5"/>
      <c r="AK16" s="3"/>
      <c r="AL16" s="3"/>
      <c r="AM16" s="3"/>
      <c r="AN16" s="3"/>
      <c r="AO16" s="3"/>
      <c r="AP16" s="3"/>
      <c r="AQ16" s="3"/>
      <c r="AR16" s="12"/>
      <c r="AS16" s="12"/>
      <c r="AT16" s="13"/>
      <c r="AU16" s="13"/>
      <c r="AV16" s="13"/>
      <c r="AW16" s="13"/>
      <c r="AX16" s="13"/>
      <c r="AY16" s="13"/>
      <c r="AZ16" s="13"/>
      <c r="BA16" s="5"/>
      <c r="BB16" s="5"/>
      <c r="BC16" s="5"/>
      <c r="BD16" s="3"/>
      <c r="BE16" s="3"/>
      <c r="BF16" s="3"/>
      <c r="BG16" s="3"/>
      <c r="BH16" s="3"/>
      <c r="BI16" s="3"/>
      <c r="BJ16" s="12"/>
      <c r="BK16" s="12"/>
      <c r="BL16" s="12"/>
      <c r="BM16" s="13"/>
      <c r="BN16" s="13"/>
      <c r="BO16" s="13"/>
      <c r="BP16" s="13"/>
      <c r="BQ16" s="13"/>
      <c r="BR16" s="13"/>
      <c r="BS16" s="5"/>
      <c r="BT16" s="5"/>
      <c r="BU16" s="5"/>
      <c r="BV16" s="3"/>
      <c r="BW16" s="3"/>
      <c r="BX16" s="3"/>
      <c r="BY16" s="3"/>
      <c r="BZ16" s="3"/>
      <c r="CA16" s="3"/>
      <c r="CB16" s="12"/>
      <c r="CC16" s="12"/>
      <c r="CD16" s="12"/>
      <c r="CE16" s="13"/>
      <c r="CF16" s="13"/>
      <c r="CG16" s="13"/>
      <c r="CH16" s="13"/>
      <c r="CI16" s="13"/>
      <c r="CJ16" s="13"/>
      <c r="CK16" s="13"/>
      <c r="CL16" s="13"/>
      <c r="CM16" s="13"/>
      <c r="CN16" s="5"/>
      <c r="CO16" s="5"/>
      <c r="CP16" s="5"/>
      <c r="CQ16" s="3"/>
      <c r="CR16" s="3"/>
      <c r="CS16" s="3"/>
      <c r="CT16" s="3"/>
      <c r="CU16" s="3"/>
      <c r="CV16" s="3"/>
      <c r="CW16" s="3"/>
      <c r="CX16" s="3"/>
      <c r="CY16" s="12"/>
      <c r="CZ16" s="12"/>
      <c r="DA16" s="12"/>
      <c r="DB16" s="13"/>
      <c r="DC16" s="13"/>
      <c r="DD16" s="13"/>
      <c r="DE16" s="13"/>
      <c r="DF16" s="13"/>
      <c r="DG16" s="13"/>
      <c r="DH16" s="13"/>
      <c r="DI16" s="13"/>
      <c r="DJ16" s="13"/>
      <c r="DK16" s="5"/>
      <c r="DL16" s="5"/>
      <c r="DM16" s="5"/>
      <c r="DN16" s="3"/>
      <c r="DO16" s="3"/>
      <c r="DP16" s="3"/>
      <c r="DQ16" s="3"/>
      <c r="DR16" s="3"/>
      <c r="DS16" s="3"/>
      <c r="DT16" s="3"/>
      <c r="DU16" s="3"/>
      <c r="DV16" s="12"/>
      <c r="DW16" s="12"/>
      <c r="DX16" s="12"/>
      <c r="DY16" s="13"/>
      <c r="DZ16" s="13"/>
      <c r="EA16" s="13"/>
      <c r="EB16" s="13"/>
      <c r="EC16" s="13"/>
      <c r="ED16" s="13"/>
      <c r="EE16" s="13"/>
      <c r="EF16" s="13"/>
      <c r="EG16" s="5"/>
      <c r="EH16" s="5"/>
      <c r="EI16" s="5"/>
      <c r="EJ16" s="3"/>
      <c r="EK16" s="3"/>
      <c r="EL16" s="3"/>
      <c r="EM16" s="3"/>
      <c r="EN16" s="3"/>
      <c r="EO16" s="3"/>
      <c r="EP16" s="3"/>
      <c r="EQ16" s="3"/>
      <c r="ER16" s="35"/>
      <c r="ES16" s="35"/>
      <c r="ET16" s="35"/>
      <c r="EU16" s="36"/>
      <c r="EV16" s="36"/>
      <c r="EW16" s="36"/>
      <c r="EX16" s="36"/>
      <c r="EY16" s="36"/>
      <c r="EZ16" s="36"/>
      <c r="FA16" s="36"/>
      <c r="FB16" s="36"/>
      <c r="FC16" s="5">
        <v>71.677083333333329</v>
      </c>
      <c r="FD16" s="5">
        <v>0</v>
      </c>
      <c r="FE16" s="5">
        <v>0</v>
      </c>
      <c r="FF16" s="3">
        <v>953590</v>
      </c>
      <c r="FG16" s="3">
        <v>0</v>
      </c>
      <c r="FH16" s="3">
        <v>0</v>
      </c>
      <c r="FI16" s="3">
        <v>0</v>
      </c>
      <c r="FJ16" s="3">
        <v>0</v>
      </c>
      <c r="FK16" s="3">
        <v>64008</v>
      </c>
      <c r="FL16" s="3">
        <v>0</v>
      </c>
      <c r="FM16" s="3">
        <v>1017598</v>
      </c>
      <c r="FN16" s="36">
        <v>106.71717171717172</v>
      </c>
      <c r="FO16" s="36">
        <v>0</v>
      </c>
      <c r="FP16" s="36">
        <v>0</v>
      </c>
      <c r="FQ16" s="36">
        <v>1491651</v>
      </c>
      <c r="FR16" s="36">
        <v>0</v>
      </c>
      <c r="FS16" s="36">
        <v>0</v>
      </c>
      <c r="FT16" s="36">
        <v>0</v>
      </c>
      <c r="FU16" s="36">
        <v>0</v>
      </c>
      <c r="FV16" s="36">
        <v>95299</v>
      </c>
      <c r="FW16" s="36">
        <v>0</v>
      </c>
      <c r="FX16" s="36">
        <v>1586950</v>
      </c>
      <c r="FY16" s="5">
        <v>145.85906040268458</v>
      </c>
      <c r="FZ16" s="5">
        <v>1.8590604026845747</v>
      </c>
      <c r="GA16" s="5">
        <v>0</v>
      </c>
      <c r="GB16" s="3">
        <v>2165683</v>
      </c>
      <c r="GC16" s="3">
        <v>0</v>
      </c>
      <c r="GD16" s="3">
        <v>0</v>
      </c>
      <c r="GE16" s="3">
        <v>0</v>
      </c>
      <c r="GF16" s="3">
        <v>0</v>
      </c>
      <c r="GG16" s="3">
        <v>128646</v>
      </c>
      <c r="GH16" s="3">
        <v>0</v>
      </c>
      <c r="GI16" s="3">
        <v>2294329</v>
      </c>
      <c r="GJ16" s="36">
        <v>188.81879194630872</v>
      </c>
      <c r="GK16" s="36">
        <v>0</v>
      </c>
      <c r="GL16" s="36">
        <v>0</v>
      </c>
      <c r="GM16" s="36">
        <v>2774446</v>
      </c>
      <c r="GN16" s="36">
        <v>0</v>
      </c>
      <c r="GO16" s="36">
        <v>0</v>
      </c>
      <c r="GP16" s="36">
        <v>0</v>
      </c>
      <c r="GQ16" s="36">
        <v>0</v>
      </c>
      <c r="GR16" s="36">
        <v>168616</v>
      </c>
      <c r="GS16" s="36">
        <v>0</v>
      </c>
      <c r="GT16" s="36">
        <v>2943062</v>
      </c>
      <c r="GU16" s="5">
        <v>227.55481727574752</v>
      </c>
      <c r="GV16" s="5">
        <v>0</v>
      </c>
      <c r="GW16" s="5">
        <v>0</v>
      </c>
      <c r="GX16" s="3">
        <v>3691766</v>
      </c>
      <c r="GY16" s="3">
        <v>0</v>
      </c>
      <c r="GZ16" s="3">
        <v>0</v>
      </c>
      <c r="HA16" s="3">
        <v>0</v>
      </c>
      <c r="HB16" s="3">
        <v>0</v>
      </c>
      <c r="HC16" s="3">
        <v>203207</v>
      </c>
      <c r="HD16" s="3">
        <v>0</v>
      </c>
      <c r="HE16" s="3">
        <v>3894973</v>
      </c>
      <c r="HF16" s="36">
        <v>269.62</v>
      </c>
      <c r="HG16" s="36">
        <v>0</v>
      </c>
      <c r="HH16" s="36">
        <v>0</v>
      </c>
      <c r="HI16" s="36">
        <v>4277115</v>
      </c>
      <c r="HJ16" s="36">
        <v>0</v>
      </c>
      <c r="HK16" s="36">
        <v>0</v>
      </c>
      <c r="HL16" s="36">
        <v>0</v>
      </c>
      <c r="HM16" s="36">
        <v>0</v>
      </c>
      <c r="HN16" s="36">
        <v>0</v>
      </c>
      <c r="HO16" s="36">
        <v>240767</v>
      </c>
      <c r="HP16" s="36">
        <v>0</v>
      </c>
      <c r="HQ16" s="36">
        <v>4517882</v>
      </c>
      <c r="HR16" s="3">
        <v>309.85000000000002</v>
      </c>
      <c r="HS16" s="3">
        <v>0</v>
      </c>
      <c r="HT16" s="3">
        <v>0</v>
      </c>
      <c r="HU16" s="3">
        <v>5151945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276695</v>
      </c>
      <c r="IB16" s="3">
        <v>0</v>
      </c>
      <c r="IC16" s="3">
        <v>5428640</v>
      </c>
      <c r="ID16" s="201">
        <v>334.42</v>
      </c>
      <c r="IE16" s="201">
        <v>0</v>
      </c>
      <c r="IF16" s="201">
        <v>0</v>
      </c>
      <c r="IG16" s="36">
        <v>5617172</v>
      </c>
      <c r="IH16" s="36">
        <v>0</v>
      </c>
      <c r="II16" s="36">
        <v>0</v>
      </c>
      <c r="IJ16" s="36">
        <v>0</v>
      </c>
      <c r="IK16" s="36">
        <v>0</v>
      </c>
      <c r="IL16" s="36">
        <v>0</v>
      </c>
      <c r="IM16" s="36">
        <v>298637</v>
      </c>
      <c r="IN16" s="36">
        <v>0</v>
      </c>
      <c r="IO16" s="36">
        <v>5915809</v>
      </c>
      <c r="IP16" s="3">
        <v>335.49</v>
      </c>
      <c r="IQ16" s="3">
        <v>0.49000000000000909</v>
      </c>
      <c r="IR16" s="3">
        <v>0</v>
      </c>
      <c r="IS16" s="3">
        <v>6040447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314023</v>
      </c>
      <c r="IZ16" s="3">
        <v>0</v>
      </c>
      <c r="JA16" s="3">
        <v>6354470</v>
      </c>
      <c r="JB16" s="36">
        <v>336.66</v>
      </c>
      <c r="JC16" s="36">
        <v>1.6600000000000279</v>
      </c>
      <c r="JD16" s="36">
        <v>0</v>
      </c>
      <c r="JE16" s="36">
        <v>6658266</v>
      </c>
      <c r="JF16" s="36">
        <v>0</v>
      </c>
      <c r="JG16" s="36">
        <v>0</v>
      </c>
      <c r="JH16" s="36">
        <v>0</v>
      </c>
      <c r="JI16" s="36">
        <v>0</v>
      </c>
      <c r="JJ16" s="36">
        <v>0</v>
      </c>
      <c r="JK16" s="36">
        <v>314118</v>
      </c>
      <c r="JL16" s="36">
        <v>0</v>
      </c>
      <c r="JM16" s="36">
        <v>6972384</v>
      </c>
      <c r="JN16" s="3">
        <v>332.34999999999997</v>
      </c>
      <c r="JO16" s="3">
        <v>0</v>
      </c>
      <c r="JP16" s="3">
        <v>0</v>
      </c>
      <c r="JQ16" s="3">
        <v>7437837</v>
      </c>
      <c r="JR16" s="3">
        <v>0</v>
      </c>
      <c r="JS16" s="3">
        <v>0</v>
      </c>
      <c r="JT16" s="3">
        <v>0</v>
      </c>
      <c r="JU16" s="3">
        <v>0</v>
      </c>
      <c r="JV16" s="3">
        <v>0</v>
      </c>
      <c r="JW16" s="3">
        <v>311743</v>
      </c>
      <c r="JX16" s="3">
        <v>0</v>
      </c>
      <c r="JY16" s="3">
        <v>7749580</v>
      </c>
      <c r="JZ16" s="36">
        <v>334.11</v>
      </c>
      <c r="KA16" s="36">
        <v>0</v>
      </c>
      <c r="KB16" s="36">
        <v>0</v>
      </c>
      <c r="KC16" s="36">
        <v>7850605</v>
      </c>
      <c r="KD16" s="36">
        <v>0</v>
      </c>
      <c r="KE16" s="36">
        <v>0</v>
      </c>
      <c r="KF16" s="36">
        <v>0</v>
      </c>
      <c r="KG16" s="36">
        <v>0</v>
      </c>
      <c r="KH16" s="36">
        <v>0</v>
      </c>
      <c r="KI16" s="36">
        <v>363512</v>
      </c>
      <c r="KJ16" s="36">
        <v>0</v>
      </c>
      <c r="KK16" s="36">
        <v>8214117</v>
      </c>
      <c r="KL16" s="3">
        <v>334</v>
      </c>
      <c r="KM16" s="3" t="s">
        <v>752</v>
      </c>
      <c r="KN16" s="3">
        <v>0</v>
      </c>
      <c r="KO16" s="3">
        <v>8365188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396792</v>
      </c>
      <c r="KV16" s="3">
        <v>0</v>
      </c>
      <c r="KW16" s="3">
        <v>8761980</v>
      </c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"/>
      <c r="LK16" s="3">
        <f t="shared" si="0"/>
        <v>-417</v>
      </c>
      <c r="LL16" s="3">
        <v>448</v>
      </c>
      <c r="LN16" s="204"/>
      <c r="LO16" s="20"/>
      <c r="LP16" s="61"/>
      <c r="LQ16" s="171"/>
      <c r="LR16" s="171"/>
      <c r="LS16" s="171"/>
      <c r="LT16" s="171"/>
      <c r="LU16" s="171"/>
      <c r="LV16" s="171"/>
      <c r="LW16" s="171"/>
      <c r="LX16" s="171"/>
      <c r="LY16" s="171"/>
    </row>
    <row r="17" spans="1:343" ht="14.45" customHeight="1">
      <c r="A17" s="1">
        <v>418</v>
      </c>
      <c r="B17" s="2" t="s">
        <v>669</v>
      </c>
      <c r="C17" s="5"/>
      <c r="D17" s="5"/>
      <c r="E17" s="3"/>
      <c r="F17" s="3"/>
      <c r="G17" s="3"/>
      <c r="H17" s="3"/>
      <c r="I17" s="3">
        <v>0</v>
      </c>
      <c r="J17" s="12"/>
      <c r="K17" s="12"/>
      <c r="L17" s="13"/>
      <c r="M17" s="13"/>
      <c r="N17" s="13"/>
      <c r="O17" s="13"/>
      <c r="P17" s="13"/>
      <c r="Q17" s="5"/>
      <c r="R17" s="5"/>
      <c r="S17" s="3"/>
      <c r="T17" s="3"/>
      <c r="U17" s="3"/>
      <c r="V17" s="3"/>
      <c r="W17" s="3"/>
      <c r="X17" s="3"/>
      <c r="Y17" s="3"/>
      <c r="Z17" s="12">
        <v>0</v>
      </c>
      <c r="AA17" s="12">
        <v>0</v>
      </c>
      <c r="AB17" s="13">
        <v>0</v>
      </c>
      <c r="AC17" s="13"/>
      <c r="AD17" s="13">
        <v>0</v>
      </c>
      <c r="AE17" s="13"/>
      <c r="AF17" s="13">
        <v>0</v>
      </c>
      <c r="AG17" s="13"/>
      <c r="AH17" s="13">
        <v>0</v>
      </c>
      <c r="AI17" s="5"/>
      <c r="AJ17" s="5"/>
      <c r="AK17" s="3"/>
      <c r="AL17" s="3"/>
      <c r="AM17" s="3"/>
      <c r="AN17" s="3"/>
      <c r="AO17" s="3"/>
      <c r="AP17" s="3"/>
      <c r="AQ17" s="3"/>
      <c r="AR17" s="12"/>
      <c r="AS17" s="12"/>
      <c r="AT17" s="13"/>
      <c r="AU17" s="13"/>
      <c r="AV17" s="13"/>
      <c r="AW17" s="13"/>
      <c r="AX17" s="13"/>
      <c r="AY17" s="13"/>
      <c r="AZ17" s="13"/>
      <c r="BA17" s="5"/>
      <c r="BB17" s="5"/>
      <c r="BC17" s="5"/>
      <c r="BD17" s="3"/>
      <c r="BE17" s="3"/>
      <c r="BF17" s="3"/>
      <c r="BG17" s="3"/>
      <c r="BH17" s="3"/>
      <c r="BI17" s="3"/>
      <c r="BJ17" s="12">
        <v>98.73</v>
      </c>
      <c r="BK17" s="12">
        <v>0</v>
      </c>
      <c r="BL17" s="12">
        <v>0</v>
      </c>
      <c r="BM17" s="13">
        <v>937443</v>
      </c>
      <c r="BN17" s="13">
        <v>0</v>
      </c>
      <c r="BO17" s="13">
        <v>0</v>
      </c>
      <c r="BP17" s="13">
        <v>0</v>
      </c>
      <c r="BQ17" s="13">
        <v>0</v>
      </c>
      <c r="BR17" s="13">
        <v>937443</v>
      </c>
      <c r="BS17" s="5">
        <v>188.15</v>
      </c>
      <c r="BT17" s="5">
        <v>0</v>
      </c>
      <c r="BU17" s="5">
        <v>0</v>
      </c>
      <c r="BV17" s="3">
        <v>1818153</v>
      </c>
      <c r="BW17" s="3">
        <v>0</v>
      </c>
      <c r="BX17" s="3">
        <v>0</v>
      </c>
      <c r="BY17" s="3">
        <v>0</v>
      </c>
      <c r="BZ17" s="3">
        <v>0</v>
      </c>
      <c r="CA17" s="3">
        <v>1818153</v>
      </c>
      <c r="CB17" s="12">
        <v>272.29351535836179</v>
      </c>
      <c r="CC17" s="12">
        <v>0</v>
      </c>
      <c r="CD17" s="12">
        <v>0</v>
      </c>
      <c r="CE17" s="13">
        <v>2861244.4061433445</v>
      </c>
      <c r="CF17" s="13"/>
      <c r="CG17" s="13">
        <v>0</v>
      </c>
      <c r="CH17" s="13"/>
      <c r="CI17" s="13">
        <v>0</v>
      </c>
      <c r="CJ17" s="13">
        <v>203675.54948805453</v>
      </c>
      <c r="CK17" s="13"/>
      <c r="CL17" s="13">
        <v>98458.082285352517</v>
      </c>
      <c r="CM17" s="13">
        <v>2861244.4061433449</v>
      </c>
      <c r="CN17" s="5">
        <v>269.29591836734699</v>
      </c>
      <c r="CO17" s="5">
        <v>0</v>
      </c>
      <c r="CP17" s="5">
        <v>0</v>
      </c>
      <c r="CQ17" s="3">
        <v>2666237.4523809538</v>
      </c>
      <c r="CR17" s="3">
        <v>0</v>
      </c>
      <c r="CS17" s="3">
        <v>0</v>
      </c>
      <c r="CT17" s="3">
        <v>0</v>
      </c>
      <c r="CU17" s="3">
        <v>0</v>
      </c>
      <c r="CV17" s="3">
        <v>208973.63265306118</v>
      </c>
      <c r="CW17" s="3">
        <v>0</v>
      </c>
      <c r="CX17" s="3">
        <v>2875211.0850340151</v>
      </c>
      <c r="CY17" s="12">
        <v>257.73958333333337</v>
      </c>
      <c r="CZ17" s="12">
        <v>0</v>
      </c>
      <c r="DA17" s="12">
        <v>0</v>
      </c>
      <c r="DB17" s="13">
        <v>2402069.2942834077</v>
      </c>
      <c r="DC17" s="13"/>
      <c r="DD17" s="13">
        <v>0</v>
      </c>
      <c r="DE17" s="13"/>
      <c r="DF17" s="13">
        <v>0</v>
      </c>
      <c r="DG17" s="13">
        <v>209026.80208333334</v>
      </c>
      <c r="DH17" s="13"/>
      <c r="DI17" s="13">
        <v>211524.58709627343</v>
      </c>
      <c r="DJ17" s="13">
        <v>2611096.0963667408</v>
      </c>
      <c r="DK17" s="5">
        <v>243.62798634812287</v>
      </c>
      <c r="DL17" s="5">
        <v>0</v>
      </c>
      <c r="DM17" s="5">
        <v>0</v>
      </c>
      <c r="DN17" s="3">
        <v>2504460</v>
      </c>
      <c r="DO17" s="3">
        <v>0</v>
      </c>
      <c r="DP17" s="3">
        <v>0</v>
      </c>
      <c r="DQ17" s="3">
        <v>0</v>
      </c>
      <c r="DR17" s="3">
        <v>0</v>
      </c>
      <c r="DS17" s="3">
        <v>206840</v>
      </c>
      <c r="DT17" s="3">
        <v>0</v>
      </c>
      <c r="DU17" s="3">
        <v>2711300</v>
      </c>
      <c r="DV17" s="12">
        <v>212.54421768707482</v>
      </c>
      <c r="DW17" s="12">
        <v>0</v>
      </c>
      <c r="DX17" s="12">
        <v>0</v>
      </c>
      <c r="DY17" s="13">
        <v>2267781</v>
      </c>
      <c r="DZ17" s="13"/>
      <c r="EA17" s="13">
        <v>0</v>
      </c>
      <c r="EB17" s="13"/>
      <c r="EC17" s="13">
        <v>0</v>
      </c>
      <c r="ED17" s="13">
        <v>189803</v>
      </c>
      <c r="EE17" s="13"/>
      <c r="EF17" s="13">
        <v>2457584</v>
      </c>
      <c r="EG17" s="5">
        <v>204.66666666666663</v>
      </c>
      <c r="EH17" s="5">
        <v>0</v>
      </c>
      <c r="EI17" s="5">
        <v>0</v>
      </c>
      <c r="EJ17" s="3">
        <v>2231761</v>
      </c>
      <c r="EK17" s="3"/>
      <c r="EL17" s="3">
        <v>0</v>
      </c>
      <c r="EM17" s="3"/>
      <c r="EN17" s="3">
        <v>0</v>
      </c>
      <c r="EO17" s="3">
        <v>182769</v>
      </c>
      <c r="EP17" s="3"/>
      <c r="EQ17" s="3">
        <v>2414530</v>
      </c>
      <c r="ER17" s="35">
        <v>249.79166666666666</v>
      </c>
      <c r="ES17" s="35">
        <v>0</v>
      </c>
      <c r="ET17" s="35">
        <v>0</v>
      </c>
      <c r="EU17" s="36">
        <v>2705781</v>
      </c>
      <c r="EV17" s="36">
        <v>0</v>
      </c>
      <c r="EW17" s="36">
        <v>0</v>
      </c>
      <c r="EX17" s="36">
        <v>0</v>
      </c>
      <c r="EY17" s="36">
        <v>0</v>
      </c>
      <c r="EZ17" s="36">
        <v>223062</v>
      </c>
      <c r="FA17" s="36">
        <v>0</v>
      </c>
      <c r="FB17" s="36">
        <v>2928843</v>
      </c>
      <c r="FC17" s="5">
        <v>267.5517241379311</v>
      </c>
      <c r="FD17" s="5">
        <v>0</v>
      </c>
      <c r="FE17" s="5">
        <v>0</v>
      </c>
      <c r="FF17" s="3">
        <v>2974116</v>
      </c>
      <c r="FG17" s="3">
        <v>0</v>
      </c>
      <c r="FH17" s="3">
        <v>0</v>
      </c>
      <c r="FI17" s="3">
        <v>0</v>
      </c>
      <c r="FJ17" s="3">
        <v>0</v>
      </c>
      <c r="FK17" s="3">
        <v>238925</v>
      </c>
      <c r="FL17" s="3">
        <v>0</v>
      </c>
      <c r="FM17" s="3">
        <v>3213041</v>
      </c>
      <c r="FN17" s="36">
        <v>308.24914675767917</v>
      </c>
      <c r="FO17" s="36">
        <v>2.2491467576791715</v>
      </c>
      <c r="FP17" s="36">
        <v>0</v>
      </c>
      <c r="FQ17" s="36">
        <v>3458192</v>
      </c>
      <c r="FR17" s="36">
        <v>0</v>
      </c>
      <c r="FS17" s="36">
        <v>0</v>
      </c>
      <c r="FT17" s="36">
        <v>0</v>
      </c>
      <c r="FU17" s="36">
        <v>0</v>
      </c>
      <c r="FV17" s="36">
        <v>273111</v>
      </c>
      <c r="FW17" s="36">
        <v>0</v>
      </c>
      <c r="FX17" s="36">
        <v>3731303</v>
      </c>
      <c r="FY17" s="5">
        <v>341.94237288135605</v>
      </c>
      <c r="FZ17" s="5">
        <v>3.9423728813560768</v>
      </c>
      <c r="GA17" s="5">
        <v>0</v>
      </c>
      <c r="GB17" s="3">
        <v>3928783</v>
      </c>
      <c r="GC17" s="3">
        <v>0</v>
      </c>
      <c r="GD17" s="3">
        <v>0</v>
      </c>
      <c r="GE17" s="3">
        <v>0</v>
      </c>
      <c r="GF17" s="3">
        <v>0</v>
      </c>
      <c r="GG17" s="3">
        <v>301933</v>
      </c>
      <c r="GH17" s="3">
        <v>0</v>
      </c>
      <c r="GI17" s="3">
        <v>4230716</v>
      </c>
      <c r="GJ17" s="36">
        <v>399.22591362126246</v>
      </c>
      <c r="GK17" s="36">
        <v>3.2259136212624884</v>
      </c>
      <c r="GL17" s="36">
        <v>0</v>
      </c>
      <c r="GM17" s="36">
        <v>4836990</v>
      </c>
      <c r="GN17" s="36">
        <v>0</v>
      </c>
      <c r="GO17" s="36">
        <v>0</v>
      </c>
      <c r="GP17" s="36">
        <v>0</v>
      </c>
      <c r="GQ17" s="36">
        <v>0</v>
      </c>
      <c r="GR17" s="36">
        <v>353712</v>
      </c>
      <c r="GS17" s="36">
        <v>0</v>
      </c>
      <c r="GT17" s="36">
        <v>5190702</v>
      </c>
      <c r="GU17" s="5">
        <v>399.93581081081089</v>
      </c>
      <c r="GV17" s="5">
        <v>3.9358108108108536</v>
      </c>
      <c r="GW17" s="5">
        <v>0</v>
      </c>
      <c r="GX17" s="3">
        <v>5110349</v>
      </c>
      <c r="GY17" s="3">
        <v>0</v>
      </c>
      <c r="GZ17" s="3">
        <v>0</v>
      </c>
      <c r="HA17" s="3">
        <v>0</v>
      </c>
      <c r="HB17" s="3">
        <v>0</v>
      </c>
      <c r="HC17" s="3">
        <v>353545</v>
      </c>
      <c r="HD17" s="3">
        <v>0</v>
      </c>
      <c r="HE17" s="3">
        <v>5463894</v>
      </c>
      <c r="HF17" s="36">
        <v>394.39655172413785</v>
      </c>
      <c r="HG17" s="36">
        <v>0</v>
      </c>
      <c r="HH17" s="36">
        <v>0</v>
      </c>
      <c r="HI17" s="36">
        <v>5304469</v>
      </c>
      <c r="HJ17" s="36">
        <v>0</v>
      </c>
      <c r="HK17" s="36">
        <v>0</v>
      </c>
      <c r="HL17" s="36">
        <v>0</v>
      </c>
      <c r="HM17" s="36">
        <v>0</v>
      </c>
      <c r="HN17" s="36">
        <v>0</v>
      </c>
      <c r="HO17" s="36">
        <v>352197</v>
      </c>
      <c r="HP17" s="36">
        <v>0</v>
      </c>
      <c r="HQ17" s="36">
        <v>5656666</v>
      </c>
      <c r="HR17" s="3">
        <v>396.57</v>
      </c>
      <c r="HS17" s="3">
        <v>0.56999999999999629</v>
      </c>
      <c r="HT17" s="3">
        <v>0</v>
      </c>
      <c r="HU17" s="3">
        <v>5515877</v>
      </c>
      <c r="HV17" s="3">
        <v>0</v>
      </c>
      <c r="HW17" s="3">
        <v>0</v>
      </c>
      <c r="HX17" s="3">
        <v>0</v>
      </c>
      <c r="HY17" s="3">
        <v>0</v>
      </c>
      <c r="HZ17" s="3">
        <v>0</v>
      </c>
      <c r="IA17" s="3">
        <v>353737</v>
      </c>
      <c r="IB17" s="3">
        <v>0</v>
      </c>
      <c r="IC17" s="3">
        <v>5869614</v>
      </c>
      <c r="ID17" s="201">
        <v>393.57000000000005</v>
      </c>
      <c r="IE17" s="201">
        <v>0</v>
      </c>
      <c r="IF17" s="201">
        <v>0</v>
      </c>
      <c r="IG17" s="36">
        <v>5551026</v>
      </c>
      <c r="IH17" s="36">
        <v>0</v>
      </c>
      <c r="II17" s="36">
        <v>0</v>
      </c>
      <c r="IJ17" s="36">
        <v>0</v>
      </c>
      <c r="IK17" s="36">
        <v>0</v>
      </c>
      <c r="IL17" s="36">
        <v>0</v>
      </c>
      <c r="IM17" s="36">
        <v>351456</v>
      </c>
      <c r="IN17" s="36">
        <v>0</v>
      </c>
      <c r="IO17" s="36">
        <v>5902482</v>
      </c>
      <c r="IP17" s="3">
        <v>396.27000000000004</v>
      </c>
      <c r="IQ17" s="3">
        <v>0.27000000000003832</v>
      </c>
      <c r="IR17" s="3">
        <v>0</v>
      </c>
      <c r="IS17" s="3">
        <v>5732941</v>
      </c>
      <c r="IT17" s="3">
        <v>0</v>
      </c>
      <c r="IU17" s="3">
        <v>0</v>
      </c>
      <c r="IV17" s="3">
        <v>0</v>
      </c>
      <c r="IW17" s="3">
        <v>0</v>
      </c>
      <c r="IX17" s="3">
        <v>0</v>
      </c>
      <c r="IY17" s="3">
        <v>371315</v>
      </c>
      <c r="IZ17" s="3">
        <v>0</v>
      </c>
      <c r="JA17" s="3">
        <v>6104256</v>
      </c>
      <c r="JB17" s="36">
        <v>398.73000000000008</v>
      </c>
      <c r="JC17" s="36">
        <v>2.730000000000075</v>
      </c>
      <c r="JD17" s="36">
        <v>0</v>
      </c>
      <c r="JE17" s="36">
        <v>5894351</v>
      </c>
      <c r="JF17" s="36">
        <v>0</v>
      </c>
      <c r="JG17" s="36">
        <v>0</v>
      </c>
      <c r="JH17" s="36">
        <v>0</v>
      </c>
      <c r="JI17" s="36">
        <v>0</v>
      </c>
      <c r="JJ17" s="36">
        <v>0</v>
      </c>
      <c r="JK17" s="36">
        <v>371611</v>
      </c>
      <c r="JL17" s="36">
        <v>0</v>
      </c>
      <c r="JM17" s="36">
        <v>6265962</v>
      </c>
      <c r="JN17" s="3">
        <v>383.82999999999993</v>
      </c>
      <c r="JO17" s="3">
        <v>0</v>
      </c>
      <c r="JP17" s="3">
        <v>0</v>
      </c>
      <c r="JQ17" s="3">
        <v>6182087</v>
      </c>
      <c r="JR17" s="3">
        <v>0</v>
      </c>
      <c r="JS17" s="3">
        <v>0</v>
      </c>
      <c r="JT17" s="3">
        <v>0</v>
      </c>
      <c r="JU17" s="3">
        <v>0</v>
      </c>
      <c r="JV17" s="3">
        <v>0</v>
      </c>
      <c r="JW17" s="3">
        <v>360032</v>
      </c>
      <c r="JX17" s="3">
        <v>0</v>
      </c>
      <c r="JY17" s="3">
        <v>6542119</v>
      </c>
      <c r="JZ17" s="36">
        <v>326.86999999999989</v>
      </c>
      <c r="KA17" s="36">
        <v>0</v>
      </c>
      <c r="KB17" s="36">
        <v>0</v>
      </c>
      <c r="KC17" s="36">
        <v>5713745</v>
      </c>
      <c r="KD17" s="36">
        <v>0</v>
      </c>
      <c r="KE17" s="36">
        <v>0</v>
      </c>
      <c r="KF17" s="36">
        <v>0</v>
      </c>
      <c r="KG17" s="36">
        <v>0</v>
      </c>
      <c r="KH17" s="36">
        <v>0</v>
      </c>
      <c r="KI17" s="36">
        <v>355639</v>
      </c>
      <c r="KJ17" s="36">
        <v>0</v>
      </c>
      <c r="KK17" s="36">
        <v>6069384</v>
      </c>
      <c r="KL17" s="3">
        <v>289</v>
      </c>
      <c r="KM17" s="3" t="s">
        <v>752</v>
      </c>
      <c r="KN17" s="3">
        <v>0</v>
      </c>
      <c r="KO17" s="3">
        <v>5212770</v>
      </c>
      <c r="KP17" s="3">
        <v>0</v>
      </c>
      <c r="KQ17" s="3">
        <v>0</v>
      </c>
      <c r="KR17" s="3">
        <v>0</v>
      </c>
      <c r="KS17" s="3">
        <v>0</v>
      </c>
      <c r="KT17" s="3">
        <v>0</v>
      </c>
      <c r="KU17" s="3">
        <v>343332</v>
      </c>
      <c r="KV17" s="3">
        <v>0</v>
      </c>
      <c r="KW17" s="3">
        <v>5556102</v>
      </c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"/>
      <c r="LK17" s="3">
        <f t="shared" si="0"/>
        <v>-418</v>
      </c>
      <c r="LL17" s="3">
        <v>451</v>
      </c>
      <c r="LN17" s="204"/>
      <c r="LO17" s="20"/>
      <c r="LP17" s="61"/>
      <c r="LQ17" s="171"/>
      <c r="LR17" s="171"/>
      <c r="LS17" s="171"/>
      <c r="LT17" s="171"/>
      <c r="LU17" s="171"/>
      <c r="LV17" s="171"/>
      <c r="LW17" s="171"/>
      <c r="LX17" s="171"/>
      <c r="LY17" s="171"/>
    </row>
    <row r="18" spans="1:343" ht="14.45" customHeight="1">
      <c r="A18" s="1">
        <v>419</v>
      </c>
      <c r="B18" s="2" t="s">
        <v>670</v>
      </c>
      <c r="C18" s="5"/>
      <c r="D18" s="5"/>
      <c r="E18" s="3"/>
      <c r="F18" s="3"/>
      <c r="G18" s="3"/>
      <c r="H18" s="3"/>
      <c r="I18" s="3">
        <v>0</v>
      </c>
      <c r="J18" s="12"/>
      <c r="K18" s="12"/>
      <c r="L18" s="13"/>
      <c r="M18" s="13"/>
      <c r="N18" s="13"/>
      <c r="O18" s="13"/>
      <c r="P18" s="13"/>
      <c r="Q18" s="5"/>
      <c r="R18" s="5"/>
      <c r="S18" s="3"/>
      <c r="T18" s="3"/>
      <c r="U18" s="3"/>
      <c r="V18" s="3"/>
      <c r="W18" s="3"/>
      <c r="X18" s="3"/>
      <c r="Y18" s="3"/>
      <c r="Z18" s="12">
        <v>0</v>
      </c>
      <c r="AA18" s="12">
        <v>0</v>
      </c>
      <c r="AB18" s="13">
        <v>0</v>
      </c>
      <c r="AC18" s="13"/>
      <c r="AD18" s="13">
        <v>0</v>
      </c>
      <c r="AE18" s="13"/>
      <c r="AF18" s="13">
        <v>0</v>
      </c>
      <c r="AG18" s="13"/>
      <c r="AH18" s="13">
        <v>0</v>
      </c>
      <c r="AI18" s="5"/>
      <c r="AJ18" s="5"/>
      <c r="AK18" s="3"/>
      <c r="AL18" s="3"/>
      <c r="AM18" s="3"/>
      <c r="AN18" s="3"/>
      <c r="AO18" s="3"/>
      <c r="AP18" s="3"/>
      <c r="AQ18" s="3"/>
      <c r="AR18" s="12"/>
      <c r="AS18" s="12"/>
      <c r="AT18" s="13"/>
      <c r="AU18" s="13"/>
      <c r="AV18" s="13"/>
      <c r="AW18" s="13"/>
      <c r="AX18" s="13"/>
      <c r="AY18" s="13"/>
      <c r="AZ18" s="13"/>
      <c r="BA18" s="5"/>
      <c r="BB18" s="5"/>
      <c r="BC18" s="5"/>
      <c r="BD18" s="3"/>
      <c r="BE18" s="3"/>
      <c r="BF18" s="3"/>
      <c r="BG18" s="3"/>
      <c r="BH18" s="3"/>
      <c r="BI18" s="3"/>
      <c r="BJ18" s="12"/>
      <c r="BK18" s="12"/>
      <c r="BL18" s="12"/>
      <c r="BM18" s="13"/>
      <c r="BN18" s="13"/>
      <c r="BO18" s="13"/>
      <c r="BP18" s="13"/>
      <c r="BQ18" s="13"/>
      <c r="BR18" s="13"/>
      <c r="BS18" s="5">
        <v>81.099999999999994</v>
      </c>
      <c r="BT18" s="5">
        <v>0</v>
      </c>
      <c r="BU18" s="5">
        <v>68.38</v>
      </c>
      <c r="BV18" s="3">
        <v>777992</v>
      </c>
      <c r="BW18" s="3">
        <v>0</v>
      </c>
      <c r="BX18" s="3">
        <v>21268</v>
      </c>
      <c r="BY18" s="3">
        <v>0</v>
      </c>
      <c r="BZ18" s="3">
        <v>0</v>
      </c>
      <c r="CA18" s="3">
        <v>799260</v>
      </c>
      <c r="CB18" s="12">
        <v>165.08080808080808</v>
      </c>
      <c r="CC18" s="12">
        <v>0</v>
      </c>
      <c r="CD18" s="12">
        <v>0</v>
      </c>
      <c r="CE18" s="13">
        <v>1771647.2323232326</v>
      </c>
      <c r="CF18" s="13"/>
      <c r="CG18" s="13">
        <v>0</v>
      </c>
      <c r="CH18" s="13"/>
      <c r="CI18" s="13">
        <v>0</v>
      </c>
      <c r="CJ18" s="13">
        <v>123480.44444444444</v>
      </c>
      <c r="CK18" s="13"/>
      <c r="CL18" s="13">
        <v>50560.587505546398</v>
      </c>
      <c r="CM18" s="13">
        <v>1771647.2323232326</v>
      </c>
      <c r="CN18" s="5">
        <v>204.96065573770494</v>
      </c>
      <c r="CO18" s="5">
        <v>0</v>
      </c>
      <c r="CP18" s="5">
        <v>0</v>
      </c>
      <c r="CQ18" s="3">
        <v>2128926.3311475413</v>
      </c>
      <c r="CR18" s="3">
        <v>0</v>
      </c>
      <c r="CS18" s="3">
        <v>0</v>
      </c>
      <c r="CT18" s="3">
        <v>0</v>
      </c>
      <c r="CU18" s="3">
        <v>0</v>
      </c>
      <c r="CV18" s="3">
        <v>159049.46885245902</v>
      </c>
      <c r="CW18" s="3">
        <v>0</v>
      </c>
      <c r="CX18" s="3">
        <v>2287975.7999999998</v>
      </c>
      <c r="CY18" s="12">
        <v>195.24752475247519</v>
      </c>
      <c r="CZ18" s="12">
        <v>0</v>
      </c>
      <c r="DA18" s="12">
        <v>0</v>
      </c>
      <c r="DB18" s="13">
        <v>1826150.0990099006</v>
      </c>
      <c r="DC18" s="13"/>
      <c r="DD18" s="13">
        <v>0</v>
      </c>
      <c r="DE18" s="13"/>
      <c r="DF18" s="13">
        <v>0</v>
      </c>
      <c r="DG18" s="13">
        <v>158345.7425742574</v>
      </c>
      <c r="DH18" s="13"/>
      <c r="DI18" s="13">
        <v>141163.96039604</v>
      </c>
      <c r="DJ18" s="13">
        <v>1984495.8415841586</v>
      </c>
      <c r="DK18" s="5">
        <v>194.1628664495114</v>
      </c>
      <c r="DL18" s="5">
        <v>0</v>
      </c>
      <c r="DM18" s="5">
        <v>0</v>
      </c>
      <c r="DN18" s="3">
        <v>2111889</v>
      </c>
      <c r="DO18" s="3">
        <v>0</v>
      </c>
      <c r="DP18" s="3">
        <v>0</v>
      </c>
      <c r="DQ18" s="3">
        <v>0</v>
      </c>
      <c r="DR18" s="3">
        <v>0</v>
      </c>
      <c r="DS18" s="3">
        <v>164841</v>
      </c>
      <c r="DT18" s="3">
        <v>0</v>
      </c>
      <c r="DU18" s="3">
        <v>2276730</v>
      </c>
      <c r="DV18" s="12">
        <v>190.95424836601305</v>
      </c>
      <c r="DW18" s="12">
        <v>0</v>
      </c>
      <c r="DX18" s="12">
        <v>0</v>
      </c>
      <c r="DY18" s="13">
        <v>2144034</v>
      </c>
      <c r="DZ18" s="13"/>
      <c r="EA18" s="13">
        <v>0</v>
      </c>
      <c r="EB18" s="13"/>
      <c r="EC18" s="13">
        <v>0</v>
      </c>
      <c r="ED18" s="13">
        <v>170519</v>
      </c>
      <c r="EE18" s="13"/>
      <c r="EF18" s="13">
        <v>2314553</v>
      </c>
      <c r="EG18" s="5">
        <v>180.68976897689771</v>
      </c>
      <c r="EH18" s="5">
        <v>0</v>
      </c>
      <c r="EI18" s="5">
        <v>0</v>
      </c>
      <c r="EJ18" s="3">
        <v>2060371</v>
      </c>
      <c r="EK18" s="3"/>
      <c r="EL18" s="3">
        <v>0</v>
      </c>
      <c r="EM18" s="3"/>
      <c r="EN18" s="3">
        <v>0</v>
      </c>
      <c r="EO18" s="3">
        <v>161357</v>
      </c>
      <c r="EP18" s="3"/>
      <c r="EQ18" s="3">
        <v>2221728</v>
      </c>
      <c r="ER18" s="35">
        <v>204.60396039603958</v>
      </c>
      <c r="ES18" s="35">
        <v>0</v>
      </c>
      <c r="ET18" s="35">
        <v>0</v>
      </c>
      <c r="EU18" s="36">
        <v>2468542</v>
      </c>
      <c r="EV18" s="36">
        <v>0</v>
      </c>
      <c r="EW18" s="36">
        <v>0</v>
      </c>
      <c r="EX18" s="36">
        <v>0</v>
      </c>
      <c r="EY18" s="36">
        <v>0</v>
      </c>
      <c r="EZ18" s="36">
        <v>182710</v>
      </c>
      <c r="FA18" s="36">
        <v>0</v>
      </c>
      <c r="FB18" s="36">
        <v>2651252</v>
      </c>
      <c r="FC18" s="5">
        <v>203.27062706270627</v>
      </c>
      <c r="FD18" s="5">
        <v>0</v>
      </c>
      <c r="FE18" s="5">
        <v>0</v>
      </c>
      <c r="FF18" s="3">
        <v>2526379</v>
      </c>
      <c r="FG18" s="3">
        <v>0</v>
      </c>
      <c r="FH18" s="3">
        <v>0</v>
      </c>
      <c r="FI18" s="3">
        <v>0</v>
      </c>
      <c r="FJ18" s="3">
        <v>0</v>
      </c>
      <c r="FK18" s="3">
        <v>181521</v>
      </c>
      <c r="FL18" s="3">
        <v>0</v>
      </c>
      <c r="FM18" s="3">
        <v>2707900</v>
      </c>
      <c r="FN18" s="36">
        <v>217.17491749174917</v>
      </c>
      <c r="FO18" s="36">
        <v>1.1749174917491707</v>
      </c>
      <c r="FP18" s="36">
        <v>0</v>
      </c>
      <c r="FQ18" s="36">
        <v>2811697</v>
      </c>
      <c r="FR18" s="36">
        <v>0</v>
      </c>
      <c r="FS18" s="36">
        <v>0</v>
      </c>
      <c r="FT18" s="36">
        <v>0</v>
      </c>
      <c r="FU18" s="36">
        <v>0</v>
      </c>
      <c r="FV18" s="36">
        <v>192857</v>
      </c>
      <c r="FW18" s="36">
        <v>0</v>
      </c>
      <c r="FX18" s="36">
        <v>3004554</v>
      </c>
      <c r="FY18" s="5">
        <v>231.27062706270627</v>
      </c>
      <c r="FZ18" s="5">
        <v>15.270627062706211</v>
      </c>
      <c r="GA18" s="5">
        <v>0</v>
      </c>
      <c r="GB18" s="3">
        <v>3091913</v>
      </c>
      <c r="GC18" s="3">
        <v>0</v>
      </c>
      <c r="GD18" s="3">
        <v>0</v>
      </c>
      <c r="GE18" s="3">
        <v>0</v>
      </c>
      <c r="GF18" s="3">
        <v>0</v>
      </c>
      <c r="GG18" s="3">
        <v>192883</v>
      </c>
      <c r="GH18" s="3">
        <v>0</v>
      </c>
      <c r="GI18" s="3">
        <v>3284796</v>
      </c>
      <c r="GJ18" s="36">
        <v>221.88599348534203</v>
      </c>
      <c r="GK18" s="36">
        <v>5.8859934853420439</v>
      </c>
      <c r="GL18" s="36">
        <v>0</v>
      </c>
      <c r="GM18" s="36">
        <v>3127518</v>
      </c>
      <c r="GN18" s="36">
        <v>0</v>
      </c>
      <c r="GO18" s="36">
        <v>0</v>
      </c>
      <c r="GP18" s="36">
        <v>0</v>
      </c>
      <c r="GQ18" s="36">
        <v>0</v>
      </c>
      <c r="GR18" s="36">
        <v>192820</v>
      </c>
      <c r="GS18" s="36">
        <v>0</v>
      </c>
      <c r="GT18" s="36">
        <v>3320338</v>
      </c>
      <c r="GU18" s="5">
        <v>219.68704344482893</v>
      </c>
      <c r="GV18" s="5">
        <v>3.6870434448289249</v>
      </c>
      <c r="GW18" s="5">
        <v>0</v>
      </c>
      <c r="GX18" s="3">
        <v>3139504</v>
      </c>
      <c r="GY18" s="3">
        <v>0</v>
      </c>
      <c r="GZ18" s="3">
        <v>0</v>
      </c>
      <c r="HA18" s="3">
        <v>0</v>
      </c>
      <c r="HB18" s="3">
        <v>0</v>
      </c>
      <c r="HC18" s="3">
        <v>192887</v>
      </c>
      <c r="HD18" s="3">
        <v>0</v>
      </c>
      <c r="HE18" s="3">
        <v>3332391</v>
      </c>
      <c r="HF18" s="36">
        <v>219.17525773195877</v>
      </c>
      <c r="HG18" s="36">
        <v>3.175257731958768</v>
      </c>
      <c r="HH18" s="36">
        <v>0</v>
      </c>
      <c r="HI18" s="36">
        <v>3222125</v>
      </c>
      <c r="HJ18" s="36">
        <v>14</v>
      </c>
      <c r="HK18" s="36">
        <v>654.87623473842598</v>
      </c>
      <c r="HL18" s="36">
        <v>-654.87623473842598</v>
      </c>
      <c r="HM18" s="36">
        <v>0</v>
      </c>
      <c r="HN18" s="36">
        <v>0</v>
      </c>
      <c r="HO18" s="36">
        <v>192875</v>
      </c>
      <c r="HP18" s="36">
        <v>-75</v>
      </c>
      <c r="HQ18" s="36">
        <v>3414345.1237652614</v>
      </c>
      <c r="HR18" s="3">
        <v>214.32999999999996</v>
      </c>
      <c r="HS18" s="3">
        <v>0</v>
      </c>
      <c r="HT18" s="3">
        <v>0</v>
      </c>
      <c r="HU18" s="3">
        <v>3337303</v>
      </c>
      <c r="HV18" s="3">
        <v>0</v>
      </c>
      <c r="HW18" s="3">
        <v>0</v>
      </c>
      <c r="HX18" s="3">
        <v>0</v>
      </c>
      <c r="HY18" s="3">
        <v>0</v>
      </c>
      <c r="HZ18" s="3">
        <v>0</v>
      </c>
      <c r="IA18" s="3">
        <v>191392</v>
      </c>
      <c r="IB18" s="3">
        <v>0</v>
      </c>
      <c r="IC18" s="3">
        <v>3528695</v>
      </c>
      <c r="ID18" s="201">
        <v>188.4499999999999</v>
      </c>
      <c r="IE18" s="201">
        <v>0</v>
      </c>
      <c r="IF18" s="201">
        <v>0</v>
      </c>
      <c r="IG18" s="36">
        <v>3045320</v>
      </c>
      <c r="IH18" s="36">
        <v>0</v>
      </c>
      <c r="II18" s="36">
        <v>0</v>
      </c>
      <c r="IJ18" s="36">
        <v>0</v>
      </c>
      <c r="IK18" s="36">
        <v>0</v>
      </c>
      <c r="IL18" s="36">
        <v>0</v>
      </c>
      <c r="IM18" s="36">
        <v>168291</v>
      </c>
      <c r="IN18" s="36">
        <v>0</v>
      </c>
      <c r="IO18" s="36">
        <v>3213611</v>
      </c>
      <c r="IP18" s="3">
        <v>201.53</v>
      </c>
      <c r="IQ18" s="3">
        <v>0</v>
      </c>
      <c r="IR18" s="3">
        <v>0</v>
      </c>
      <c r="IS18" s="3">
        <v>3553608</v>
      </c>
      <c r="IT18" s="3">
        <v>0</v>
      </c>
      <c r="IU18" s="3">
        <v>0</v>
      </c>
      <c r="IV18" s="3">
        <v>0</v>
      </c>
      <c r="IW18" s="3">
        <v>0</v>
      </c>
      <c r="IX18" s="3">
        <v>0</v>
      </c>
      <c r="IY18" s="3">
        <v>189027</v>
      </c>
      <c r="IZ18" s="3">
        <v>0</v>
      </c>
      <c r="JA18" s="3">
        <v>3742635</v>
      </c>
      <c r="JB18" s="36">
        <v>186.91000000000003</v>
      </c>
      <c r="JC18" s="36">
        <v>0</v>
      </c>
      <c r="JD18" s="36">
        <v>0</v>
      </c>
      <c r="JE18" s="36">
        <v>3410728</v>
      </c>
      <c r="JF18" s="36">
        <v>0</v>
      </c>
      <c r="JG18" s="36">
        <v>0</v>
      </c>
      <c r="JH18" s="36">
        <v>0</v>
      </c>
      <c r="JI18" s="36">
        <v>0</v>
      </c>
      <c r="JJ18" s="36">
        <v>0</v>
      </c>
      <c r="JK18" s="36">
        <v>175321</v>
      </c>
      <c r="JL18" s="36">
        <v>0</v>
      </c>
      <c r="JM18" s="36">
        <v>3586049</v>
      </c>
      <c r="JN18" s="3">
        <v>129.98000000000002</v>
      </c>
      <c r="JO18" s="3">
        <v>0</v>
      </c>
      <c r="JP18" s="3">
        <v>0</v>
      </c>
      <c r="JQ18" s="3">
        <v>2540172</v>
      </c>
      <c r="JR18" s="3">
        <v>0</v>
      </c>
      <c r="JS18" s="3">
        <v>0</v>
      </c>
      <c r="JT18" s="3">
        <v>0</v>
      </c>
      <c r="JU18" s="3">
        <v>0</v>
      </c>
      <c r="JV18" s="3">
        <v>0</v>
      </c>
      <c r="JW18" s="3">
        <v>121919</v>
      </c>
      <c r="JX18" s="3">
        <v>0</v>
      </c>
      <c r="JY18" s="3">
        <v>2662091</v>
      </c>
      <c r="JZ18" s="36">
        <v>111.91999999999999</v>
      </c>
      <c r="KA18" s="36">
        <v>0</v>
      </c>
      <c r="KB18" s="36">
        <v>0</v>
      </c>
      <c r="KC18" s="36">
        <v>2441567</v>
      </c>
      <c r="KD18" s="36">
        <v>0</v>
      </c>
      <c r="KE18" s="36">
        <v>0</v>
      </c>
      <c r="KF18" s="36">
        <v>0</v>
      </c>
      <c r="KG18" s="36">
        <v>0</v>
      </c>
      <c r="KH18" s="36">
        <v>0</v>
      </c>
      <c r="KI18" s="36">
        <v>121771</v>
      </c>
      <c r="KJ18" s="36">
        <v>0</v>
      </c>
      <c r="KK18" s="36">
        <v>2563338</v>
      </c>
      <c r="KL18" s="3">
        <v>95</v>
      </c>
      <c r="KM18" s="3" t="s">
        <v>752</v>
      </c>
      <c r="KN18" s="3">
        <v>0</v>
      </c>
      <c r="KO18" s="3">
        <v>2313236</v>
      </c>
      <c r="KP18" s="3">
        <v>0</v>
      </c>
      <c r="KQ18" s="3">
        <v>0</v>
      </c>
      <c r="KR18" s="3">
        <v>0</v>
      </c>
      <c r="KS18" s="3">
        <v>0</v>
      </c>
      <c r="KT18" s="3">
        <v>0</v>
      </c>
      <c r="KU18" s="3">
        <v>112860</v>
      </c>
      <c r="KV18" s="3">
        <v>0</v>
      </c>
      <c r="KW18" s="3">
        <v>2426096</v>
      </c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"/>
      <c r="LK18" s="3">
        <f t="shared" si="0"/>
        <v>-419</v>
      </c>
      <c r="LL18" s="3">
        <v>457</v>
      </c>
      <c r="LN18" s="204"/>
      <c r="LO18" s="20"/>
      <c r="LP18" s="61"/>
      <c r="LQ18" s="171"/>
      <c r="LR18" s="171"/>
      <c r="LS18" s="171"/>
      <c r="LT18" s="171"/>
      <c r="LU18" s="171"/>
      <c r="LV18" s="171"/>
      <c r="LW18" s="171"/>
      <c r="LX18" s="171"/>
      <c r="LY18" s="171"/>
    </row>
    <row r="19" spans="1:343" ht="14.45" customHeight="1">
      <c r="A19" s="1">
        <v>420</v>
      </c>
      <c r="B19" s="2" t="s">
        <v>7</v>
      </c>
      <c r="C19" s="5"/>
      <c r="D19" s="5"/>
      <c r="E19" s="3"/>
      <c r="F19" s="3"/>
      <c r="G19" s="3"/>
      <c r="H19" s="3"/>
      <c r="I19" s="3">
        <v>0</v>
      </c>
      <c r="J19" s="12">
        <v>194.61</v>
      </c>
      <c r="K19" s="12">
        <v>0</v>
      </c>
      <c r="L19" s="13">
        <v>1807141</v>
      </c>
      <c r="M19" s="13">
        <v>0</v>
      </c>
      <c r="N19" s="13">
        <v>0</v>
      </c>
      <c r="O19" s="13"/>
      <c r="P19" s="13">
        <v>1807141</v>
      </c>
      <c r="Q19" s="5">
        <v>251.58</v>
      </c>
      <c r="R19" s="5">
        <v>0</v>
      </c>
      <c r="S19" s="3">
        <v>2415961</v>
      </c>
      <c r="T19" s="3">
        <v>0</v>
      </c>
      <c r="U19" s="3">
        <v>0</v>
      </c>
      <c r="V19" s="3">
        <v>0</v>
      </c>
      <c r="W19" s="3">
        <v>0</v>
      </c>
      <c r="X19" s="3"/>
      <c r="Y19" s="3">
        <v>2415961</v>
      </c>
      <c r="Z19" s="12">
        <v>288.42</v>
      </c>
      <c r="AA19" s="12">
        <v>0</v>
      </c>
      <c r="AB19" s="13">
        <v>2764988</v>
      </c>
      <c r="AC19" s="13">
        <v>0</v>
      </c>
      <c r="AD19" s="13">
        <v>0</v>
      </c>
      <c r="AE19" s="13">
        <v>0</v>
      </c>
      <c r="AF19" s="13">
        <v>0</v>
      </c>
      <c r="AG19" s="13"/>
      <c r="AH19" s="13">
        <v>2764988</v>
      </c>
      <c r="AI19" s="5">
        <v>308.58999999999997</v>
      </c>
      <c r="AJ19" s="5">
        <v>0</v>
      </c>
      <c r="AK19" s="3">
        <v>3253740</v>
      </c>
      <c r="AL19" s="3"/>
      <c r="AM19" s="3">
        <v>0</v>
      </c>
      <c r="AN19" s="3"/>
      <c r="AO19" s="3">
        <v>1938</v>
      </c>
      <c r="AP19" s="3"/>
      <c r="AQ19" s="3">
        <v>3251802</v>
      </c>
      <c r="AR19" s="12">
        <v>324.42</v>
      </c>
      <c r="AS19" s="12">
        <v>0</v>
      </c>
      <c r="AT19" s="13">
        <v>3660992</v>
      </c>
      <c r="AU19" s="13">
        <v>0</v>
      </c>
      <c r="AV19" s="13">
        <v>0</v>
      </c>
      <c r="AW19" s="13">
        <v>0</v>
      </c>
      <c r="AX19" s="13">
        <v>0</v>
      </c>
      <c r="AY19" s="13"/>
      <c r="AZ19" s="13">
        <v>3660992</v>
      </c>
      <c r="BA19" s="5">
        <v>342.58</v>
      </c>
      <c r="BB19" s="5">
        <v>0</v>
      </c>
      <c r="BC19" s="5">
        <v>0</v>
      </c>
      <c r="BD19" s="3">
        <v>4180317</v>
      </c>
      <c r="BE19" s="3">
        <v>0</v>
      </c>
      <c r="BF19" s="3">
        <v>0</v>
      </c>
      <c r="BG19" s="3">
        <v>0</v>
      </c>
      <c r="BH19" s="3">
        <v>0</v>
      </c>
      <c r="BI19" s="3">
        <v>4180317</v>
      </c>
      <c r="BJ19" s="12">
        <v>322.22000000000003</v>
      </c>
      <c r="BK19" s="12">
        <v>0</v>
      </c>
      <c r="BL19" s="12">
        <v>0</v>
      </c>
      <c r="BM19" s="13">
        <v>3886930</v>
      </c>
      <c r="BN19" s="13">
        <v>-1110</v>
      </c>
      <c r="BO19" s="13">
        <v>0</v>
      </c>
      <c r="BP19" s="13">
        <v>0</v>
      </c>
      <c r="BQ19" s="13">
        <v>0</v>
      </c>
      <c r="BR19" s="13">
        <v>3886930</v>
      </c>
      <c r="BS19" s="5">
        <v>326.41000000000003</v>
      </c>
      <c r="BT19" s="5">
        <v>0</v>
      </c>
      <c r="BU19" s="5">
        <v>0</v>
      </c>
      <c r="BV19" s="3">
        <v>4223658</v>
      </c>
      <c r="BW19" s="3">
        <v>0</v>
      </c>
      <c r="BX19" s="3">
        <v>0</v>
      </c>
      <c r="BY19" s="3">
        <v>0</v>
      </c>
      <c r="BZ19" s="3">
        <v>0</v>
      </c>
      <c r="CA19" s="3">
        <v>4223658</v>
      </c>
      <c r="CB19" s="12">
        <v>298.05882352941177</v>
      </c>
      <c r="CC19" s="12">
        <v>0</v>
      </c>
      <c r="CD19" s="12">
        <v>0</v>
      </c>
      <c r="CE19" s="13">
        <v>3946613.3875432517</v>
      </c>
      <c r="CF19" s="13"/>
      <c r="CG19" s="13">
        <v>0</v>
      </c>
      <c r="CH19" s="13"/>
      <c r="CI19" s="13">
        <v>0</v>
      </c>
      <c r="CJ19" s="13">
        <v>222948</v>
      </c>
      <c r="CK19" s="13"/>
      <c r="CL19" s="13">
        <v>0</v>
      </c>
      <c r="CM19" s="13">
        <v>4082452.5581026697</v>
      </c>
      <c r="CN19" s="5">
        <v>290.95138888888886</v>
      </c>
      <c r="CO19" s="5">
        <v>0</v>
      </c>
      <c r="CP19" s="5">
        <v>0</v>
      </c>
      <c r="CQ19" s="3">
        <v>3843765.3159722225</v>
      </c>
      <c r="CR19" s="3">
        <v>0</v>
      </c>
      <c r="CS19" s="3">
        <v>0</v>
      </c>
      <c r="CT19" s="3">
        <v>0</v>
      </c>
      <c r="CU19" s="3">
        <v>0</v>
      </c>
      <c r="CV19" s="3">
        <v>225778.27777777787</v>
      </c>
      <c r="CW19" s="3">
        <v>0</v>
      </c>
      <c r="CX19" s="3">
        <v>4069543.5937500005</v>
      </c>
      <c r="CY19" s="12">
        <v>316.56643356643366</v>
      </c>
      <c r="CZ19" s="12">
        <v>0</v>
      </c>
      <c r="DA19" s="12">
        <v>0</v>
      </c>
      <c r="DB19" s="13">
        <v>4096304.1743231649</v>
      </c>
      <c r="DC19" s="13"/>
      <c r="DD19" s="13">
        <v>0</v>
      </c>
      <c r="DE19" s="13"/>
      <c r="DF19" s="13">
        <v>0</v>
      </c>
      <c r="DG19" s="13">
        <v>256735.37762237756</v>
      </c>
      <c r="DH19" s="13"/>
      <c r="DI19" s="13">
        <v>60282.379833783023</v>
      </c>
      <c r="DJ19" s="13">
        <v>4353039.5519455438</v>
      </c>
      <c r="DK19" s="5">
        <v>318.19377162629763</v>
      </c>
      <c r="DL19" s="5">
        <v>0</v>
      </c>
      <c r="DM19" s="5">
        <v>0</v>
      </c>
      <c r="DN19" s="3">
        <v>4413815</v>
      </c>
      <c r="DO19" s="3">
        <v>0</v>
      </c>
      <c r="DP19" s="3">
        <v>0</v>
      </c>
      <c r="DQ19" s="3">
        <v>0</v>
      </c>
      <c r="DR19" s="3">
        <v>0</v>
      </c>
      <c r="DS19" s="3">
        <v>270151</v>
      </c>
      <c r="DT19" s="3">
        <v>0</v>
      </c>
      <c r="DU19" s="3">
        <v>4683966</v>
      </c>
      <c r="DV19" s="12">
        <v>309.82935153583617</v>
      </c>
      <c r="DW19" s="12">
        <v>0</v>
      </c>
      <c r="DX19" s="12">
        <v>0</v>
      </c>
      <c r="DY19" s="13">
        <v>4409046</v>
      </c>
      <c r="DZ19" s="13"/>
      <c r="EA19" s="13">
        <v>0</v>
      </c>
      <c r="EB19" s="13"/>
      <c r="EC19" s="13">
        <v>0</v>
      </c>
      <c r="ED19" s="13">
        <v>276676</v>
      </c>
      <c r="EE19" s="13"/>
      <c r="EF19" s="13">
        <v>4685722</v>
      </c>
      <c r="EG19" s="5">
        <v>325.58333333333331</v>
      </c>
      <c r="EH19" s="5">
        <v>0</v>
      </c>
      <c r="EI19" s="5">
        <v>0</v>
      </c>
      <c r="EJ19" s="3">
        <v>4657771</v>
      </c>
      <c r="EK19" s="3"/>
      <c r="EL19" s="3">
        <v>0</v>
      </c>
      <c r="EM19" s="3"/>
      <c r="EN19" s="3">
        <v>0</v>
      </c>
      <c r="EO19" s="3">
        <v>290745</v>
      </c>
      <c r="EP19" s="3"/>
      <c r="EQ19" s="3">
        <v>4948516</v>
      </c>
      <c r="ER19" s="35">
        <v>342.22866894197949</v>
      </c>
      <c r="ES19" s="35">
        <v>0</v>
      </c>
      <c r="ET19" s="35">
        <v>0</v>
      </c>
      <c r="EU19" s="36">
        <v>5384706</v>
      </c>
      <c r="EV19" s="36">
        <v>0</v>
      </c>
      <c r="EW19" s="36">
        <v>0</v>
      </c>
      <c r="EX19" s="36">
        <v>0</v>
      </c>
      <c r="EY19" s="36">
        <v>0</v>
      </c>
      <c r="EZ19" s="36">
        <v>305609</v>
      </c>
      <c r="FA19" s="36">
        <v>0</v>
      </c>
      <c r="FB19" s="36">
        <v>5690315</v>
      </c>
      <c r="FC19" s="5">
        <v>351.87108013937262</v>
      </c>
      <c r="FD19" s="5">
        <v>1.8710801393726175</v>
      </c>
      <c r="FE19" s="5">
        <v>0</v>
      </c>
      <c r="FF19" s="3">
        <v>5811990</v>
      </c>
      <c r="FG19" s="3">
        <v>0</v>
      </c>
      <c r="FH19" s="3">
        <v>0</v>
      </c>
      <c r="FI19" s="3">
        <v>0</v>
      </c>
      <c r="FJ19" s="3">
        <v>0</v>
      </c>
      <c r="FK19" s="3">
        <v>312469</v>
      </c>
      <c r="FL19" s="3">
        <v>0</v>
      </c>
      <c r="FM19" s="3">
        <v>6124459</v>
      </c>
      <c r="FN19" s="36">
        <v>352.18027210884367</v>
      </c>
      <c r="FO19" s="36">
        <v>2.1802721088436714</v>
      </c>
      <c r="FP19" s="36">
        <v>0</v>
      </c>
      <c r="FQ19" s="36">
        <v>6026681</v>
      </c>
      <c r="FR19" s="36">
        <v>0</v>
      </c>
      <c r="FS19" s="36">
        <v>0</v>
      </c>
      <c r="FT19" s="36">
        <v>0</v>
      </c>
      <c r="FU19" s="36">
        <v>0</v>
      </c>
      <c r="FV19" s="36">
        <v>312394</v>
      </c>
      <c r="FW19" s="36">
        <v>0</v>
      </c>
      <c r="FX19" s="36">
        <v>6339075</v>
      </c>
      <c r="FY19" s="5">
        <v>342.37074829931976</v>
      </c>
      <c r="FZ19" s="5">
        <v>0</v>
      </c>
      <c r="GA19" s="5">
        <v>0</v>
      </c>
      <c r="GB19" s="3">
        <v>6089591</v>
      </c>
      <c r="GC19" s="3">
        <v>0</v>
      </c>
      <c r="GD19" s="3">
        <v>0</v>
      </c>
      <c r="GE19" s="3">
        <v>0</v>
      </c>
      <c r="GF19" s="3">
        <v>0</v>
      </c>
      <c r="GG19" s="3">
        <v>305738</v>
      </c>
      <c r="GH19" s="3">
        <v>0</v>
      </c>
      <c r="GI19" s="3">
        <v>6395329</v>
      </c>
      <c r="GJ19" s="36">
        <v>344.79999999999995</v>
      </c>
      <c r="GK19" s="36">
        <v>0</v>
      </c>
      <c r="GL19" s="36">
        <v>0</v>
      </c>
      <c r="GM19" s="36">
        <v>6346035</v>
      </c>
      <c r="GN19" s="36">
        <v>0</v>
      </c>
      <c r="GO19" s="36">
        <v>0</v>
      </c>
      <c r="GP19" s="36">
        <v>0</v>
      </c>
      <c r="GQ19" s="36">
        <v>0</v>
      </c>
      <c r="GR19" s="36">
        <v>307905</v>
      </c>
      <c r="GS19" s="36">
        <v>0</v>
      </c>
      <c r="GT19" s="36">
        <v>6653940</v>
      </c>
      <c r="GU19" s="5">
        <v>347.49999999999989</v>
      </c>
      <c r="GV19" s="5">
        <v>0</v>
      </c>
      <c r="GW19" s="5">
        <v>0</v>
      </c>
      <c r="GX19" s="3">
        <v>6199413</v>
      </c>
      <c r="GY19" s="3">
        <v>0</v>
      </c>
      <c r="GZ19" s="3">
        <v>0</v>
      </c>
      <c r="HA19" s="3">
        <v>0</v>
      </c>
      <c r="HB19" s="3">
        <v>0</v>
      </c>
      <c r="HC19" s="3">
        <v>310317</v>
      </c>
      <c r="HD19" s="3">
        <v>0</v>
      </c>
      <c r="HE19" s="3">
        <v>6509730</v>
      </c>
      <c r="HF19" s="36">
        <v>345.87285223367689</v>
      </c>
      <c r="HG19" s="36">
        <v>0</v>
      </c>
      <c r="HH19" s="36">
        <v>0</v>
      </c>
      <c r="HI19" s="36">
        <v>6746666</v>
      </c>
      <c r="HJ19" s="36">
        <v>0</v>
      </c>
      <c r="HK19" s="36">
        <v>4658.9948985549026</v>
      </c>
      <c r="HL19" s="36">
        <v>-4658.9948985549026</v>
      </c>
      <c r="HM19" s="36">
        <v>0</v>
      </c>
      <c r="HN19" s="36">
        <v>0</v>
      </c>
      <c r="HO19" s="36">
        <v>308864</v>
      </c>
      <c r="HP19" s="36">
        <v>0</v>
      </c>
      <c r="HQ19" s="36">
        <v>7050871.0051014442</v>
      </c>
      <c r="HR19" s="3">
        <v>350.6</v>
      </c>
      <c r="HS19" s="3">
        <v>0.59999999999996556</v>
      </c>
      <c r="HT19" s="3">
        <v>0</v>
      </c>
      <c r="HU19" s="3">
        <v>7239702</v>
      </c>
      <c r="HV19" s="3">
        <v>0</v>
      </c>
      <c r="HW19" s="3">
        <v>0</v>
      </c>
      <c r="HX19" s="3">
        <v>0</v>
      </c>
      <c r="HY19" s="3">
        <v>0</v>
      </c>
      <c r="HZ19" s="3">
        <v>0</v>
      </c>
      <c r="IA19" s="3">
        <v>312399</v>
      </c>
      <c r="IB19" s="3">
        <v>4</v>
      </c>
      <c r="IC19" s="3">
        <v>7552101</v>
      </c>
      <c r="ID19" s="201">
        <v>349.96999999999991</v>
      </c>
      <c r="IE19" s="201">
        <v>0</v>
      </c>
      <c r="IF19" s="201">
        <v>0</v>
      </c>
      <c r="IG19" s="36">
        <v>7604937</v>
      </c>
      <c r="IH19" s="36">
        <v>0</v>
      </c>
      <c r="II19" s="36">
        <v>0</v>
      </c>
      <c r="IJ19" s="36">
        <v>0</v>
      </c>
      <c r="IK19" s="36">
        <v>0</v>
      </c>
      <c r="IL19" s="36">
        <v>0</v>
      </c>
      <c r="IM19" s="36">
        <v>312522</v>
      </c>
      <c r="IN19" s="36">
        <v>0</v>
      </c>
      <c r="IO19" s="36">
        <v>7917459</v>
      </c>
      <c r="IP19" s="3">
        <v>335.7600000000001</v>
      </c>
      <c r="IQ19" s="3">
        <v>0</v>
      </c>
      <c r="IR19" s="3">
        <v>0</v>
      </c>
      <c r="IS19" s="3">
        <v>7702619</v>
      </c>
      <c r="IT19" s="3">
        <v>0</v>
      </c>
      <c r="IU19" s="3">
        <v>0</v>
      </c>
      <c r="IV19" s="3">
        <v>0</v>
      </c>
      <c r="IW19" s="3">
        <v>0</v>
      </c>
      <c r="IX19" s="3">
        <v>0</v>
      </c>
      <c r="IY19" s="3">
        <v>314932</v>
      </c>
      <c r="IZ19" s="3">
        <v>0</v>
      </c>
      <c r="JA19" s="3">
        <v>8017551</v>
      </c>
      <c r="JB19" s="36">
        <v>341.31</v>
      </c>
      <c r="JC19" s="36">
        <v>0</v>
      </c>
      <c r="JD19" s="36">
        <v>0</v>
      </c>
      <c r="JE19" s="36">
        <v>8198535</v>
      </c>
      <c r="JF19" s="36">
        <v>0</v>
      </c>
      <c r="JG19" s="36">
        <v>0</v>
      </c>
      <c r="JH19" s="36">
        <v>0</v>
      </c>
      <c r="JI19" s="36">
        <v>0</v>
      </c>
      <c r="JJ19" s="36">
        <v>0</v>
      </c>
      <c r="JK19" s="36">
        <v>320145</v>
      </c>
      <c r="JL19" s="36">
        <v>0</v>
      </c>
      <c r="JM19" s="36">
        <v>8518680</v>
      </c>
      <c r="JN19" s="3">
        <v>329.03</v>
      </c>
      <c r="JO19" s="3">
        <v>0</v>
      </c>
      <c r="JP19" s="3">
        <v>0</v>
      </c>
      <c r="JQ19" s="3">
        <v>8758270</v>
      </c>
      <c r="JR19" s="3">
        <v>0</v>
      </c>
      <c r="JS19" s="3">
        <v>0</v>
      </c>
      <c r="JT19" s="3">
        <v>0</v>
      </c>
      <c r="JU19" s="3">
        <v>0</v>
      </c>
      <c r="JV19" s="3">
        <v>0</v>
      </c>
      <c r="JW19" s="3">
        <v>308630</v>
      </c>
      <c r="JX19" s="3">
        <v>0</v>
      </c>
      <c r="JY19" s="3">
        <v>9066900</v>
      </c>
      <c r="JZ19" s="36">
        <v>330.09000000000003</v>
      </c>
      <c r="KA19" s="36">
        <v>1.0900000000000358</v>
      </c>
      <c r="KB19" s="36">
        <v>0</v>
      </c>
      <c r="KC19" s="36">
        <v>9781002</v>
      </c>
      <c r="KD19" s="36">
        <v>0</v>
      </c>
      <c r="KE19" s="36">
        <v>0</v>
      </c>
      <c r="KF19" s="36">
        <v>0</v>
      </c>
      <c r="KG19" s="36">
        <v>0</v>
      </c>
      <c r="KH19" s="36">
        <v>0</v>
      </c>
      <c r="KI19" s="36">
        <v>357827</v>
      </c>
      <c r="KJ19" s="36">
        <v>0</v>
      </c>
      <c r="KK19" s="36">
        <v>10138829</v>
      </c>
      <c r="KL19" s="3">
        <v>346</v>
      </c>
      <c r="KM19" s="3" t="s">
        <v>752</v>
      </c>
      <c r="KN19" s="3">
        <v>0</v>
      </c>
      <c r="KO19" s="3">
        <v>10948405</v>
      </c>
      <c r="KP19" s="3">
        <v>0</v>
      </c>
      <c r="KQ19" s="3">
        <v>0</v>
      </c>
      <c r="KR19" s="3">
        <v>0</v>
      </c>
      <c r="KS19" s="3">
        <v>0</v>
      </c>
      <c r="KT19" s="3">
        <v>0</v>
      </c>
      <c r="KU19" s="3">
        <v>411048</v>
      </c>
      <c r="KV19" s="3">
        <v>0</v>
      </c>
      <c r="KW19" s="3">
        <v>11359453</v>
      </c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"/>
      <c r="LK19" s="3">
        <f t="shared" si="0"/>
        <v>-420</v>
      </c>
      <c r="LL19" s="3">
        <v>459</v>
      </c>
      <c r="LN19" s="204"/>
      <c r="LO19" s="20"/>
      <c r="LP19" s="61"/>
      <c r="LQ19" s="171"/>
      <c r="LR19" s="171"/>
      <c r="LS19" s="171"/>
      <c r="LT19" s="171"/>
      <c r="LU19" s="171"/>
      <c r="LV19" s="171"/>
      <c r="LW19" s="171"/>
      <c r="LX19" s="171"/>
      <c r="LY19" s="171"/>
    </row>
    <row r="20" spans="1:343" ht="14.45" customHeight="1">
      <c r="A20" s="1">
        <v>422</v>
      </c>
      <c r="B20" s="2" t="s">
        <v>615</v>
      </c>
      <c r="C20" s="5"/>
      <c r="D20" s="5"/>
      <c r="E20" s="3"/>
      <c r="F20" s="3"/>
      <c r="G20" s="3"/>
      <c r="H20" s="3"/>
      <c r="I20" s="3">
        <v>0</v>
      </c>
      <c r="J20" s="12"/>
      <c r="K20" s="12"/>
      <c r="L20" s="13"/>
      <c r="M20" s="13"/>
      <c r="N20" s="13"/>
      <c r="O20" s="13"/>
      <c r="P20" s="13"/>
      <c r="Q20" s="5"/>
      <c r="R20" s="5"/>
      <c r="S20" s="3"/>
      <c r="T20" s="3"/>
      <c r="U20" s="3"/>
      <c r="V20" s="3"/>
      <c r="W20" s="3"/>
      <c r="X20" s="3"/>
      <c r="Y20" s="3"/>
      <c r="Z20" s="12">
        <v>0</v>
      </c>
      <c r="AA20" s="12">
        <v>0</v>
      </c>
      <c r="AB20" s="13">
        <v>0</v>
      </c>
      <c r="AC20" s="13"/>
      <c r="AD20" s="13">
        <v>0</v>
      </c>
      <c r="AE20" s="13"/>
      <c r="AF20" s="13">
        <v>0</v>
      </c>
      <c r="AG20" s="13"/>
      <c r="AH20" s="13">
        <v>0</v>
      </c>
      <c r="AI20" s="5"/>
      <c r="AJ20" s="5"/>
      <c r="AK20" s="3"/>
      <c r="AL20" s="3"/>
      <c r="AM20" s="3"/>
      <c r="AN20" s="3"/>
      <c r="AO20" s="3"/>
      <c r="AP20" s="3"/>
      <c r="AQ20" s="3"/>
      <c r="AR20" s="12"/>
      <c r="AS20" s="12"/>
      <c r="AT20" s="13"/>
      <c r="AU20" s="13"/>
      <c r="AV20" s="13"/>
      <c r="AW20" s="13"/>
      <c r="AX20" s="13"/>
      <c r="AY20" s="13"/>
      <c r="AZ20" s="13"/>
      <c r="BA20" s="5"/>
      <c r="BB20" s="5"/>
      <c r="BC20" s="5"/>
      <c r="BD20" s="3"/>
      <c r="BE20" s="3"/>
      <c r="BF20" s="3"/>
      <c r="BG20" s="3"/>
      <c r="BH20" s="3"/>
      <c r="BI20" s="3"/>
      <c r="BJ20" s="12"/>
      <c r="BK20" s="12"/>
      <c r="BL20" s="12"/>
      <c r="BM20" s="13"/>
      <c r="BN20" s="13"/>
      <c r="BO20" s="13"/>
      <c r="BP20" s="13"/>
      <c r="BQ20" s="13"/>
      <c r="BR20" s="13"/>
      <c r="BS20" s="5">
        <v>61.73</v>
      </c>
      <c r="BT20" s="5">
        <v>0</v>
      </c>
      <c r="BU20" s="5">
        <v>0</v>
      </c>
      <c r="BV20" s="3">
        <v>592176</v>
      </c>
      <c r="BW20" s="3">
        <v>0</v>
      </c>
      <c r="BX20" s="3">
        <v>0</v>
      </c>
      <c r="BY20" s="3">
        <v>0</v>
      </c>
      <c r="BZ20" s="3">
        <v>0</v>
      </c>
      <c r="CA20" s="3">
        <v>592176</v>
      </c>
      <c r="CB20" s="12">
        <v>98.817610062893067</v>
      </c>
      <c r="CC20" s="12">
        <v>0</v>
      </c>
      <c r="CD20" s="12">
        <v>0</v>
      </c>
      <c r="CE20" s="13">
        <v>1060510.5911949684</v>
      </c>
      <c r="CF20" s="13"/>
      <c r="CG20" s="13">
        <v>0</v>
      </c>
      <c r="CH20" s="13"/>
      <c r="CI20" s="13">
        <v>0</v>
      </c>
      <c r="CJ20" s="13">
        <v>73915.57232704405</v>
      </c>
      <c r="CK20" s="13"/>
      <c r="CL20" s="13">
        <v>58895.598858161829</v>
      </c>
      <c r="CM20" s="13">
        <v>1060510.5911949682</v>
      </c>
      <c r="CN20" s="5">
        <v>12.474576271186445</v>
      </c>
      <c r="CO20" s="5">
        <v>0</v>
      </c>
      <c r="CP20" s="5">
        <v>0</v>
      </c>
      <c r="CQ20" s="3">
        <v>136216.5830508474</v>
      </c>
      <c r="CR20" s="3">
        <v>0</v>
      </c>
      <c r="CS20" s="3">
        <v>0</v>
      </c>
      <c r="CT20" s="3">
        <v>0</v>
      </c>
      <c r="CU20" s="3">
        <v>0</v>
      </c>
      <c r="CV20" s="3">
        <v>9680.271186440681</v>
      </c>
      <c r="CW20" s="3">
        <v>0</v>
      </c>
      <c r="CX20" s="3">
        <v>145896.85423728809</v>
      </c>
      <c r="CY20" s="12"/>
      <c r="CZ20" s="12"/>
      <c r="DA20" s="12"/>
      <c r="DB20" s="13"/>
      <c r="DC20" s="13"/>
      <c r="DD20" s="13"/>
      <c r="DE20" s="13"/>
      <c r="DF20" s="13"/>
      <c r="DG20" s="13"/>
      <c r="DH20" s="13"/>
      <c r="DI20" s="13"/>
      <c r="DJ20" s="13"/>
      <c r="DK20" s="5"/>
      <c r="DL20" s="5"/>
      <c r="DM20" s="5"/>
      <c r="DN20" s="3"/>
      <c r="DO20" s="3"/>
      <c r="DP20" s="3"/>
      <c r="DQ20" s="3"/>
      <c r="DR20" s="3"/>
      <c r="DS20" s="3"/>
      <c r="DT20" s="3"/>
      <c r="DU20" s="3"/>
      <c r="DV20" s="12"/>
      <c r="DW20" s="12"/>
      <c r="DX20" s="12"/>
      <c r="DY20" s="13"/>
      <c r="DZ20" s="13"/>
      <c r="EA20" s="13"/>
      <c r="EB20" s="13"/>
      <c r="EC20" s="13"/>
      <c r="ED20" s="13"/>
      <c r="EE20" s="13"/>
      <c r="EF20" s="13"/>
      <c r="EG20" s="5"/>
      <c r="EH20" s="5"/>
      <c r="EI20" s="5"/>
      <c r="EJ20" s="3"/>
      <c r="EK20" s="3"/>
      <c r="EL20" s="3"/>
      <c r="EM20" s="3"/>
      <c r="EN20" s="3"/>
      <c r="EO20" s="3"/>
      <c r="EP20" s="3"/>
      <c r="EQ20" s="3"/>
      <c r="ER20" s="35"/>
      <c r="ES20" s="35"/>
      <c r="ET20" s="35"/>
      <c r="EU20" s="36"/>
      <c r="EV20" s="36"/>
      <c r="EW20" s="36"/>
      <c r="EX20" s="36"/>
      <c r="EY20" s="36"/>
      <c r="EZ20" s="36"/>
      <c r="FA20" s="36"/>
      <c r="FB20" s="36"/>
      <c r="FC20" s="5"/>
      <c r="FD20" s="5"/>
      <c r="FE20" s="5"/>
      <c r="FF20" s="3"/>
      <c r="FG20" s="3"/>
      <c r="FH20" s="3"/>
      <c r="FI20" s="3"/>
      <c r="FJ20" s="3"/>
      <c r="FK20" s="3"/>
      <c r="FL20" s="3"/>
      <c r="FM20" s="3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5"/>
      <c r="FZ20" s="5"/>
      <c r="GA20" s="5"/>
      <c r="GB20" s="3"/>
      <c r="GC20" s="3"/>
      <c r="GD20" s="3"/>
      <c r="GE20" s="3"/>
      <c r="GF20" s="3"/>
      <c r="GG20" s="3"/>
      <c r="GH20" s="3"/>
      <c r="GI20" s="3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5"/>
      <c r="GV20" s="5"/>
      <c r="GW20" s="5"/>
      <c r="GX20" s="3"/>
      <c r="GY20" s="3"/>
      <c r="GZ20" s="3"/>
      <c r="HA20" s="3"/>
      <c r="HB20" s="3"/>
      <c r="HC20" s="3"/>
      <c r="HD20" s="3"/>
      <c r="HE20" s="3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201"/>
      <c r="IE20" s="201"/>
      <c r="IF20" s="201"/>
      <c r="IG20" s="36"/>
      <c r="IH20" s="36"/>
      <c r="II20" s="36"/>
      <c r="IJ20" s="36"/>
      <c r="IK20" s="36"/>
      <c r="IL20" s="36"/>
      <c r="IM20" s="36"/>
      <c r="IN20" s="36"/>
      <c r="IO20" s="36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6"/>
      <c r="JC20" s="36"/>
      <c r="JD20" s="36"/>
      <c r="JE20" s="36"/>
      <c r="JF20" s="36"/>
      <c r="JG20" s="36"/>
      <c r="JH20" s="36">
        <v>0</v>
      </c>
      <c r="JI20" s="36"/>
      <c r="JJ20" s="36"/>
      <c r="JK20" s="36"/>
      <c r="JL20" s="36"/>
      <c r="JM20" s="36"/>
      <c r="JN20" s="3"/>
      <c r="JO20" s="3"/>
      <c r="JP20" s="3"/>
      <c r="JQ20" s="3"/>
      <c r="JR20" s="3">
        <v>0</v>
      </c>
      <c r="JS20" s="3"/>
      <c r="JT20" s="3"/>
      <c r="JU20" s="3"/>
      <c r="JV20" s="3">
        <v>0</v>
      </c>
      <c r="JW20" s="3"/>
      <c r="JX20" s="3">
        <v>0</v>
      </c>
      <c r="JY20" s="3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">
        <v>0</v>
      </c>
      <c r="KM20" s="3">
        <v>0</v>
      </c>
      <c r="KN20" s="3"/>
      <c r="KO20" s="3">
        <v>0</v>
      </c>
      <c r="KP20" s="3"/>
      <c r="KQ20" s="3"/>
      <c r="KR20" s="3"/>
      <c r="KS20" s="3">
        <v>0</v>
      </c>
      <c r="KT20" s="3"/>
      <c r="KU20" s="3">
        <v>0</v>
      </c>
      <c r="KV20" s="3"/>
      <c r="KW20" s="3">
        <v>0</v>
      </c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"/>
      <c r="LK20" s="3">
        <f t="shared" si="0"/>
        <v>-422</v>
      </c>
      <c r="LL20" s="3">
        <v>460</v>
      </c>
      <c r="LN20" s="204"/>
      <c r="LO20" s="20"/>
      <c r="LP20" s="61"/>
      <c r="LQ20" s="171"/>
      <c r="LR20" s="171"/>
      <c r="LS20" s="171"/>
      <c r="LT20" s="171"/>
      <c r="LU20" s="171"/>
      <c r="LV20" s="171"/>
      <c r="LW20" s="171"/>
      <c r="LX20" s="171"/>
      <c r="LY20" s="171"/>
      <c r="ME20" s="3"/>
    </row>
    <row r="21" spans="1:343" ht="14.45" customHeight="1">
      <c r="A21" s="1">
        <v>425</v>
      </c>
      <c r="B21" s="2" t="s">
        <v>8</v>
      </c>
      <c r="C21" s="5"/>
      <c r="D21" s="5"/>
      <c r="E21" s="3"/>
      <c r="F21" s="3"/>
      <c r="G21" s="3"/>
      <c r="H21" s="3"/>
      <c r="I21" s="3">
        <v>0</v>
      </c>
      <c r="J21" s="12"/>
      <c r="K21" s="12"/>
      <c r="L21" s="13"/>
      <c r="M21" s="13"/>
      <c r="N21" s="13"/>
      <c r="O21" s="13"/>
      <c r="P21" s="13"/>
      <c r="Q21" s="5">
        <v>11.71</v>
      </c>
      <c r="R21" s="5">
        <v>0</v>
      </c>
      <c r="S21" s="3">
        <v>65818</v>
      </c>
      <c r="T21" s="3">
        <v>0</v>
      </c>
      <c r="U21" s="3">
        <v>0</v>
      </c>
      <c r="V21" s="3">
        <v>0</v>
      </c>
      <c r="W21" s="3">
        <v>0</v>
      </c>
      <c r="X21" s="3"/>
      <c r="Y21" s="3">
        <v>65818</v>
      </c>
      <c r="Z21" s="12">
        <v>23.97</v>
      </c>
      <c r="AA21" s="12">
        <v>0</v>
      </c>
      <c r="AB21" s="13">
        <v>150679</v>
      </c>
      <c r="AC21" s="13">
        <v>0</v>
      </c>
      <c r="AD21" s="13">
        <v>0</v>
      </c>
      <c r="AE21" s="13">
        <v>0</v>
      </c>
      <c r="AF21" s="13">
        <v>0</v>
      </c>
      <c r="AG21" s="13"/>
      <c r="AH21" s="13">
        <v>150679</v>
      </c>
      <c r="AI21" s="5">
        <v>26.72</v>
      </c>
      <c r="AJ21" s="5">
        <v>0</v>
      </c>
      <c r="AK21" s="3">
        <v>172698</v>
      </c>
      <c r="AL21" s="3"/>
      <c r="AM21" s="3">
        <v>0</v>
      </c>
      <c r="AN21" s="3"/>
      <c r="AO21" s="3">
        <v>0</v>
      </c>
      <c r="AP21" s="3"/>
      <c r="AQ21" s="3">
        <v>172698</v>
      </c>
      <c r="AR21" s="12"/>
      <c r="AS21" s="12"/>
      <c r="AT21" s="13"/>
      <c r="AU21" s="13"/>
      <c r="AV21" s="13"/>
      <c r="AW21" s="13"/>
      <c r="AX21" s="13"/>
      <c r="AY21" s="13"/>
      <c r="AZ21" s="13"/>
      <c r="BA21" s="5"/>
      <c r="BB21" s="5"/>
      <c r="BC21" s="5"/>
      <c r="BD21" s="3"/>
      <c r="BE21" s="3"/>
      <c r="BF21" s="3"/>
      <c r="BG21" s="3"/>
      <c r="BH21" s="3"/>
      <c r="BI21" s="3"/>
      <c r="BJ21" s="12"/>
      <c r="BK21" s="12"/>
      <c r="BL21" s="12"/>
      <c r="BM21" s="13"/>
      <c r="BN21" s="13"/>
      <c r="BO21" s="13"/>
      <c r="BP21" s="13"/>
      <c r="BQ21" s="13"/>
      <c r="BR21" s="13"/>
      <c r="BS21" s="5">
        <v>0</v>
      </c>
      <c r="BT21" s="5">
        <v>0</v>
      </c>
      <c r="BU21" s="5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12"/>
      <c r="CC21" s="12"/>
      <c r="CD21" s="12"/>
      <c r="CE21" s="13"/>
      <c r="CF21" s="13"/>
      <c r="CG21" s="13"/>
      <c r="CH21" s="13"/>
      <c r="CI21" s="13"/>
      <c r="CJ21" s="13"/>
      <c r="CK21" s="13"/>
      <c r="CL21" s="13">
        <v>0</v>
      </c>
      <c r="CM21" s="13"/>
      <c r="CN21" s="5">
        <v>0</v>
      </c>
      <c r="CO21" s="5">
        <v>0</v>
      </c>
      <c r="CP21" s="5">
        <v>0</v>
      </c>
      <c r="CQ21" s="3">
        <v>0</v>
      </c>
      <c r="CR21" s="3"/>
      <c r="CS21" s="3">
        <v>0</v>
      </c>
      <c r="CT21" s="3"/>
      <c r="CU21" s="3">
        <v>0</v>
      </c>
      <c r="CV21" s="3">
        <v>0</v>
      </c>
      <c r="CW21" s="3"/>
      <c r="CX21" s="3">
        <v>0</v>
      </c>
      <c r="CY21" s="12"/>
      <c r="CZ21" s="12"/>
      <c r="DA21" s="12"/>
      <c r="DB21" s="13"/>
      <c r="DC21" s="13"/>
      <c r="DD21" s="13"/>
      <c r="DE21" s="13"/>
      <c r="DF21" s="13"/>
      <c r="DG21" s="13"/>
      <c r="DH21" s="13"/>
      <c r="DI21" s="13"/>
      <c r="DJ21" s="13"/>
      <c r="DK21" s="5"/>
      <c r="DL21" s="5"/>
      <c r="DM21" s="5"/>
      <c r="DN21" s="3"/>
      <c r="DO21" s="3"/>
      <c r="DP21" s="3"/>
      <c r="DQ21" s="3"/>
      <c r="DR21" s="3"/>
      <c r="DS21" s="3"/>
      <c r="DT21" s="3"/>
      <c r="DU21" s="3"/>
      <c r="DV21" s="12"/>
      <c r="DW21" s="12"/>
      <c r="DX21" s="12"/>
      <c r="DY21" s="13"/>
      <c r="DZ21" s="13"/>
      <c r="EA21" s="13"/>
      <c r="EB21" s="13"/>
      <c r="EC21" s="13"/>
      <c r="ED21" s="13"/>
      <c r="EE21" s="13"/>
      <c r="EF21" s="13"/>
      <c r="EG21" s="5"/>
      <c r="EH21" s="5"/>
      <c r="EI21" s="5"/>
      <c r="EJ21" s="3"/>
      <c r="EK21" s="3"/>
      <c r="EL21" s="3"/>
      <c r="EM21" s="3"/>
      <c r="EN21" s="3"/>
      <c r="EO21" s="3"/>
      <c r="EP21" s="3"/>
      <c r="EQ21" s="3"/>
      <c r="ER21" s="35"/>
      <c r="ES21" s="35"/>
      <c r="ET21" s="35"/>
      <c r="EU21" s="36"/>
      <c r="EV21" s="36"/>
      <c r="EW21" s="36"/>
      <c r="EX21" s="36"/>
      <c r="EY21" s="36"/>
      <c r="EZ21" s="36"/>
      <c r="FA21" s="36"/>
      <c r="FB21" s="36"/>
      <c r="FC21" s="5"/>
      <c r="FD21" s="5"/>
      <c r="FE21" s="5"/>
      <c r="FF21" s="3"/>
      <c r="FG21" s="3"/>
      <c r="FH21" s="3"/>
      <c r="FI21" s="3"/>
      <c r="FJ21" s="3"/>
      <c r="FK21" s="3"/>
      <c r="FL21" s="3"/>
      <c r="FM21" s="3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5"/>
      <c r="FZ21" s="5"/>
      <c r="GA21" s="5"/>
      <c r="GB21" s="3"/>
      <c r="GC21" s="3"/>
      <c r="GD21" s="3"/>
      <c r="GE21" s="3"/>
      <c r="GF21" s="3"/>
      <c r="GG21" s="3"/>
      <c r="GH21" s="3"/>
      <c r="GI21" s="3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5"/>
      <c r="GV21" s="5"/>
      <c r="GW21" s="5"/>
      <c r="GX21" s="3"/>
      <c r="GY21" s="3"/>
      <c r="GZ21" s="3"/>
      <c r="HA21" s="3"/>
      <c r="HB21" s="3"/>
      <c r="HC21" s="3"/>
      <c r="HD21" s="3"/>
      <c r="HE21" s="3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201"/>
      <c r="IE21" s="201"/>
      <c r="IF21" s="201"/>
      <c r="IG21" s="36"/>
      <c r="IH21" s="36"/>
      <c r="II21" s="36"/>
      <c r="IJ21" s="36"/>
      <c r="IK21" s="36"/>
      <c r="IL21" s="36"/>
      <c r="IM21" s="36"/>
      <c r="IN21" s="36"/>
      <c r="IO21" s="36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6"/>
      <c r="JC21" s="36"/>
      <c r="JD21" s="36"/>
      <c r="JE21" s="36"/>
      <c r="JF21" s="36"/>
      <c r="JG21" s="36"/>
      <c r="JH21" s="36">
        <v>0</v>
      </c>
      <c r="JI21" s="36"/>
      <c r="JJ21" s="36"/>
      <c r="JK21" s="36"/>
      <c r="JL21" s="36"/>
      <c r="JM21" s="36"/>
      <c r="JN21" s="3"/>
      <c r="JO21" s="3"/>
      <c r="JP21" s="3"/>
      <c r="JQ21" s="3"/>
      <c r="JR21" s="3">
        <v>0</v>
      </c>
      <c r="JS21" s="3"/>
      <c r="JT21" s="3"/>
      <c r="JU21" s="3"/>
      <c r="JV21" s="3">
        <v>0</v>
      </c>
      <c r="JW21" s="3"/>
      <c r="JX21" s="3">
        <v>0</v>
      </c>
      <c r="JY21" s="3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">
        <v>0</v>
      </c>
      <c r="KM21" s="3">
        <v>0</v>
      </c>
      <c r="KN21" s="3"/>
      <c r="KO21" s="3">
        <v>0</v>
      </c>
      <c r="KP21" s="3"/>
      <c r="KQ21" s="3"/>
      <c r="KR21" s="3"/>
      <c r="KS21" s="3">
        <v>0</v>
      </c>
      <c r="KT21" s="3"/>
      <c r="KU21" s="3">
        <v>0</v>
      </c>
      <c r="KV21" s="3"/>
      <c r="KW21" s="3">
        <v>0</v>
      </c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"/>
      <c r="LK21" s="3">
        <f t="shared" si="0"/>
        <v>-425</v>
      </c>
      <c r="LL21" s="3">
        <v>461</v>
      </c>
      <c r="LN21" s="204"/>
      <c r="LO21" s="20"/>
      <c r="LP21" s="61"/>
      <c r="LQ21" s="171"/>
      <c r="LR21" s="171"/>
      <c r="LS21" s="171"/>
      <c r="LT21" s="171"/>
      <c r="LU21" s="171"/>
      <c r="LV21" s="171"/>
      <c r="LW21" s="171"/>
      <c r="LX21" s="171"/>
      <c r="LY21" s="171"/>
      <c r="ME21" s="3"/>
    </row>
    <row r="22" spans="1:343" ht="14.45" customHeight="1">
      <c r="A22" s="1">
        <v>426</v>
      </c>
      <c r="B22" s="2" t="s">
        <v>652</v>
      </c>
      <c r="C22" s="5"/>
      <c r="D22" s="5"/>
      <c r="E22" s="3"/>
      <c r="F22" s="3"/>
      <c r="G22" s="3"/>
      <c r="H22" s="3"/>
      <c r="I22" s="3"/>
      <c r="J22" s="12"/>
      <c r="K22" s="12"/>
      <c r="L22" s="13"/>
      <c r="M22" s="13"/>
      <c r="N22" s="13"/>
      <c r="O22" s="13"/>
      <c r="P22" s="13"/>
      <c r="Q22" s="5"/>
      <c r="R22" s="5"/>
      <c r="S22" s="3"/>
      <c r="T22" s="3"/>
      <c r="U22" s="3"/>
      <c r="V22" s="3"/>
      <c r="W22" s="3"/>
      <c r="X22" s="3"/>
      <c r="Y22" s="3"/>
      <c r="Z22" s="12"/>
      <c r="AA22" s="12"/>
      <c r="AB22" s="13"/>
      <c r="AC22" s="13"/>
      <c r="AD22" s="13"/>
      <c r="AE22" s="13"/>
      <c r="AF22" s="13"/>
      <c r="AG22" s="13"/>
      <c r="AH22" s="13"/>
      <c r="AI22" s="5"/>
      <c r="AJ22" s="5"/>
      <c r="AK22" s="3"/>
      <c r="AL22" s="3"/>
      <c r="AM22" s="3"/>
      <c r="AN22" s="3"/>
      <c r="AO22" s="3"/>
      <c r="AP22" s="3"/>
      <c r="AQ22" s="3"/>
      <c r="AR22" s="12"/>
      <c r="AS22" s="12"/>
      <c r="AT22" s="13"/>
      <c r="AU22" s="13"/>
      <c r="AV22" s="13"/>
      <c r="AW22" s="13"/>
      <c r="AX22" s="13"/>
      <c r="AY22" s="13"/>
      <c r="AZ22" s="13"/>
      <c r="BA22" s="5"/>
      <c r="BB22" s="5"/>
      <c r="BC22" s="5"/>
      <c r="BD22" s="3"/>
      <c r="BE22" s="3"/>
      <c r="BF22" s="3"/>
      <c r="BG22" s="3"/>
      <c r="BH22" s="3"/>
      <c r="BI22" s="3"/>
      <c r="BJ22" s="12"/>
      <c r="BK22" s="12"/>
      <c r="BL22" s="12"/>
      <c r="BM22" s="13"/>
      <c r="BN22" s="13"/>
      <c r="BO22" s="13"/>
      <c r="BP22" s="13"/>
      <c r="BQ22" s="13"/>
      <c r="BR22" s="13"/>
      <c r="BS22" s="5"/>
      <c r="BT22" s="5"/>
      <c r="BU22" s="5"/>
      <c r="BV22" s="3"/>
      <c r="BW22" s="3"/>
      <c r="BX22" s="3"/>
      <c r="BY22" s="3"/>
      <c r="BZ22" s="3"/>
      <c r="CA22" s="3"/>
      <c r="CB22" s="12"/>
      <c r="CC22" s="12"/>
      <c r="CD22" s="12"/>
      <c r="CE22" s="13"/>
      <c r="CF22" s="13"/>
      <c r="CG22" s="13"/>
      <c r="CH22" s="13"/>
      <c r="CI22" s="13"/>
      <c r="CJ22" s="13"/>
      <c r="CK22" s="13"/>
      <c r="CL22" s="13"/>
      <c r="CM22" s="13"/>
      <c r="CN22" s="5"/>
      <c r="CO22" s="5"/>
      <c r="CP22" s="5"/>
      <c r="CQ22" s="3"/>
      <c r="CR22" s="3"/>
      <c r="CS22" s="3"/>
      <c r="CT22" s="3"/>
      <c r="CU22" s="3"/>
      <c r="CV22" s="3"/>
      <c r="CW22" s="3"/>
      <c r="CX22" s="3"/>
      <c r="CY22" s="12"/>
      <c r="CZ22" s="12"/>
      <c r="DA22" s="12"/>
      <c r="DB22" s="13"/>
      <c r="DC22" s="13"/>
      <c r="DD22" s="13"/>
      <c r="DE22" s="13"/>
      <c r="DF22" s="13"/>
      <c r="DG22" s="13"/>
      <c r="DH22" s="13"/>
      <c r="DI22" s="13"/>
      <c r="DJ22" s="13"/>
      <c r="DK22" s="5"/>
      <c r="DL22" s="5"/>
      <c r="DM22" s="5"/>
      <c r="DN22" s="3"/>
      <c r="DO22" s="3"/>
      <c r="DP22" s="3"/>
      <c r="DQ22" s="3"/>
      <c r="DR22" s="3"/>
      <c r="DS22" s="3"/>
      <c r="DT22" s="3"/>
      <c r="DU22" s="3"/>
      <c r="DV22" s="12"/>
      <c r="DW22" s="12"/>
      <c r="DX22" s="12"/>
      <c r="DY22" s="13"/>
      <c r="DZ22" s="13"/>
      <c r="EA22" s="13"/>
      <c r="EB22" s="13"/>
      <c r="EC22" s="13"/>
      <c r="ED22" s="13"/>
      <c r="EE22" s="13"/>
      <c r="EF22" s="13"/>
      <c r="EG22" s="5"/>
      <c r="EH22" s="5"/>
      <c r="EI22" s="5"/>
      <c r="EJ22" s="3"/>
      <c r="EK22" s="3"/>
      <c r="EL22" s="3"/>
      <c r="EM22" s="3"/>
      <c r="EN22" s="3"/>
      <c r="EO22" s="3"/>
      <c r="EP22" s="3"/>
      <c r="EQ22" s="3"/>
      <c r="ER22" s="35"/>
      <c r="ES22" s="35"/>
      <c r="ET22" s="35"/>
      <c r="EU22" s="36"/>
      <c r="EV22" s="36"/>
      <c r="EW22" s="36"/>
      <c r="EX22" s="36"/>
      <c r="EY22" s="36"/>
      <c r="EZ22" s="36"/>
      <c r="FA22" s="36"/>
      <c r="FB22" s="36"/>
      <c r="FC22" s="5"/>
      <c r="FD22" s="5"/>
      <c r="FE22" s="5"/>
      <c r="FF22" s="3"/>
      <c r="FG22" s="3"/>
      <c r="FH22" s="3"/>
      <c r="FI22" s="3"/>
      <c r="FJ22" s="3"/>
      <c r="FK22" s="3"/>
      <c r="FL22" s="3"/>
      <c r="FM22" s="3"/>
      <c r="FN22" s="36">
        <v>119.91408934707906</v>
      </c>
      <c r="FO22" s="36">
        <v>0</v>
      </c>
      <c r="FP22" s="36">
        <v>66.927835051546396</v>
      </c>
      <c r="FQ22" s="36">
        <v>1382386</v>
      </c>
      <c r="FR22" s="36">
        <v>0</v>
      </c>
      <c r="FS22" s="36">
        <v>90821</v>
      </c>
      <c r="FT22" s="36">
        <v>0</v>
      </c>
      <c r="FU22" s="36">
        <v>0</v>
      </c>
      <c r="FV22" s="36">
        <v>107083</v>
      </c>
      <c r="FW22" s="36">
        <v>0</v>
      </c>
      <c r="FX22" s="36">
        <v>1580290</v>
      </c>
      <c r="FY22" s="5">
        <v>159.92255892255892</v>
      </c>
      <c r="FZ22" s="5">
        <v>0</v>
      </c>
      <c r="GA22" s="5">
        <v>90.383838383838366</v>
      </c>
      <c r="GB22" s="3">
        <v>1940180</v>
      </c>
      <c r="GC22" s="3">
        <v>0</v>
      </c>
      <c r="GD22" s="3">
        <v>130966</v>
      </c>
      <c r="GE22" s="3">
        <v>0</v>
      </c>
      <c r="GF22" s="3">
        <v>0</v>
      </c>
      <c r="GG22" s="3">
        <v>142811</v>
      </c>
      <c r="GH22" s="3">
        <v>0</v>
      </c>
      <c r="GI22" s="3">
        <v>2213957</v>
      </c>
      <c r="GJ22" s="36">
        <v>199.95333333333332</v>
      </c>
      <c r="GK22" s="36">
        <v>0</v>
      </c>
      <c r="GL22" s="36">
        <v>84.906666666666666</v>
      </c>
      <c r="GM22" s="36">
        <v>2439545</v>
      </c>
      <c r="GN22" s="36">
        <v>0</v>
      </c>
      <c r="GO22" s="36">
        <v>107831</v>
      </c>
      <c r="GP22" s="36">
        <v>0</v>
      </c>
      <c r="GQ22" s="36">
        <v>0</v>
      </c>
      <c r="GR22" s="36">
        <v>178559</v>
      </c>
      <c r="GS22" s="36">
        <v>0</v>
      </c>
      <c r="GT22" s="36">
        <v>2725935</v>
      </c>
      <c r="GU22" s="5">
        <v>239.85185185185185</v>
      </c>
      <c r="GV22" s="5">
        <v>0</v>
      </c>
      <c r="GW22" s="5">
        <v>89.996632996632997</v>
      </c>
      <c r="GX22" s="3">
        <v>2985790</v>
      </c>
      <c r="GY22" s="3">
        <v>0</v>
      </c>
      <c r="GZ22" s="3">
        <v>132205</v>
      </c>
      <c r="HA22" s="3">
        <v>0</v>
      </c>
      <c r="HB22" s="3">
        <v>0</v>
      </c>
      <c r="HC22" s="3">
        <v>214188</v>
      </c>
      <c r="HD22" s="3">
        <v>0</v>
      </c>
      <c r="HE22" s="3">
        <v>3332183</v>
      </c>
      <c r="HF22" s="36">
        <v>279.95286195286195</v>
      </c>
      <c r="HG22" s="36">
        <v>0</v>
      </c>
      <c r="HH22" s="36">
        <v>115.70370370370371</v>
      </c>
      <c r="HI22" s="36">
        <v>3376390</v>
      </c>
      <c r="HJ22" s="36">
        <v>0</v>
      </c>
      <c r="HK22" s="36">
        <v>0</v>
      </c>
      <c r="HL22" s="36">
        <v>0</v>
      </c>
      <c r="HM22" s="36">
        <v>173788</v>
      </c>
      <c r="HN22" s="36">
        <v>0</v>
      </c>
      <c r="HO22" s="36">
        <v>249997</v>
      </c>
      <c r="HP22" s="36">
        <v>0</v>
      </c>
      <c r="HQ22" s="36">
        <v>3800175</v>
      </c>
      <c r="HR22" s="3">
        <v>319.74</v>
      </c>
      <c r="HS22" s="3">
        <v>0</v>
      </c>
      <c r="HT22" s="3">
        <v>144.99</v>
      </c>
      <c r="HU22" s="3">
        <v>3849761</v>
      </c>
      <c r="HV22" s="3">
        <v>0</v>
      </c>
      <c r="HW22" s="3">
        <v>0</v>
      </c>
      <c r="HX22" s="3">
        <v>0</v>
      </c>
      <c r="HY22" s="3">
        <v>228794</v>
      </c>
      <c r="HZ22" s="3">
        <v>0</v>
      </c>
      <c r="IA22" s="3">
        <v>285529</v>
      </c>
      <c r="IB22" s="3">
        <v>0</v>
      </c>
      <c r="IC22" s="3">
        <v>4364084</v>
      </c>
      <c r="ID22" s="201">
        <v>359.74</v>
      </c>
      <c r="IE22" s="201">
        <v>0</v>
      </c>
      <c r="IF22" s="201">
        <v>157.47999999999999</v>
      </c>
      <c r="IG22" s="36">
        <v>4280945</v>
      </c>
      <c r="IH22" s="36">
        <v>0</v>
      </c>
      <c r="II22" s="36">
        <v>0</v>
      </c>
      <c r="IJ22" s="36">
        <v>0</v>
      </c>
      <c r="IK22" s="36">
        <v>220472</v>
      </c>
      <c r="IL22" s="36">
        <v>0</v>
      </c>
      <c r="IM22" s="36">
        <v>321246</v>
      </c>
      <c r="IN22" s="36">
        <v>0</v>
      </c>
      <c r="IO22" s="36">
        <v>4822663</v>
      </c>
      <c r="IP22" s="3">
        <v>400.22</v>
      </c>
      <c r="IQ22" s="3">
        <v>0.22000000000002728</v>
      </c>
      <c r="IR22" s="3">
        <v>172</v>
      </c>
      <c r="IS22" s="3">
        <v>4891642</v>
      </c>
      <c r="IT22" s="3">
        <v>0</v>
      </c>
      <c r="IU22" s="3">
        <v>0</v>
      </c>
      <c r="IV22" s="3">
        <v>0</v>
      </c>
      <c r="IW22" s="3">
        <v>246820</v>
      </c>
      <c r="IX22" s="3">
        <v>0</v>
      </c>
      <c r="IY22" s="3">
        <v>375006</v>
      </c>
      <c r="IZ22" s="3">
        <v>0</v>
      </c>
      <c r="JA22" s="3">
        <v>5513468</v>
      </c>
      <c r="JB22" s="36">
        <v>399.70000000000005</v>
      </c>
      <c r="JC22" s="36">
        <v>0</v>
      </c>
      <c r="JD22" s="36">
        <v>0</v>
      </c>
      <c r="JE22" s="36">
        <v>5143090</v>
      </c>
      <c r="JF22" s="36">
        <v>11128</v>
      </c>
      <c r="JG22" s="36">
        <v>0</v>
      </c>
      <c r="JH22" s="36">
        <v>0</v>
      </c>
      <c r="JI22" s="36">
        <v>0</v>
      </c>
      <c r="JJ22" s="36">
        <v>240045</v>
      </c>
      <c r="JK22" s="36">
        <v>374918</v>
      </c>
      <c r="JL22" s="36">
        <v>0</v>
      </c>
      <c r="JM22" s="36">
        <v>5518008</v>
      </c>
      <c r="JN22" s="3">
        <v>398.59000000000003</v>
      </c>
      <c r="JO22" s="3">
        <v>0</v>
      </c>
      <c r="JP22" s="3">
        <v>170.25</v>
      </c>
      <c r="JQ22" s="3">
        <v>6032848</v>
      </c>
      <c r="JR22" s="3">
        <v>0</v>
      </c>
      <c r="JS22" s="3">
        <v>0</v>
      </c>
      <c r="JT22" s="3">
        <v>0</v>
      </c>
      <c r="JU22" s="3">
        <v>212981</v>
      </c>
      <c r="JV22" s="3">
        <v>0</v>
      </c>
      <c r="JW22" s="3">
        <v>373877</v>
      </c>
      <c r="JX22" s="3">
        <v>0</v>
      </c>
      <c r="JY22" s="3">
        <v>6619706</v>
      </c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">
        <v>0</v>
      </c>
      <c r="KM22" s="3">
        <v>0</v>
      </c>
      <c r="KN22" s="3"/>
      <c r="KO22" s="3">
        <v>0</v>
      </c>
      <c r="KP22" s="3"/>
      <c r="KQ22" s="3"/>
      <c r="KR22" s="3"/>
      <c r="KS22" s="3">
        <v>0</v>
      </c>
      <c r="KT22" s="3"/>
      <c r="KU22" s="3">
        <v>0</v>
      </c>
      <c r="KV22" s="3"/>
      <c r="KW22" s="3">
        <v>0</v>
      </c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"/>
      <c r="LK22" s="3">
        <f t="shared" si="0"/>
        <v>-426</v>
      </c>
      <c r="LL22" s="3">
        <v>462</v>
      </c>
      <c r="LN22" s="204"/>
      <c r="LO22" s="20"/>
      <c r="LP22" s="61"/>
      <c r="LQ22" s="171"/>
      <c r="LR22" s="171"/>
      <c r="LS22" s="171"/>
      <c r="LT22" s="171"/>
      <c r="LU22" s="171"/>
      <c r="LV22" s="171"/>
      <c r="LW22" s="171"/>
      <c r="LX22" s="171"/>
      <c r="LY22" s="171"/>
    </row>
    <row r="23" spans="1:343" ht="14.45" customHeight="1">
      <c r="A23" s="1">
        <v>428</v>
      </c>
      <c r="B23" s="2" t="s">
        <v>653</v>
      </c>
      <c r="C23" s="5"/>
      <c r="D23" s="5"/>
      <c r="E23" s="3"/>
      <c r="F23" s="3"/>
      <c r="G23" s="3"/>
      <c r="H23" s="3"/>
      <c r="I23" s="3">
        <v>0</v>
      </c>
      <c r="J23" s="12"/>
      <c r="K23" s="12"/>
      <c r="L23" s="13"/>
      <c r="M23" s="13"/>
      <c r="N23" s="13"/>
      <c r="O23" s="13"/>
      <c r="P23" s="13"/>
      <c r="Q23" s="5"/>
      <c r="R23" s="5"/>
      <c r="S23" s="3"/>
      <c r="T23" s="3"/>
      <c r="U23" s="3"/>
      <c r="V23" s="3"/>
      <c r="W23" s="3"/>
      <c r="X23" s="3"/>
      <c r="Y23" s="3"/>
      <c r="Z23" s="12">
        <v>0</v>
      </c>
      <c r="AA23" s="12">
        <v>0</v>
      </c>
      <c r="AB23" s="13">
        <v>0</v>
      </c>
      <c r="AC23" s="13"/>
      <c r="AD23" s="13">
        <v>0</v>
      </c>
      <c r="AE23" s="13"/>
      <c r="AF23" s="13">
        <v>0</v>
      </c>
      <c r="AG23" s="13"/>
      <c r="AH23" s="13">
        <v>0</v>
      </c>
      <c r="AI23" s="5"/>
      <c r="AJ23" s="5"/>
      <c r="AK23" s="3"/>
      <c r="AL23" s="3"/>
      <c r="AM23" s="3"/>
      <c r="AN23" s="3"/>
      <c r="AO23" s="3"/>
      <c r="AP23" s="3"/>
      <c r="AQ23" s="3"/>
      <c r="AR23" s="12"/>
      <c r="AS23" s="12"/>
      <c r="AT23" s="13"/>
      <c r="AU23" s="13"/>
      <c r="AV23" s="13"/>
      <c r="AW23" s="13"/>
      <c r="AX23" s="13"/>
      <c r="AY23" s="13"/>
      <c r="AZ23" s="13"/>
      <c r="BA23" s="5"/>
      <c r="BB23" s="5"/>
      <c r="BC23" s="5"/>
      <c r="BD23" s="3"/>
      <c r="BE23" s="3"/>
      <c r="BF23" s="3"/>
      <c r="BG23" s="3"/>
      <c r="BH23" s="3"/>
      <c r="BI23" s="3"/>
      <c r="BJ23" s="12">
        <v>85.24</v>
      </c>
      <c r="BK23" s="12">
        <v>0</v>
      </c>
      <c r="BL23" s="12">
        <v>0</v>
      </c>
      <c r="BM23" s="13">
        <v>811656</v>
      </c>
      <c r="BN23" s="13">
        <v>0</v>
      </c>
      <c r="BO23" s="13">
        <v>0</v>
      </c>
      <c r="BP23" s="13">
        <v>840</v>
      </c>
      <c r="BQ23" s="13">
        <v>0</v>
      </c>
      <c r="BR23" s="13">
        <v>811656</v>
      </c>
      <c r="BS23" s="5">
        <v>162.80000000000001</v>
      </c>
      <c r="BT23" s="5">
        <v>0</v>
      </c>
      <c r="BU23" s="5">
        <v>0</v>
      </c>
      <c r="BV23" s="3">
        <v>1561742</v>
      </c>
      <c r="BW23" s="3">
        <v>0</v>
      </c>
      <c r="BX23" s="3">
        <v>0</v>
      </c>
      <c r="BY23" s="3">
        <v>0</v>
      </c>
      <c r="BZ23" s="3">
        <v>0</v>
      </c>
      <c r="CA23" s="3">
        <v>1561742</v>
      </c>
      <c r="CB23" s="12">
        <v>220.34040081639748</v>
      </c>
      <c r="CC23" s="12">
        <v>0</v>
      </c>
      <c r="CD23" s="12">
        <v>0</v>
      </c>
      <c r="CE23" s="13">
        <v>2362034.1223510504</v>
      </c>
      <c r="CF23" s="13"/>
      <c r="CG23" s="13">
        <v>0</v>
      </c>
      <c r="CH23" s="13"/>
      <c r="CI23" s="13">
        <v>0</v>
      </c>
      <c r="CJ23" s="13">
        <v>164814.61981066529</v>
      </c>
      <c r="CK23" s="13"/>
      <c r="CL23" s="13">
        <v>249893.64544769982</v>
      </c>
      <c r="CM23" s="13">
        <v>2358742.1223510504</v>
      </c>
      <c r="CN23" s="5">
        <v>272.08236645736645</v>
      </c>
      <c r="CO23" s="5">
        <v>0</v>
      </c>
      <c r="CP23" s="5">
        <v>0</v>
      </c>
      <c r="CQ23" s="3">
        <v>2674245.4592660842</v>
      </c>
      <c r="CR23" s="3">
        <v>0</v>
      </c>
      <c r="CS23" s="3">
        <v>0</v>
      </c>
      <c r="CT23" s="3">
        <v>0</v>
      </c>
      <c r="CU23" s="3">
        <v>0</v>
      </c>
      <c r="CV23" s="3">
        <v>211135.91637091635</v>
      </c>
      <c r="CW23" s="3">
        <v>0</v>
      </c>
      <c r="CX23" s="3">
        <v>2885381.3756370004</v>
      </c>
      <c r="CY23" s="12">
        <v>341.16798392700042</v>
      </c>
      <c r="CZ23" s="12">
        <v>0</v>
      </c>
      <c r="DA23" s="12">
        <v>0</v>
      </c>
      <c r="DB23" s="13">
        <v>3316074.9386630184</v>
      </c>
      <c r="DC23" s="13"/>
      <c r="DD23" s="13">
        <v>0</v>
      </c>
      <c r="DE23" s="13"/>
      <c r="DF23" s="13">
        <v>0</v>
      </c>
      <c r="DG23" s="13">
        <v>276687.23496479733</v>
      </c>
      <c r="DH23" s="13"/>
      <c r="DI23" s="13">
        <v>162971.0013141646</v>
      </c>
      <c r="DJ23" s="13">
        <v>3592762.1736278152</v>
      </c>
      <c r="DK23" s="5">
        <v>360.43343721700421</v>
      </c>
      <c r="DL23" s="5">
        <v>0</v>
      </c>
      <c r="DM23" s="5">
        <v>0</v>
      </c>
      <c r="DN23" s="3">
        <v>3817138</v>
      </c>
      <c r="DO23" s="3">
        <v>0</v>
      </c>
      <c r="DP23" s="3">
        <v>0</v>
      </c>
      <c r="DQ23" s="3">
        <v>0</v>
      </c>
      <c r="DR23" s="3">
        <v>0</v>
      </c>
      <c r="DS23" s="3">
        <v>306009</v>
      </c>
      <c r="DT23" s="3">
        <v>0</v>
      </c>
      <c r="DU23" s="3">
        <v>4123147</v>
      </c>
      <c r="DV23" s="12">
        <v>393.82108702416775</v>
      </c>
      <c r="DW23" s="12">
        <v>0</v>
      </c>
      <c r="DX23" s="12">
        <v>0</v>
      </c>
      <c r="DY23" s="13">
        <v>4559276</v>
      </c>
      <c r="DZ23" s="13"/>
      <c r="EA23" s="13">
        <v>0</v>
      </c>
      <c r="EB23" s="13"/>
      <c r="EC23" s="13">
        <v>0</v>
      </c>
      <c r="ED23" s="13">
        <v>351682</v>
      </c>
      <c r="EE23" s="13"/>
      <c r="EF23" s="13">
        <v>4910958</v>
      </c>
      <c r="EG23" s="5">
        <v>433.87096774193554</v>
      </c>
      <c r="EH23" s="5">
        <v>0</v>
      </c>
      <c r="EI23" s="5">
        <v>0</v>
      </c>
      <c r="EJ23" s="3">
        <v>5000556</v>
      </c>
      <c r="EK23" s="3"/>
      <c r="EL23" s="3">
        <v>0</v>
      </c>
      <c r="EM23" s="3"/>
      <c r="EN23" s="3">
        <v>0</v>
      </c>
      <c r="EO23" s="3">
        <v>387445</v>
      </c>
      <c r="EP23" s="3"/>
      <c r="EQ23" s="3">
        <v>5388001</v>
      </c>
      <c r="ER23" s="35">
        <v>447.70779220779218</v>
      </c>
      <c r="ES23" s="35">
        <v>0</v>
      </c>
      <c r="ET23" s="35">
        <v>0</v>
      </c>
      <c r="EU23" s="36">
        <v>5525787</v>
      </c>
      <c r="EV23" s="36">
        <v>0</v>
      </c>
      <c r="EW23" s="36">
        <v>0</v>
      </c>
      <c r="EX23" s="36">
        <v>0</v>
      </c>
      <c r="EY23" s="36">
        <v>0</v>
      </c>
      <c r="EZ23" s="36">
        <v>399803</v>
      </c>
      <c r="FA23" s="36">
        <v>0</v>
      </c>
      <c r="FB23" s="36">
        <v>5925590</v>
      </c>
      <c r="FC23" s="5">
        <v>469.16129032258061</v>
      </c>
      <c r="FD23" s="5">
        <v>0</v>
      </c>
      <c r="FE23" s="5">
        <v>0</v>
      </c>
      <c r="FF23" s="3">
        <v>5747634</v>
      </c>
      <c r="FG23" s="3">
        <v>0</v>
      </c>
      <c r="FH23" s="3">
        <v>0</v>
      </c>
      <c r="FI23" s="3">
        <v>0</v>
      </c>
      <c r="FJ23" s="3">
        <v>0</v>
      </c>
      <c r="FK23" s="3">
        <v>418961</v>
      </c>
      <c r="FL23" s="3">
        <v>0</v>
      </c>
      <c r="FM23" s="3">
        <v>6166595</v>
      </c>
      <c r="FN23" s="36">
        <v>485.47096774193545</v>
      </c>
      <c r="FO23" s="36">
        <v>10.47096774193556</v>
      </c>
      <c r="FP23" s="36">
        <v>0</v>
      </c>
      <c r="FQ23" s="36">
        <v>6182155</v>
      </c>
      <c r="FR23" s="36">
        <v>0</v>
      </c>
      <c r="FS23" s="36">
        <v>0</v>
      </c>
      <c r="FT23" s="36">
        <v>0</v>
      </c>
      <c r="FU23" s="36">
        <v>0</v>
      </c>
      <c r="FV23" s="36">
        <v>424294</v>
      </c>
      <c r="FW23" s="36">
        <v>0</v>
      </c>
      <c r="FX23" s="36">
        <v>6606449</v>
      </c>
      <c r="FY23" s="5">
        <v>491.41479099678452</v>
      </c>
      <c r="FZ23" s="5">
        <v>0</v>
      </c>
      <c r="GA23" s="5">
        <v>0</v>
      </c>
      <c r="GB23" s="3">
        <v>6813127</v>
      </c>
      <c r="GC23" s="3">
        <v>0</v>
      </c>
      <c r="GD23" s="3">
        <v>0</v>
      </c>
      <c r="GE23" s="3">
        <v>0</v>
      </c>
      <c r="GF23" s="3">
        <v>0</v>
      </c>
      <c r="GG23" s="3">
        <v>438832</v>
      </c>
      <c r="GH23" s="3">
        <v>0</v>
      </c>
      <c r="GI23" s="3">
        <v>7251959</v>
      </c>
      <c r="GJ23" s="36">
        <v>504.29777625157391</v>
      </c>
      <c r="GK23" s="36">
        <v>0</v>
      </c>
      <c r="GL23" s="36">
        <v>0</v>
      </c>
      <c r="GM23" s="36">
        <v>7090669</v>
      </c>
      <c r="GN23" s="36">
        <v>0</v>
      </c>
      <c r="GO23" s="36">
        <v>0</v>
      </c>
      <c r="GP23" s="36">
        <v>0</v>
      </c>
      <c r="GQ23" s="36">
        <v>0</v>
      </c>
      <c r="GR23" s="36">
        <v>450341</v>
      </c>
      <c r="GS23" s="36">
        <v>0</v>
      </c>
      <c r="GT23" s="36">
        <v>7541010</v>
      </c>
      <c r="GU23" s="5">
        <v>507.341067637246</v>
      </c>
      <c r="GV23" s="5">
        <v>0</v>
      </c>
      <c r="GW23" s="5">
        <v>0</v>
      </c>
      <c r="GX23" s="3">
        <v>7258121</v>
      </c>
      <c r="GY23" s="3">
        <v>0</v>
      </c>
      <c r="GZ23" s="3">
        <v>0</v>
      </c>
      <c r="HA23" s="3">
        <v>0</v>
      </c>
      <c r="HB23" s="3">
        <v>0</v>
      </c>
      <c r="HC23" s="3">
        <v>453055</v>
      </c>
      <c r="HD23" s="3">
        <v>0</v>
      </c>
      <c r="HE23" s="3">
        <v>7711176</v>
      </c>
      <c r="HF23" s="36">
        <v>1599.8082061694322</v>
      </c>
      <c r="HG23" s="36">
        <v>0</v>
      </c>
      <c r="HH23" s="36">
        <v>0</v>
      </c>
      <c r="HI23" s="36">
        <v>22770235</v>
      </c>
      <c r="HJ23" s="36">
        <v>0</v>
      </c>
      <c r="HK23" s="36">
        <v>1766.7354578700929</v>
      </c>
      <c r="HL23" s="36">
        <v>-1766.7354578700929</v>
      </c>
      <c r="HM23" s="36">
        <v>0</v>
      </c>
      <c r="HN23" s="36">
        <v>0</v>
      </c>
      <c r="HO23" s="36">
        <v>1428626</v>
      </c>
      <c r="HP23" s="36">
        <v>0</v>
      </c>
      <c r="HQ23" s="36">
        <v>24197094.264542129</v>
      </c>
      <c r="HR23" s="3">
        <v>1752.78</v>
      </c>
      <c r="HS23" s="3">
        <v>0</v>
      </c>
      <c r="HT23" s="3">
        <v>0</v>
      </c>
      <c r="HU23" s="3">
        <v>26406225</v>
      </c>
      <c r="HV23" s="3">
        <v>0</v>
      </c>
      <c r="HW23" s="3">
        <v>0</v>
      </c>
      <c r="HX23" s="3">
        <v>0</v>
      </c>
      <c r="HY23" s="3">
        <v>0</v>
      </c>
      <c r="HZ23" s="3">
        <v>0</v>
      </c>
      <c r="IA23" s="3">
        <v>1565234</v>
      </c>
      <c r="IB23" s="3">
        <v>0</v>
      </c>
      <c r="IC23" s="3">
        <v>27971459</v>
      </c>
      <c r="ID23" s="201">
        <v>1844.7499999999998</v>
      </c>
      <c r="IE23" s="201">
        <v>0</v>
      </c>
      <c r="IF23" s="201">
        <v>0</v>
      </c>
      <c r="IG23" s="36">
        <v>28502948</v>
      </c>
      <c r="IH23" s="36">
        <v>0</v>
      </c>
      <c r="II23" s="36">
        <v>0</v>
      </c>
      <c r="IJ23" s="36">
        <v>0</v>
      </c>
      <c r="IK23" s="36">
        <v>0</v>
      </c>
      <c r="IL23" s="36">
        <v>0</v>
      </c>
      <c r="IM23" s="36">
        <v>1647364</v>
      </c>
      <c r="IN23" s="36">
        <v>0</v>
      </c>
      <c r="IO23" s="36">
        <v>30150312</v>
      </c>
      <c r="IP23" s="3">
        <v>1970.6699999999996</v>
      </c>
      <c r="IQ23" s="3">
        <v>0</v>
      </c>
      <c r="IR23" s="3">
        <v>0</v>
      </c>
      <c r="IS23" s="3">
        <v>32594173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1848453</v>
      </c>
      <c r="IZ23" s="3">
        <v>0</v>
      </c>
      <c r="JA23" s="3">
        <v>34442626</v>
      </c>
      <c r="JB23" s="36">
        <v>2062.94</v>
      </c>
      <c r="JC23" s="36">
        <v>23.940000000000204</v>
      </c>
      <c r="JD23" s="36">
        <v>36.870000000000005</v>
      </c>
      <c r="JE23" s="36">
        <v>36615168</v>
      </c>
      <c r="JF23" s="36">
        <v>0</v>
      </c>
      <c r="JG23" s="36">
        <v>0</v>
      </c>
      <c r="JH23" s="36">
        <v>0</v>
      </c>
      <c r="JI23" s="36">
        <v>68578</v>
      </c>
      <c r="JJ23" s="36">
        <v>9114</v>
      </c>
      <c r="JK23" s="36">
        <v>1912364</v>
      </c>
      <c r="JL23" s="36">
        <v>0</v>
      </c>
      <c r="JM23" s="36">
        <v>38596110</v>
      </c>
      <c r="JN23" s="3">
        <v>2149.9700000000012</v>
      </c>
      <c r="JO23" s="3">
        <v>0</v>
      </c>
      <c r="JP23" s="3">
        <v>2.96</v>
      </c>
      <c r="JQ23" s="3">
        <v>42591512</v>
      </c>
      <c r="JR23" s="3">
        <v>0</v>
      </c>
      <c r="JS23" s="3">
        <v>0</v>
      </c>
      <c r="JT23" s="3">
        <v>0</v>
      </c>
      <c r="JU23" s="3">
        <v>5979</v>
      </c>
      <c r="JV23" s="3">
        <v>0</v>
      </c>
      <c r="JW23" s="3">
        <v>2016679</v>
      </c>
      <c r="JX23" s="3">
        <v>0</v>
      </c>
      <c r="JY23" s="3">
        <v>44614170</v>
      </c>
      <c r="JZ23" s="36">
        <v>2227.84</v>
      </c>
      <c r="KA23" s="36">
        <v>6.8400000000006411</v>
      </c>
      <c r="KB23" s="36">
        <v>0</v>
      </c>
      <c r="KC23" s="36">
        <v>48251555</v>
      </c>
      <c r="KD23" s="36">
        <v>-8.1199686974287033E-9</v>
      </c>
      <c r="KE23" s="36">
        <v>0</v>
      </c>
      <c r="KF23" s="36">
        <v>0</v>
      </c>
      <c r="KG23" s="36">
        <v>0</v>
      </c>
      <c r="KH23" s="36">
        <v>0</v>
      </c>
      <c r="KI23" s="36">
        <v>2417141</v>
      </c>
      <c r="KJ23" s="36">
        <v>-1</v>
      </c>
      <c r="KK23" s="36">
        <v>50668696</v>
      </c>
      <c r="KL23" s="3">
        <v>2208</v>
      </c>
      <c r="KM23" s="3" t="s">
        <v>752</v>
      </c>
      <c r="KN23" s="3">
        <v>0</v>
      </c>
      <c r="KO23" s="3">
        <v>51481686.999999993</v>
      </c>
      <c r="KP23" s="3">
        <v>0</v>
      </c>
      <c r="KQ23" s="3">
        <v>0</v>
      </c>
      <c r="KR23" s="3">
        <v>0</v>
      </c>
      <c r="KS23" s="3">
        <v>0</v>
      </c>
      <c r="KT23" s="3">
        <v>0</v>
      </c>
      <c r="KU23" s="3">
        <v>2623103</v>
      </c>
      <c r="KV23" s="3">
        <v>0</v>
      </c>
      <c r="KW23" s="3">
        <v>54104789.999999993</v>
      </c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"/>
      <c r="LK23" s="3">
        <f t="shared" si="0"/>
        <v>-428</v>
      </c>
      <c r="LL23" s="3">
        <v>465</v>
      </c>
      <c r="LN23" s="204"/>
      <c r="LO23" s="20"/>
      <c r="LP23" s="61"/>
      <c r="LQ23" s="171"/>
      <c r="LR23" s="171"/>
      <c r="LS23" s="171"/>
      <c r="LT23" s="171"/>
      <c r="LU23" s="171"/>
      <c r="LV23" s="171"/>
      <c r="LW23" s="171"/>
      <c r="LX23" s="171"/>
      <c r="LY23" s="171"/>
    </row>
    <row r="24" spans="1:343" ht="14.45" customHeight="1">
      <c r="A24" s="1">
        <v>429</v>
      </c>
      <c r="B24" s="2" t="s">
        <v>54</v>
      </c>
      <c r="C24" s="5"/>
      <c r="D24" s="5"/>
      <c r="E24" s="3"/>
      <c r="F24" s="3"/>
      <c r="G24" s="3"/>
      <c r="H24" s="3"/>
      <c r="I24" s="3">
        <v>0</v>
      </c>
      <c r="J24" s="12"/>
      <c r="K24" s="12"/>
      <c r="L24" s="13"/>
      <c r="M24" s="13"/>
      <c r="N24" s="13"/>
      <c r="O24" s="13"/>
      <c r="P24" s="13"/>
      <c r="Q24" s="5"/>
      <c r="R24" s="5"/>
      <c r="S24" s="3"/>
      <c r="T24" s="3"/>
      <c r="U24" s="3"/>
      <c r="V24" s="3"/>
      <c r="W24" s="3"/>
      <c r="X24" s="3"/>
      <c r="Y24" s="3"/>
      <c r="Z24" s="12"/>
      <c r="AA24" s="12"/>
      <c r="AB24" s="13"/>
      <c r="AC24" s="13"/>
      <c r="AD24" s="13"/>
      <c r="AE24" s="13"/>
      <c r="AF24" s="13"/>
      <c r="AG24" s="13"/>
      <c r="AH24" s="13"/>
      <c r="AI24" s="5"/>
      <c r="AJ24" s="5"/>
      <c r="AK24" s="3"/>
      <c r="AL24" s="3"/>
      <c r="AM24" s="3"/>
      <c r="AN24" s="3"/>
      <c r="AO24" s="3"/>
      <c r="AP24" s="3"/>
      <c r="AQ24" s="3"/>
      <c r="AR24" s="12"/>
      <c r="AS24" s="12"/>
      <c r="AT24" s="13"/>
      <c r="AU24" s="13"/>
      <c r="AV24" s="13"/>
      <c r="AW24" s="13"/>
      <c r="AX24" s="13"/>
      <c r="AY24" s="13"/>
      <c r="AZ24" s="13"/>
      <c r="BA24" s="5"/>
      <c r="BB24" s="5"/>
      <c r="BC24" s="5"/>
      <c r="BD24" s="3"/>
      <c r="BE24" s="3"/>
      <c r="BF24" s="3"/>
      <c r="BG24" s="3"/>
      <c r="BH24" s="3"/>
      <c r="BI24" s="3"/>
      <c r="BJ24" s="12"/>
      <c r="BK24" s="12"/>
      <c r="BL24" s="12"/>
      <c r="BM24" s="13"/>
      <c r="BN24" s="13"/>
      <c r="BO24" s="13"/>
      <c r="BP24" s="13"/>
      <c r="BQ24" s="13"/>
      <c r="BR24" s="13"/>
      <c r="BS24" s="5">
        <v>0</v>
      </c>
      <c r="BT24" s="5">
        <v>0</v>
      </c>
      <c r="BU24" s="5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12">
        <v>75.432601880877726</v>
      </c>
      <c r="CC24" s="12">
        <v>0</v>
      </c>
      <c r="CD24" s="12">
        <v>0</v>
      </c>
      <c r="CE24" s="13">
        <v>687266.43573667714</v>
      </c>
      <c r="CF24" s="13"/>
      <c r="CG24" s="13">
        <v>0</v>
      </c>
      <c r="CH24" s="13"/>
      <c r="CI24" s="13">
        <v>0</v>
      </c>
      <c r="CJ24" s="13">
        <v>56423.586206896543</v>
      </c>
      <c r="CK24" s="13"/>
      <c r="CL24" s="13">
        <v>0</v>
      </c>
      <c r="CM24" s="13">
        <v>738862.3354231976</v>
      </c>
      <c r="CN24" s="5">
        <v>151.25287356321837</v>
      </c>
      <c r="CO24" s="5">
        <v>0</v>
      </c>
      <c r="CP24" s="5">
        <v>54.614942528735632</v>
      </c>
      <c r="CQ24" s="3">
        <v>1424348.3103448276</v>
      </c>
      <c r="CR24" s="3">
        <v>0</v>
      </c>
      <c r="CS24" s="3">
        <v>131567.39655172414</v>
      </c>
      <c r="CT24" s="3">
        <v>0</v>
      </c>
      <c r="CU24" s="3">
        <v>0</v>
      </c>
      <c r="CV24" s="3">
        <v>117372.22988505746</v>
      </c>
      <c r="CW24" s="3">
        <v>0</v>
      </c>
      <c r="CX24" s="3">
        <v>1673287.9367816092</v>
      </c>
      <c r="CY24" s="12">
        <v>229.84918032786888</v>
      </c>
      <c r="CZ24" s="12">
        <v>0</v>
      </c>
      <c r="DA24" s="12">
        <v>112.94426229508197</v>
      </c>
      <c r="DB24" s="13">
        <v>2200576.052459016</v>
      </c>
      <c r="DC24" s="13"/>
      <c r="DD24" s="13">
        <v>70703.10819672131</v>
      </c>
      <c r="DE24" s="13"/>
      <c r="DF24" s="13">
        <v>0</v>
      </c>
      <c r="DG24" s="13">
        <v>186407.68524590158</v>
      </c>
      <c r="DH24" s="13"/>
      <c r="DI24" s="13">
        <v>69414.452459016815</v>
      </c>
      <c r="DJ24" s="13">
        <v>2457686.8459016392</v>
      </c>
      <c r="DK24" s="5">
        <v>303.75778103830424</v>
      </c>
      <c r="DL24" s="5">
        <v>0</v>
      </c>
      <c r="DM24" s="5">
        <v>267.69772838427042</v>
      </c>
      <c r="DN24" s="3">
        <v>3024823</v>
      </c>
      <c r="DO24" s="3">
        <v>-1400</v>
      </c>
      <c r="DP24" s="3">
        <v>89146</v>
      </c>
      <c r="DQ24" s="3">
        <v>-37386</v>
      </c>
      <c r="DR24" s="3">
        <v>0</v>
      </c>
      <c r="DS24" s="3">
        <v>257889</v>
      </c>
      <c r="DT24" s="3">
        <v>0</v>
      </c>
      <c r="DU24" s="3">
        <v>3371858</v>
      </c>
      <c r="DV24" s="12">
        <v>322.1812297734628</v>
      </c>
      <c r="DW24" s="12">
        <v>2.1812297734628068</v>
      </c>
      <c r="DX24" s="12">
        <v>157.60517799352752</v>
      </c>
      <c r="DY24" s="13">
        <v>3370369</v>
      </c>
      <c r="DZ24" s="13"/>
      <c r="EA24" s="13">
        <v>53900</v>
      </c>
      <c r="EB24" s="13"/>
      <c r="EC24" s="13">
        <v>0</v>
      </c>
      <c r="ED24" s="13">
        <v>285774</v>
      </c>
      <c r="EE24" s="13"/>
      <c r="EF24" s="13">
        <v>3710043</v>
      </c>
      <c r="EG24" s="5">
        <v>351.96118586041473</v>
      </c>
      <c r="EH24" s="5">
        <v>31.961185860414631</v>
      </c>
      <c r="EI24" s="5">
        <v>110.65916398713827</v>
      </c>
      <c r="EJ24" s="3">
        <v>3389082</v>
      </c>
      <c r="EK24" s="3"/>
      <c r="EL24" s="3">
        <v>35411</v>
      </c>
      <c r="EM24" s="3"/>
      <c r="EN24" s="3">
        <v>0</v>
      </c>
      <c r="EO24" s="3">
        <v>285790</v>
      </c>
      <c r="EP24" s="3"/>
      <c r="EQ24" s="3">
        <v>3710283</v>
      </c>
      <c r="ER24" s="35">
        <v>368.57928802588998</v>
      </c>
      <c r="ES24" s="35">
        <v>4.5792880258900013</v>
      </c>
      <c r="ET24" s="35">
        <v>59.310679611650485</v>
      </c>
      <c r="EU24" s="36">
        <v>3805046</v>
      </c>
      <c r="EV24" s="36">
        <v>0</v>
      </c>
      <c r="EW24" s="36">
        <v>44483</v>
      </c>
      <c r="EX24" s="36">
        <v>0</v>
      </c>
      <c r="EY24" s="36">
        <v>0</v>
      </c>
      <c r="EZ24" s="36">
        <v>325085</v>
      </c>
      <c r="FA24" s="36">
        <v>0</v>
      </c>
      <c r="FB24" s="36">
        <v>4174614</v>
      </c>
      <c r="FC24" s="5">
        <v>469.78018484293767</v>
      </c>
      <c r="FD24" s="5">
        <v>0</v>
      </c>
      <c r="FE24" s="5">
        <v>68.776990395321491</v>
      </c>
      <c r="FF24" s="3">
        <v>4866722</v>
      </c>
      <c r="FG24" s="3">
        <v>0</v>
      </c>
      <c r="FH24" s="3">
        <v>52064</v>
      </c>
      <c r="FI24" s="3">
        <v>0</v>
      </c>
      <c r="FJ24" s="3">
        <v>0</v>
      </c>
      <c r="FK24" s="3">
        <v>419514</v>
      </c>
      <c r="FL24" s="3">
        <v>0</v>
      </c>
      <c r="FM24" s="3">
        <v>5338300</v>
      </c>
      <c r="FN24" s="36">
        <v>585.41693534332524</v>
      </c>
      <c r="FO24" s="36">
        <v>7.4169353433251732</v>
      </c>
      <c r="FP24" s="36">
        <v>112.19627919135588</v>
      </c>
      <c r="FQ24" s="36">
        <v>6303111</v>
      </c>
      <c r="FR24" s="36">
        <v>0</v>
      </c>
      <c r="FS24" s="36">
        <v>46001</v>
      </c>
      <c r="FT24" s="36">
        <v>0</v>
      </c>
      <c r="FU24" s="36">
        <v>0</v>
      </c>
      <c r="FV24" s="36">
        <v>516332</v>
      </c>
      <c r="FW24" s="36">
        <v>0</v>
      </c>
      <c r="FX24" s="36">
        <v>6865444</v>
      </c>
      <c r="FY24" s="5">
        <v>720.73287707570694</v>
      </c>
      <c r="FZ24" s="5">
        <v>0</v>
      </c>
      <c r="GA24" s="5">
        <v>166.95145631067959</v>
      </c>
      <c r="GB24" s="3">
        <v>8051254</v>
      </c>
      <c r="GC24" s="3">
        <v>0</v>
      </c>
      <c r="GD24" s="3">
        <v>205517</v>
      </c>
      <c r="GE24" s="3">
        <v>0</v>
      </c>
      <c r="GF24" s="3">
        <v>0</v>
      </c>
      <c r="GG24" s="3">
        <v>643614</v>
      </c>
      <c r="GH24" s="3">
        <v>0</v>
      </c>
      <c r="GI24" s="3">
        <v>8900385</v>
      </c>
      <c r="GJ24" s="36">
        <v>842.7282605693913</v>
      </c>
      <c r="GK24" s="36">
        <v>0</v>
      </c>
      <c r="GL24" s="36">
        <v>264.92756272295765</v>
      </c>
      <c r="GM24" s="36">
        <v>9491720</v>
      </c>
      <c r="GN24" s="36">
        <v>0</v>
      </c>
      <c r="GO24" s="36">
        <v>98289</v>
      </c>
      <c r="GP24" s="36">
        <v>0</v>
      </c>
      <c r="GQ24" s="36">
        <v>0</v>
      </c>
      <c r="GR24" s="36">
        <v>752556</v>
      </c>
      <c r="GS24" s="36">
        <v>0</v>
      </c>
      <c r="GT24" s="36">
        <v>10342565</v>
      </c>
      <c r="GU24" s="5">
        <v>1025.2093393249806</v>
      </c>
      <c r="GV24" s="5">
        <v>8.2093393249806432</v>
      </c>
      <c r="GW24" s="5">
        <v>234.35543683357488</v>
      </c>
      <c r="GX24" s="3">
        <v>11985611</v>
      </c>
      <c r="GY24" s="3">
        <v>0</v>
      </c>
      <c r="GZ24" s="3">
        <v>374032</v>
      </c>
      <c r="HA24" s="3">
        <v>0</v>
      </c>
      <c r="HB24" s="3">
        <v>0</v>
      </c>
      <c r="HC24" s="3">
        <v>908328</v>
      </c>
      <c r="HD24" s="3">
        <v>0</v>
      </c>
      <c r="HE24" s="3">
        <v>13267971</v>
      </c>
      <c r="HF24" s="36">
        <v>1193.2259088581663</v>
      </c>
      <c r="HG24" s="36">
        <v>13.225908858166054</v>
      </c>
      <c r="HH24" s="36">
        <v>213.95064004096255</v>
      </c>
      <c r="HI24" s="36">
        <v>14281824</v>
      </c>
      <c r="HJ24" s="36">
        <v>0</v>
      </c>
      <c r="HK24" s="36">
        <v>0</v>
      </c>
      <c r="HL24" s="36">
        <v>0</v>
      </c>
      <c r="HM24" s="36">
        <v>273428</v>
      </c>
      <c r="HN24" s="36">
        <v>0</v>
      </c>
      <c r="HO24" s="36">
        <v>1053629</v>
      </c>
      <c r="HP24" s="36">
        <v>0</v>
      </c>
      <c r="HQ24" s="36">
        <v>15608881</v>
      </c>
      <c r="HR24" s="3">
        <v>1330.57</v>
      </c>
      <c r="HS24" s="3">
        <v>0</v>
      </c>
      <c r="HT24" s="3">
        <v>461.25999999999993</v>
      </c>
      <c r="HU24" s="3">
        <v>16378828</v>
      </c>
      <c r="HV24" s="3">
        <v>0</v>
      </c>
      <c r="HW24" s="3">
        <v>0</v>
      </c>
      <c r="HX24" s="3">
        <v>0</v>
      </c>
      <c r="HY24" s="3">
        <v>1005087</v>
      </c>
      <c r="HZ24" s="3">
        <v>0</v>
      </c>
      <c r="IA24" s="3">
        <v>1188197</v>
      </c>
      <c r="IB24" s="3">
        <v>0</v>
      </c>
      <c r="IC24" s="3">
        <v>18572112</v>
      </c>
      <c r="ID24" s="201">
        <v>1452.2300000000005</v>
      </c>
      <c r="IE24" s="201">
        <v>0</v>
      </c>
      <c r="IF24" s="201">
        <v>510.51</v>
      </c>
      <c r="IG24" s="36">
        <v>18041233</v>
      </c>
      <c r="IH24" s="36">
        <v>0</v>
      </c>
      <c r="II24" s="36">
        <v>0</v>
      </c>
      <c r="IJ24" s="36">
        <v>0</v>
      </c>
      <c r="IK24" s="36">
        <v>628946</v>
      </c>
      <c r="IL24" s="36">
        <v>0</v>
      </c>
      <c r="IM24" s="36">
        <v>1296844</v>
      </c>
      <c r="IN24" s="36">
        <v>0</v>
      </c>
      <c r="IO24" s="36">
        <v>19967023</v>
      </c>
      <c r="IP24" s="3">
        <v>1594.9800000000005</v>
      </c>
      <c r="IQ24" s="3">
        <v>8.9800000000000537</v>
      </c>
      <c r="IR24" s="3">
        <v>685.54000000000008</v>
      </c>
      <c r="IS24" s="3">
        <v>20287363</v>
      </c>
      <c r="IT24" s="3">
        <v>0</v>
      </c>
      <c r="IU24" s="3">
        <v>0</v>
      </c>
      <c r="IV24" s="3">
        <v>0</v>
      </c>
      <c r="IW24" s="3">
        <v>957699</v>
      </c>
      <c r="IX24" s="3">
        <v>0</v>
      </c>
      <c r="IY24" s="3">
        <v>1486565</v>
      </c>
      <c r="IZ24" s="3">
        <v>0</v>
      </c>
      <c r="JA24" s="3">
        <v>22731627</v>
      </c>
      <c r="JB24" s="36">
        <v>1613.8200000000002</v>
      </c>
      <c r="JC24" s="36">
        <v>27.82000000000043</v>
      </c>
      <c r="JD24" s="36">
        <v>708.0200000000001</v>
      </c>
      <c r="JE24" s="36">
        <v>20755839</v>
      </c>
      <c r="JF24" s="36">
        <v>0</v>
      </c>
      <c r="JG24" s="36">
        <v>0</v>
      </c>
      <c r="JH24" s="36">
        <v>0</v>
      </c>
      <c r="JI24" s="36">
        <v>733503</v>
      </c>
      <c r="JJ24" s="36">
        <v>0</v>
      </c>
      <c r="JK24" s="36">
        <v>1487935</v>
      </c>
      <c r="JL24" s="36">
        <v>0</v>
      </c>
      <c r="JM24" s="36">
        <v>22977277</v>
      </c>
      <c r="JN24" s="3">
        <v>1606.6</v>
      </c>
      <c r="JO24" s="3">
        <v>20.599999999999696</v>
      </c>
      <c r="JP24" s="3">
        <v>757.9</v>
      </c>
      <c r="JQ24" s="3">
        <v>23665067</v>
      </c>
      <c r="JR24" s="3">
        <v>0</v>
      </c>
      <c r="JS24" s="3">
        <v>0</v>
      </c>
      <c r="JT24" s="3">
        <v>0</v>
      </c>
      <c r="JU24" s="3">
        <v>704081</v>
      </c>
      <c r="JV24" s="3">
        <v>0</v>
      </c>
      <c r="JW24" s="3">
        <v>1487719</v>
      </c>
      <c r="JX24" s="3">
        <v>0</v>
      </c>
      <c r="JY24" s="3">
        <v>25856867</v>
      </c>
      <c r="JZ24" s="36">
        <v>1612.64</v>
      </c>
      <c r="KA24" s="36">
        <v>26.639999999999738</v>
      </c>
      <c r="KB24" s="36">
        <v>765.31999999999994</v>
      </c>
      <c r="KC24" s="36">
        <v>24968643</v>
      </c>
      <c r="KD24" s="36">
        <v>4.0745362639427185E-10</v>
      </c>
      <c r="KE24" s="36">
        <v>0</v>
      </c>
      <c r="KF24" s="36">
        <v>0</v>
      </c>
      <c r="KG24" s="36">
        <v>993388</v>
      </c>
      <c r="KH24" s="36">
        <v>0</v>
      </c>
      <c r="KI24" s="36">
        <v>1725529</v>
      </c>
      <c r="KJ24" s="36">
        <v>0</v>
      </c>
      <c r="KK24" s="36">
        <v>27687560</v>
      </c>
      <c r="KL24" s="3">
        <v>1615</v>
      </c>
      <c r="KM24" s="3">
        <v>28.999999999999996</v>
      </c>
      <c r="KN24" s="3">
        <v>0</v>
      </c>
      <c r="KO24" s="3">
        <v>27036135</v>
      </c>
      <c r="KP24" s="3">
        <v>0</v>
      </c>
      <c r="KQ24" s="3">
        <v>0</v>
      </c>
      <c r="KR24" s="3">
        <v>0</v>
      </c>
      <c r="KS24" s="3">
        <v>993388</v>
      </c>
      <c r="KT24" s="3">
        <v>0</v>
      </c>
      <c r="KU24" s="3">
        <v>1884681</v>
      </c>
      <c r="KV24" s="3">
        <v>0</v>
      </c>
      <c r="KW24" s="3">
        <v>29914204</v>
      </c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"/>
      <c r="LK24" s="3">
        <f t="shared" si="0"/>
        <v>-429</v>
      </c>
      <c r="LL24" s="3">
        <v>473</v>
      </c>
      <c r="LN24" s="204"/>
      <c r="LO24" s="20"/>
      <c r="LP24" s="61"/>
      <c r="LQ24" s="171"/>
      <c r="LR24" s="171"/>
      <c r="LS24" s="171"/>
      <c r="LT24" s="171"/>
      <c r="LU24" s="171"/>
      <c r="LV24" s="171"/>
      <c r="LW24" s="171"/>
      <c r="LX24" s="171"/>
      <c r="LY24" s="171"/>
    </row>
    <row r="25" spans="1:343" ht="14.45" customHeight="1">
      <c r="A25" s="1">
        <v>430</v>
      </c>
      <c r="B25" s="2" t="s">
        <v>587</v>
      </c>
      <c r="C25" s="5"/>
      <c r="D25" s="5"/>
      <c r="E25" s="3"/>
      <c r="F25" s="3"/>
      <c r="G25" s="3"/>
      <c r="H25" s="3"/>
      <c r="I25" s="3">
        <v>0</v>
      </c>
      <c r="J25" s="12"/>
      <c r="K25" s="12"/>
      <c r="L25" s="13"/>
      <c r="M25" s="13"/>
      <c r="N25" s="13"/>
      <c r="O25" s="13"/>
      <c r="P25" s="13"/>
      <c r="Q25" s="5"/>
      <c r="R25" s="5"/>
      <c r="S25" s="3"/>
      <c r="T25" s="3"/>
      <c r="U25" s="3"/>
      <c r="V25" s="3"/>
      <c r="W25" s="3"/>
      <c r="X25" s="3"/>
      <c r="Y25" s="3"/>
      <c r="Z25" s="12"/>
      <c r="AA25" s="12"/>
      <c r="AB25" s="13"/>
      <c r="AC25" s="13"/>
      <c r="AD25" s="13"/>
      <c r="AE25" s="13"/>
      <c r="AF25" s="13"/>
      <c r="AG25" s="13"/>
      <c r="AH25" s="13"/>
      <c r="AI25" s="5"/>
      <c r="AJ25" s="5"/>
      <c r="AK25" s="3"/>
      <c r="AL25" s="3"/>
      <c r="AM25" s="3"/>
      <c r="AN25" s="3"/>
      <c r="AO25" s="3"/>
      <c r="AP25" s="3"/>
      <c r="AQ25" s="3"/>
      <c r="AR25" s="12"/>
      <c r="AS25" s="12"/>
      <c r="AT25" s="13"/>
      <c r="AU25" s="13"/>
      <c r="AV25" s="13"/>
      <c r="AW25" s="13"/>
      <c r="AX25" s="13"/>
      <c r="AY25" s="13"/>
      <c r="AZ25" s="13"/>
      <c r="BA25" s="5"/>
      <c r="BB25" s="5"/>
      <c r="BC25" s="5"/>
      <c r="BD25" s="3"/>
      <c r="BE25" s="3"/>
      <c r="BF25" s="3"/>
      <c r="BG25" s="3"/>
      <c r="BH25" s="3"/>
      <c r="BI25" s="3"/>
      <c r="BJ25" s="12"/>
      <c r="BK25" s="12"/>
      <c r="BL25" s="12"/>
      <c r="BM25" s="13"/>
      <c r="BN25" s="13"/>
      <c r="BO25" s="13"/>
      <c r="BP25" s="13"/>
      <c r="BQ25" s="13"/>
      <c r="BR25" s="13"/>
      <c r="BS25" s="5">
        <v>0</v>
      </c>
      <c r="BT25" s="5">
        <v>0</v>
      </c>
      <c r="BU25" s="5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12"/>
      <c r="CC25" s="12"/>
      <c r="CD25" s="12"/>
      <c r="CE25" s="13"/>
      <c r="CF25" s="13"/>
      <c r="CG25" s="13"/>
      <c r="CH25" s="13"/>
      <c r="CI25" s="13"/>
      <c r="CJ25" s="13"/>
      <c r="CK25" s="13"/>
      <c r="CL25" s="13">
        <v>0</v>
      </c>
      <c r="CM25" s="13"/>
      <c r="CN25" s="5">
        <v>261.84982935153579</v>
      </c>
      <c r="CO25" s="5">
        <v>0</v>
      </c>
      <c r="CP25" s="5">
        <v>0</v>
      </c>
      <c r="CQ25" s="3">
        <v>2610010.8430034127</v>
      </c>
      <c r="CR25" s="3">
        <v>0</v>
      </c>
      <c r="CS25" s="3">
        <v>0</v>
      </c>
      <c r="CT25" s="3">
        <v>0</v>
      </c>
      <c r="CU25" s="3">
        <v>0</v>
      </c>
      <c r="CV25" s="3">
        <v>203195.46757679168</v>
      </c>
      <c r="CW25" s="3">
        <v>0</v>
      </c>
      <c r="CX25" s="3">
        <v>2813206.3105802042</v>
      </c>
      <c r="CY25" s="12">
        <v>406.91608391608406</v>
      </c>
      <c r="CZ25" s="12">
        <v>0</v>
      </c>
      <c r="DA25" s="12">
        <v>0</v>
      </c>
      <c r="DB25" s="13">
        <v>3691868.5083497032</v>
      </c>
      <c r="DC25" s="13"/>
      <c r="DD25" s="13">
        <v>0</v>
      </c>
      <c r="DE25" s="13"/>
      <c r="DF25" s="13">
        <v>0</v>
      </c>
      <c r="DG25" s="13">
        <v>330008.94405594404</v>
      </c>
      <c r="DH25" s="13"/>
      <c r="DI25" s="13">
        <v>326197.30943283811</v>
      </c>
      <c r="DJ25" s="13">
        <v>4021877.4524056474</v>
      </c>
      <c r="DK25" s="5">
        <v>509</v>
      </c>
      <c r="DL25" s="5">
        <v>0</v>
      </c>
      <c r="DM25" s="5">
        <v>0</v>
      </c>
      <c r="DN25" s="3">
        <v>4742974</v>
      </c>
      <c r="DO25" s="3">
        <v>0</v>
      </c>
      <c r="DP25" s="3">
        <v>0</v>
      </c>
      <c r="DQ25" s="3">
        <v>0</v>
      </c>
      <c r="DR25" s="3">
        <v>0</v>
      </c>
      <c r="DS25" s="3">
        <v>432139</v>
      </c>
      <c r="DT25" s="3">
        <v>0</v>
      </c>
      <c r="DU25" s="3">
        <v>5175113</v>
      </c>
      <c r="DV25" s="12">
        <v>624.45238095238096</v>
      </c>
      <c r="DW25" s="12">
        <v>0</v>
      </c>
      <c r="DX25" s="12">
        <v>0</v>
      </c>
      <c r="DY25" s="13">
        <v>6127788</v>
      </c>
      <c r="DZ25" s="13"/>
      <c r="EA25" s="13">
        <v>0</v>
      </c>
      <c r="EB25" s="13"/>
      <c r="EC25" s="13">
        <v>0</v>
      </c>
      <c r="ED25" s="13">
        <v>557636</v>
      </c>
      <c r="EE25" s="13"/>
      <c r="EF25" s="13">
        <v>6685424</v>
      </c>
      <c r="EG25" s="5">
        <v>799.96206896551712</v>
      </c>
      <c r="EH25" s="5">
        <v>0</v>
      </c>
      <c r="EI25" s="5">
        <v>0</v>
      </c>
      <c r="EJ25" s="3">
        <v>8182852</v>
      </c>
      <c r="EK25" s="3"/>
      <c r="EL25" s="3">
        <v>0</v>
      </c>
      <c r="EM25" s="3"/>
      <c r="EN25" s="3">
        <v>0</v>
      </c>
      <c r="EO25" s="3">
        <v>714368</v>
      </c>
      <c r="EP25" s="3"/>
      <c r="EQ25" s="3">
        <v>8897220</v>
      </c>
      <c r="ER25" s="35">
        <v>963.11525423728801</v>
      </c>
      <c r="ES25" s="35">
        <v>0</v>
      </c>
      <c r="ET25" s="35">
        <v>0</v>
      </c>
      <c r="EU25" s="36">
        <v>9870922</v>
      </c>
      <c r="EV25" s="36">
        <v>0</v>
      </c>
      <c r="EW25" s="36">
        <v>0</v>
      </c>
      <c r="EX25" s="36">
        <v>0</v>
      </c>
      <c r="EY25" s="36">
        <v>0</v>
      </c>
      <c r="EZ25" s="36">
        <v>860064</v>
      </c>
      <c r="FA25" s="36">
        <v>0</v>
      </c>
      <c r="FB25" s="36">
        <v>10730986</v>
      </c>
      <c r="FC25" s="5">
        <v>955.77474402730388</v>
      </c>
      <c r="FD25" s="5">
        <v>0</v>
      </c>
      <c r="FE25" s="5">
        <v>0</v>
      </c>
      <c r="FF25" s="3">
        <v>10085061</v>
      </c>
      <c r="FG25" s="3">
        <v>0</v>
      </c>
      <c r="FH25" s="3">
        <v>0</v>
      </c>
      <c r="FI25" s="3">
        <v>0</v>
      </c>
      <c r="FJ25" s="3">
        <v>0</v>
      </c>
      <c r="FK25" s="3">
        <v>853507</v>
      </c>
      <c r="FL25" s="3">
        <v>0</v>
      </c>
      <c r="FM25" s="3">
        <v>10938568</v>
      </c>
      <c r="FN25" s="36">
        <v>967.93243243243251</v>
      </c>
      <c r="FO25" s="36">
        <v>1.9324324324324802</v>
      </c>
      <c r="FP25" s="36">
        <v>0</v>
      </c>
      <c r="FQ25" s="36">
        <v>10775696</v>
      </c>
      <c r="FR25" s="36">
        <v>0</v>
      </c>
      <c r="FS25" s="36">
        <v>0</v>
      </c>
      <c r="FT25" s="36">
        <v>0</v>
      </c>
      <c r="FU25" s="36">
        <v>0</v>
      </c>
      <c r="FV25" s="36">
        <v>862443</v>
      </c>
      <c r="FW25" s="36">
        <v>0</v>
      </c>
      <c r="FX25" s="36">
        <v>11638139</v>
      </c>
      <c r="FY25" s="5">
        <v>993.07770270270271</v>
      </c>
      <c r="FZ25" s="5">
        <v>27.077702702702357</v>
      </c>
      <c r="GA25" s="5">
        <v>0</v>
      </c>
      <c r="GB25" s="3">
        <v>11370942</v>
      </c>
      <c r="GC25" s="3">
        <v>0</v>
      </c>
      <c r="GD25" s="3">
        <v>0</v>
      </c>
      <c r="GE25" s="3">
        <v>0</v>
      </c>
      <c r="GF25" s="3">
        <v>0</v>
      </c>
      <c r="GG25" s="3">
        <v>862976</v>
      </c>
      <c r="GH25" s="3">
        <v>0</v>
      </c>
      <c r="GI25" s="3">
        <v>12233918</v>
      </c>
      <c r="GJ25" s="36">
        <v>996.74662162162133</v>
      </c>
      <c r="GK25" s="36">
        <v>30.746621621621955</v>
      </c>
      <c r="GL25" s="36">
        <v>0</v>
      </c>
      <c r="GM25" s="36">
        <v>11782916</v>
      </c>
      <c r="GN25" s="36">
        <v>0</v>
      </c>
      <c r="GO25" s="36">
        <v>0</v>
      </c>
      <c r="GP25" s="36">
        <v>0</v>
      </c>
      <c r="GQ25" s="36">
        <v>0</v>
      </c>
      <c r="GR25" s="36">
        <v>862194</v>
      </c>
      <c r="GS25" s="36">
        <v>0</v>
      </c>
      <c r="GT25" s="36">
        <v>12645110</v>
      </c>
      <c r="GU25" s="5">
        <v>986.29966329966351</v>
      </c>
      <c r="GV25" s="5">
        <v>20.299663299663859</v>
      </c>
      <c r="GW25" s="5">
        <v>0</v>
      </c>
      <c r="GX25" s="3">
        <v>11978431</v>
      </c>
      <c r="GY25" s="3">
        <v>0</v>
      </c>
      <c r="GZ25" s="3">
        <v>0</v>
      </c>
      <c r="HA25" s="3">
        <v>0</v>
      </c>
      <c r="HB25" s="3">
        <v>0</v>
      </c>
      <c r="HC25" s="3">
        <v>863011</v>
      </c>
      <c r="HD25" s="3">
        <v>0</v>
      </c>
      <c r="HE25" s="3">
        <v>12841442</v>
      </c>
      <c r="HF25" s="36">
        <v>969.59459459459492</v>
      </c>
      <c r="HG25" s="36">
        <v>3.5945945945949962</v>
      </c>
      <c r="HH25" s="36">
        <v>0</v>
      </c>
      <c r="HI25" s="36">
        <v>12671314</v>
      </c>
      <c r="HJ25" s="36">
        <v>318</v>
      </c>
      <c r="HK25" s="36">
        <v>0</v>
      </c>
      <c r="HL25" s="36">
        <v>0</v>
      </c>
      <c r="HM25" s="36">
        <v>0</v>
      </c>
      <c r="HN25" s="36">
        <v>0</v>
      </c>
      <c r="HO25" s="36">
        <v>862908</v>
      </c>
      <c r="HP25" s="36">
        <v>21</v>
      </c>
      <c r="HQ25" s="36">
        <v>13534222</v>
      </c>
      <c r="HR25" s="3">
        <v>990.15000000000009</v>
      </c>
      <c r="HS25" s="3">
        <v>24.150000000000176</v>
      </c>
      <c r="HT25" s="3">
        <v>0</v>
      </c>
      <c r="HU25" s="3">
        <v>12898869</v>
      </c>
      <c r="HV25" s="3">
        <v>0</v>
      </c>
      <c r="HW25" s="3">
        <v>0</v>
      </c>
      <c r="HX25" s="3">
        <v>0</v>
      </c>
      <c r="HY25" s="3">
        <v>0</v>
      </c>
      <c r="HZ25" s="3">
        <v>0</v>
      </c>
      <c r="IA25" s="3">
        <v>862442</v>
      </c>
      <c r="IB25" s="3">
        <v>0</v>
      </c>
      <c r="IC25" s="3">
        <v>13761311</v>
      </c>
      <c r="ID25" s="201">
        <v>972.7</v>
      </c>
      <c r="IE25" s="201">
        <v>6.6999999999998563</v>
      </c>
      <c r="IF25" s="201">
        <v>0</v>
      </c>
      <c r="IG25" s="36">
        <v>13379211</v>
      </c>
      <c r="IH25" s="36">
        <v>0</v>
      </c>
      <c r="II25" s="36">
        <v>0</v>
      </c>
      <c r="IJ25" s="36">
        <v>0</v>
      </c>
      <c r="IK25" s="36">
        <v>0</v>
      </c>
      <c r="IL25" s="36">
        <v>0</v>
      </c>
      <c r="IM25" s="36">
        <v>862774</v>
      </c>
      <c r="IN25" s="36">
        <v>0</v>
      </c>
      <c r="IO25" s="36">
        <v>14241985</v>
      </c>
      <c r="IP25" s="3">
        <v>964.81</v>
      </c>
      <c r="IQ25" s="3">
        <v>0</v>
      </c>
      <c r="IR25" s="3">
        <v>0</v>
      </c>
      <c r="IS25" s="3">
        <v>13648643</v>
      </c>
      <c r="IT25" s="3">
        <v>0</v>
      </c>
      <c r="IU25" s="3">
        <v>0</v>
      </c>
      <c r="IV25" s="3">
        <v>0</v>
      </c>
      <c r="IW25" s="3">
        <v>0</v>
      </c>
      <c r="IX25" s="3">
        <v>0</v>
      </c>
      <c r="IY25" s="3">
        <v>904984</v>
      </c>
      <c r="IZ25" s="3">
        <v>0</v>
      </c>
      <c r="JA25" s="3">
        <v>14553627</v>
      </c>
      <c r="JB25" s="36">
        <v>963.86999999999989</v>
      </c>
      <c r="JC25" s="36">
        <v>0</v>
      </c>
      <c r="JD25" s="36">
        <v>0</v>
      </c>
      <c r="JE25" s="36">
        <v>13810627</v>
      </c>
      <c r="JF25" s="36">
        <v>0</v>
      </c>
      <c r="JG25" s="36">
        <v>0</v>
      </c>
      <c r="JH25" s="36">
        <v>0</v>
      </c>
      <c r="JI25" s="36">
        <v>0</v>
      </c>
      <c r="JJ25" s="36">
        <v>0</v>
      </c>
      <c r="JK25" s="36">
        <v>904108</v>
      </c>
      <c r="JL25" s="36">
        <v>0</v>
      </c>
      <c r="JM25" s="36">
        <v>14714735</v>
      </c>
      <c r="JN25" s="3">
        <v>965.2700000000001</v>
      </c>
      <c r="JO25" s="3">
        <v>0</v>
      </c>
      <c r="JP25" s="3">
        <v>0</v>
      </c>
      <c r="JQ25" s="3">
        <v>14455881</v>
      </c>
      <c r="JR25" s="3">
        <v>0</v>
      </c>
      <c r="JS25" s="3">
        <v>0</v>
      </c>
      <c r="JT25" s="3">
        <v>0</v>
      </c>
      <c r="JU25" s="3">
        <v>0</v>
      </c>
      <c r="JV25" s="3">
        <v>0</v>
      </c>
      <c r="JW25" s="3">
        <v>905419</v>
      </c>
      <c r="JX25" s="3">
        <v>0</v>
      </c>
      <c r="JY25" s="3">
        <v>15361300</v>
      </c>
      <c r="JZ25" s="36">
        <v>964.27</v>
      </c>
      <c r="KA25" s="36">
        <v>0</v>
      </c>
      <c r="KB25" s="36">
        <v>0</v>
      </c>
      <c r="KC25" s="36">
        <v>14694586</v>
      </c>
      <c r="KD25" s="36">
        <v>0</v>
      </c>
      <c r="KE25" s="36">
        <v>0</v>
      </c>
      <c r="KF25" s="36">
        <v>0</v>
      </c>
      <c r="KG25" s="36">
        <v>0</v>
      </c>
      <c r="KH25" s="36">
        <v>0</v>
      </c>
      <c r="KI25" s="36">
        <v>1049125</v>
      </c>
      <c r="KJ25" s="36">
        <v>0</v>
      </c>
      <c r="KK25" s="36">
        <v>15743711</v>
      </c>
      <c r="KL25" s="3">
        <v>966</v>
      </c>
      <c r="KM25" s="3" t="s">
        <v>752</v>
      </c>
      <c r="KN25" s="3">
        <v>0</v>
      </c>
      <c r="KO25" s="3">
        <v>15187811</v>
      </c>
      <c r="KP25" s="3">
        <v>0</v>
      </c>
      <c r="KQ25" s="3">
        <v>0</v>
      </c>
      <c r="KR25" s="3">
        <v>0</v>
      </c>
      <c r="KS25" s="3">
        <v>0</v>
      </c>
      <c r="KT25" s="3">
        <v>0</v>
      </c>
      <c r="KU25" s="3">
        <v>1147608</v>
      </c>
      <c r="KV25" s="3">
        <v>0</v>
      </c>
      <c r="KW25" s="3">
        <v>16335419</v>
      </c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"/>
      <c r="LK25" s="3">
        <f t="shared" si="0"/>
        <v>-430</v>
      </c>
      <c r="LL25" s="3">
        <v>475</v>
      </c>
      <c r="LN25" s="204"/>
      <c r="LO25" s="20"/>
      <c r="LP25" s="61"/>
      <c r="LQ25" s="171"/>
      <c r="LR25" s="171"/>
      <c r="LS25" s="171"/>
      <c r="LT25" s="171"/>
      <c r="LU25" s="171"/>
      <c r="LV25" s="171"/>
      <c r="LW25" s="171"/>
      <c r="LX25" s="171"/>
      <c r="LY25" s="171"/>
    </row>
    <row r="26" spans="1:343" ht="14.45" customHeight="1">
      <c r="A26" s="1">
        <v>431</v>
      </c>
      <c r="B26" s="2" t="s">
        <v>654</v>
      </c>
      <c r="C26" s="5"/>
      <c r="D26" s="5"/>
      <c r="E26" s="3"/>
      <c r="F26" s="3"/>
      <c r="G26" s="3"/>
      <c r="H26" s="3"/>
      <c r="I26" s="3"/>
      <c r="J26" s="12"/>
      <c r="K26" s="12"/>
      <c r="L26" s="13"/>
      <c r="M26" s="13"/>
      <c r="N26" s="13"/>
      <c r="O26" s="13"/>
      <c r="P26" s="13"/>
      <c r="Q26" s="5"/>
      <c r="R26" s="5"/>
      <c r="S26" s="3"/>
      <c r="T26" s="3"/>
      <c r="U26" s="3"/>
      <c r="V26" s="3"/>
      <c r="W26" s="3"/>
      <c r="X26" s="3"/>
      <c r="Y26" s="3"/>
      <c r="Z26" s="12"/>
      <c r="AA26" s="12"/>
      <c r="AB26" s="13"/>
      <c r="AC26" s="13"/>
      <c r="AD26" s="13"/>
      <c r="AE26" s="13"/>
      <c r="AF26" s="13"/>
      <c r="AG26" s="13"/>
      <c r="AH26" s="13"/>
      <c r="AI26" s="5"/>
      <c r="AJ26" s="5"/>
      <c r="AK26" s="3"/>
      <c r="AL26" s="3"/>
      <c r="AM26" s="3"/>
      <c r="AN26" s="3"/>
      <c r="AO26" s="3"/>
      <c r="AP26" s="3"/>
      <c r="AQ26" s="3"/>
      <c r="AR26" s="12"/>
      <c r="AS26" s="12"/>
      <c r="AT26" s="13"/>
      <c r="AU26" s="13"/>
      <c r="AV26" s="13"/>
      <c r="AW26" s="13"/>
      <c r="AX26" s="13"/>
      <c r="AY26" s="13"/>
      <c r="AZ26" s="13"/>
      <c r="BA26" s="5"/>
      <c r="BB26" s="5"/>
      <c r="BC26" s="5"/>
      <c r="BD26" s="3"/>
      <c r="BE26" s="3"/>
      <c r="BF26" s="3"/>
      <c r="BG26" s="3"/>
      <c r="BH26" s="3"/>
      <c r="BI26" s="3"/>
      <c r="BJ26" s="12"/>
      <c r="BK26" s="12"/>
      <c r="BL26" s="12"/>
      <c r="BM26" s="13"/>
      <c r="BN26" s="13"/>
      <c r="BO26" s="13"/>
      <c r="BP26" s="13"/>
      <c r="BQ26" s="13"/>
      <c r="BR26" s="13"/>
      <c r="BS26" s="5"/>
      <c r="BT26" s="5"/>
      <c r="BU26" s="5"/>
      <c r="BV26" s="3"/>
      <c r="BW26" s="3"/>
      <c r="BX26" s="3"/>
      <c r="BY26" s="3"/>
      <c r="BZ26" s="3"/>
      <c r="CA26" s="3"/>
      <c r="CB26" s="12"/>
      <c r="CC26" s="12"/>
      <c r="CD26" s="12"/>
      <c r="CE26" s="13"/>
      <c r="CF26" s="13"/>
      <c r="CG26" s="13"/>
      <c r="CH26" s="13"/>
      <c r="CI26" s="13"/>
      <c r="CJ26" s="13"/>
      <c r="CK26" s="13"/>
      <c r="CL26" s="13"/>
      <c r="CM26" s="13"/>
      <c r="CN26" s="5"/>
      <c r="CO26" s="5"/>
      <c r="CP26" s="5"/>
      <c r="CQ26" s="3"/>
      <c r="CR26" s="3"/>
      <c r="CS26" s="3"/>
      <c r="CT26" s="3"/>
      <c r="CU26" s="3"/>
      <c r="CV26" s="3"/>
      <c r="CW26" s="3"/>
      <c r="CX26" s="3"/>
      <c r="CY26" s="12"/>
      <c r="CZ26" s="12"/>
      <c r="DA26" s="12"/>
      <c r="DB26" s="13"/>
      <c r="DC26" s="13"/>
      <c r="DD26" s="13"/>
      <c r="DE26" s="13"/>
      <c r="DF26" s="13"/>
      <c r="DG26" s="13"/>
      <c r="DH26" s="13"/>
      <c r="DI26" s="13"/>
      <c r="DJ26" s="13"/>
      <c r="DK26" s="5"/>
      <c r="DL26" s="5"/>
      <c r="DM26" s="5"/>
      <c r="DN26" s="3"/>
      <c r="DO26" s="3"/>
      <c r="DP26" s="3"/>
      <c r="DQ26" s="3"/>
      <c r="DR26" s="3"/>
      <c r="DS26" s="3"/>
      <c r="DT26" s="3"/>
      <c r="DU26" s="3"/>
      <c r="DV26" s="12"/>
      <c r="DW26" s="12"/>
      <c r="DX26" s="12"/>
      <c r="DY26" s="13"/>
      <c r="DZ26" s="13"/>
      <c r="EA26" s="13"/>
      <c r="EB26" s="13"/>
      <c r="EC26" s="13"/>
      <c r="ED26" s="13"/>
      <c r="EE26" s="13"/>
      <c r="EF26" s="13"/>
      <c r="EG26" s="5"/>
      <c r="EH26" s="5"/>
      <c r="EI26" s="5"/>
      <c r="EJ26" s="3"/>
      <c r="EK26" s="3"/>
      <c r="EL26" s="3"/>
      <c r="EM26" s="3"/>
      <c r="EN26" s="3"/>
      <c r="EO26" s="3"/>
      <c r="EP26" s="3"/>
      <c r="EQ26" s="3"/>
      <c r="ER26" s="35"/>
      <c r="ES26" s="35"/>
      <c r="ET26" s="35"/>
      <c r="EU26" s="36"/>
      <c r="EV26" s="36"/>
      <c r="EW26" s="36"/>
      <c r="EX26" s="36"/>
      <c r="EY26" s="36"/>
      <c r="EZ26" s="36"/>
      <c r="FA26" s="36"/>
      <c r="FB26" s="36"/>
      <c r="FC26" s="5"/>
      <c r="FD26" s="5"/>
      <c r="FE26" s="5"/>
      <c r="FF26" s="3"/>
      <c r="FG26" s="3"/>
      <c r="FH26" s="3"/>
      <c r="FI26" s="3"/>
      <c r="FJ26" s="3"/>
      <c r="FK26" s="3"/>
      <c r="FL26" s="3"/>
      <c r="FM26" s="3"/>
      <c r="FN26" s="36">
        <v>119.92439862542956</v>
      </c>
      <c r="FO26" s="36">
        <v>0</v>
      </c>
      <c r="FP26" s="36">
        <v>55.673539518900341</v>
      </c>
      <c r="FQ26" s="36">
        <v>1385007</v>
      </c>
      <c r="FR26" s="36">
        <v>0</v>
      </c>
      <c r="FS26" s="36">
        <v>80950</v>
      </c>
      <c r="FT26" s="36">
        <v>0</v>
      </c>
      <c r="FU26" s="36">
        <v>0</v>
      </c>
      <c r="FV26" s="36">
        <v>107091</v>
      </c>
      <c r="FW26" s="36">
        <v>0</v>
      </c>
      <c r="FX26" s="36">
        <v>1573048</v>
      </c>
      <c r="FY26" s="5">
        <v>159.92929292929296</v>
      </c>
      <c r="FZ26" s="5">
        <v>0</v>
      </c>
      <c r="GA26" s="5">
        <v>60.787878787878796</v>
      </c>
      <c r="GB26" s="3">
        <v>1867719</v>
      </c>
      <c r="GC26" s="3">
        <v>0</v>
      </c>
      <c r="GD26" s="3">
        <v>75316</v>
      </c>
      <c r="GE26" s="3">
        <v>0</v>
      </c>
      <c r="GF26" s="3">
        <v>0</v>
      </c>
      <c r="GG26" s="3">
        <v>142817</v>
      </c>
      <c r="GH26" s="3">
        <v>0</v>
      </c>
      <c r="GI26" s="3">
        <v>2085852</v>
      </c>
      <c r="GJ26" s="36">
        <v>199.89999999999998</v>
      </c>
      <c r="GK26" s="36">
        <v>0</v>
      </c>
      <c r="GL26" s="36">
        <v>100.11333333333333</v>
      </c>
      <c r="GM26" s="36">
        <v>2313145</v>
      </c>
      <c r="GN26" s="36">
        <v>0</v>
      </c>
      <c r="GO26" s="36">
        <v>141560</v>
      </c>
      <c r="GP26" s="36">
        <v>0</v>
      </c>
      <c r="GQ26" s="36">
        <v>0</v>
      </c>
      <c r="GR26" s="36">
        <v>178511</v>
      </c>
      <c r="GS26" s="36">
        <v>0</v>
      </c>
      <c r="GT26" s="36">
        <v>2633216</v>
      </c>
      <c r="GU26" s="5">
        <v>239.90909090909091</v>
      </c>
      <c r="GV26" s="5">
        <v>0</v>
      </c>
      <c r="GW26" s="5">
        <v>107.75420875420875</v>
      </c>
      <c r="GX26" s="3">
        <v>2794837</v>
      </c>
      <c r="GY26" s="3">
        <v>0</v>
      </c>
      <c r="GZ26" s="3">
        <v>199776</v>
      </c>
      <c r="HA26" s="3">
        <v>0</v>
      </c>
      <c r="HB26" s="3">
        <v>0</v>
      </c>
      <c r="HC26" s="3">
        <v>214239</v>
      </c>
      <c r="HD26" s="3">
        <v>0</v>
      </c>
      <c r="HE26" s="3">
        <v>3208852</v>
      </c>
      <c r="HF26" s="36">
        <v>279.85521885521882</v>
      </c>
      <c r="HG26" s="36">
        <v>0</v>
      </c>
      <c r="HH26" s="36">
        <v>112.96632996632997</v>
      </c>
      <c r="HI26" s="36">
        <v>3224480</v>
      </c>
      <c r="HJ26" s="36">
        <v>0</v>
      </c>
      <c r="HK26" s="36">
        <v>0</v>
      </c>
      <c r="HL26" s="36">
        <v>0</v>
      </c>
      <c r="HM26" s="36">
        <v>139401</v>
      </c>
      <c r="HN26" s="36">
        <v>0</v>
      </c>
      <c r="HO26" s="36">
        <v>249911</v>
      </c>
      <c r="HP26" s="36">
        <v>0</v>
      </c>
      <c r="HQ26" s="36">
        <v>3613792</v>
      </c>
      <c r="HR26" s="3">
        <v>319.8</v>
      </c>
      <c r="HS26" s="3">
        <v>0</v>
      </c>
      <c r="HT26" s="3">
        <v>136.67999999999998</v>
      </c>
      <c r="HU26" s="3">
        <v>3703952</v>
      </c>
      <c r="HV26" s="3">
        <v>0</v>
      </c>
      <c r="HW26" s="3">
        <v>0</v>
      </c>
      <c r="HX26" s="3">
        <v>0</v>
      </c>
      <c r="HY26" s="3">
        <v>229211</v>
      </c>
      <c r="HZ26" s="3">
        <v>0</v>
      </c>
      <c r="IA26" s="3">
        <v>285587</v>
      </c>
      <c r="IB26" s="3">
        <v>0</v>
      </c>
      <c r="IC26" s="3">
        <v>4218750</v>
      </c>
      <c r="ID26" s="201">
        <v>359.90999999999997</v>
      </c>
      <c r="IE26" s="201">
        <v>0</v>
      </c>
      <c r="IF26" s="201">
        <v>168.57</v>
      </c>
      <c r="IG26" s="36">
        <v>4243910</v>
      </c>
      <c r="IH26" s="36">
        <v>0</v>
      </c>
      <c r="II26" s="36">
        <v>0</v>
      </c>
      <c r="IJ26" s="36">
        <v>0</v>
      </c>
      <c r="IK26" s="36">
        <v>282187</v>
      </c>
      <c r="IL26" s="36">
        <v>0</v>
      </c>
      <c r="IM26" s="36">
        <v>321399</v>
      </c>
      <c r="IN26" s="36">
        <v>0</v>
      </c>
      <c r="IO26" s="36">
        <v>4847496</v>
      </c>
      <c r="IP26" s="3">
        <v>399.97</v>
      </c>
      <c r="IQ26" s="3">
        <v>0</v>
      </c>
      <c r="IR26" s="3">
        <v>189.04999999999998</v>
      </c>
      <c r="IS26" s="3">
        <v>4935572</v>
      </c>
      <c r="IT26" s="3">
        <v>0</v>
      </c>
      <c r="IU26" s="3">
        <v>0</v>
      </c>
      <c r="IV26" s="3">
        <v>0</v>
      </c>
      <c r="IW26" s="3">
        <v>291137</v>
      </c>
      <c r="IX26" s="3">
        <v>0</v>
      </c>
      <c r="IY26" s="3">
        <v>375171</v>
      </c>
      <c r="IZ26" s="3">
        <v>0</v>
      </c>
      <c r="JA26" s="3">
        <v>5601880</v>
      </c>
      <c r="JB26" s="36">
        <v>399.7</v>
      </c>
      <c r="JC26" s="36">
        <v>0</v>
      </c>
      <c r="JD26" s="36">
        <v>0</v>
      </c>
      <c r="JE26" s="36">
        <v>5245663</v>
      </c>
      <c r="JF26" s="36">
        <v>0</v>
      </c>
      <c r="JG26" s="36">
        <v>0</v>
      </c>
      <c r="JH26" s="36">
        <v>0</v>
      </c>
      <c r="JI26" s="36">
        <v>0</v>
      </c>
      <c r="JJ26" s="36">
        <v>311313</v>
      </c>
      <c r="JK26" s="36">
        <v>374915</v>
      </c>
      <c r="JL26" s="36">
        <v>0</v>
      </c>
      <c r="JM26" s="36">
        <v>5620578</v>
      </c>
      <c r="JN26" s="3">
        <v>394.77000000000015</v>
      </c>
      <c r="JO26" s="3">
        <v>0</v>
      </c>
      <c r="JP26" s="3">
        <v>157.62</v>
      </c>
      <c r="JQ26" s="3">
        <v>5763848</v>
      </c>
      <c r="JR26" s="3">
        <v>0</v>
      </c>
      <c r="JS26" s="3">
        <v>0</v>
      </c>
      <c r="JT26" s="3">
        <v>0</v>
      </c>
      <c r="JU26" s="3">
        <v>255975</v>
      </c>
      <c r="JV26" s="3">
        <v>0</v>
      </c>
      <c r="JW26" s="3">
        <v>370294</v>
      </c>
      <c r="JX26" s="3">
        <v>0</v>
      </c>
      <c r="JY26" s="3">
        <v>6390117</v>
      </c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">
        <v>0</v>
      </c>
      <c r="KM26" s="3">
        <v>0</v>
      </c>
      <c r="KN26" s="3"/>
      <c r="KO26" s="3">
        <v>0</v>
      </c>
      <c r="KP26" s="3"/>
      <c r="KQ26" s="3"/>
      <c r="KR26" s="3"/>
      <c r="KS26" s="3">
        <v>0</v>
      </c>
      <c r="KT26" s="3"/>
      <c r="KU26" s="3">
        <v>0</v>
      </c>
      <c r="KV26" s="3"/>
      <c r="KW26" s="3">
        <v>0</v>
      </c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"/>
      <c r="LK26" s="3">
        <f t="shared" si="0"/>
        <v>-431</v>
      </c>
      <c r="LL26" s="3">
        <v>476</v>
      </c>
      <c r="LN26" s="204"/>
      <c r="LO26" s="20"/>
      <c r="LP26" s="61"/>
      <c r="LQ26" s="171"/>
      <c r="LR26" s="171"/>
      <c r="LS26" s="171"/>
      <c r="LT26" s="171"/>
      <c r="LU26" s="171"/>
      <c r="LV26" s="171"/>
      <c r="LW26" s="171"/>
      <c r="LX26" s="171"/>
      <c r="LY26" s="171"/>
    </row>
    <row r="27" spans="1:343" ht="14.45" customHeight="1">
      <c r="A27" s="1">
        <v>432</v>
      </c>
      <c r="B27" s="2" t="s">
        <v>9</v>
      </c>
      <c r="C27" s="5">
        <v>127.83800000000001</v>
      </c>
      <c r="D27" s="5">
        <v>0</v>
      </c>
      <c r="E27" s="3">
        <v>830159</v>
      </c>
      <c r="F27" s="3">
        <v>0</v>
      </c>
      <c r="G27" s="3">
        <v>0</v>
      </c>
      <c r="H27" s="3">
        <v>0</v>
      </c>
      <c r="I27" s="3">
        <v>830159</v>
      </c>
      <c r="J27" s="12">
        <v>161.75</v>
      </c>
      <c r="K27" s="12">
        <v>0</v>
      </c>
      <c r="L27" s="13">
        <v>1233702</v>
      </c>
      <c r="M27" s="13">
        <v>0</v>
      </c>
      <c r="N27" s="13">
        <v>0</v>
      </c>
      <c r="O27" s="13"/>
      <c r="P27" s="13">
        <v>1233702</v>
      </c>
      <c r="Q27" s="5">
        <v>164.57</v>
      </c>
      <c r="R27" s="5">
        <v>0</v>
      </c>
      <c r="S27" s="3">
        <v>1344963</v>
      </c>
      <c r="T27" s="3">
        <v>0</v>
      </c>
      <c r="U27" s="3">
        <v>0</v>
      </c>
      <c r="V27" s="3">
        <v>0</v>
      </c>
      <c r="W27" s="3">
        <v>0</v>
      </c>
      <c r="X27" s="3"/>
      <c r="Y27" s="3">
        <v>1344963</v>
      </c>
      <c r="Z27" s="12">
        <v>162.94999999999999</v>
      </c>
      <c r="AA27" s="12">
        <v>0</v>
      </c>
      <c r="AB27" s="13">
        <v>1316827</v>
      </c>
      <c r="AC27" s="13">
        <v>0</v>
      </c>
      <c r="AD27" s="13">
        <v>0</v>
      </c>
      <c r="AE27" s="13">
        <v>0</v>
      </c>
      <c r="AF27" s="13">
        <v>0</v>
      </c>
      <c r="AG27" s="13"/>
      <c r="AH27" s="13">
        <v>1316827</v>
      </c>
      <c r="AI27" s="5">
        <v>171</v>
      </c>
      <c r="AJ27" s="5">
        <v>0</v>
      </c>
      <c r="AK27" s="3">
        <v>1392004</v>
      </c>
      <c r="AL27" s="3"/>
      <c r="AM27" s="3">
        <v>0</v>
      </c>
      <c r="AN27" s="3"/>
      <c r="AO27" s="3">
        <v>0</v>
      </c>
      <c r="AP27" s="3"/>
      <c r="AQ27" s="3">
        <v>1392004</v>
      </c>
      <c r="AR27" s="12">
        <v>170.91</v>
      </c>
      <c r="AS27" s="12">
        <v>0</v>
      </c>
      <c r="AT27" s="13">
        <v>1428500</v>
      </c>
      <c r="AU27" s="13">
        <v>0</v>
      </c>
      <c r="AV27" s="13">
        <v>0</v>
      </c>
      <c r="AW27" s="13">
        <v>0</v>
      </c>
      <c r="AX27" s="13">
        <v>0</v>
      </c>
      <c r="AY27" s="13"/>
      <c r="AZ27" s="13">
        <v>1428500</v>
      </c>
      <c r="BA27" s="5">
        <v>174.98</v>
      </c>
      <c r="BB27" s="5">
        <v>1.97999999999999</v>
      </c>
      <c r="BC27" s="5">
        <v>0</v>
      </c>
      <c r="BD27" s="3">
        <v>1581937</v>
      </c>
      <c r="BE27" s="3">
        <v>0</v>
      </c>
      <c r="BF27" s="3">
        <v>0</v>
      </c>
      <c r="BG27" s="3">
        <v>0</v>
      </c>
      <c r="BH27" s="3">
        <v>0</v>
      </c>
      <c r="BI27" s="3">
        <v>1581937</v>
      </c>
      <c r="BJ27" s="12">
        <v>179.98</v>
      </c>
      <c r="BK27" s="12">
        <v>0</v>
      </c>
      <c r="BL27" s="12">
        <v>0</v>
      </c>
      <c r="BM27" s="13">
        <v>1605723</v>
      </c>
      <c r="BN27" s="13">
        <v>0</v>
      </c>
      <c r="BO27" s="13">
        <v>0</v>
      </c>
      <c r="BP27" s="13">
        <v>0</v>
      </c>
      <c r="BQ27" s="13">
        <v>0</v>
      </c>
      <c r="BR27" s="13">
        <v>1605723</v>
      </c>
      <c r="BS27" s="5">
        <v>179.86</v>
      </c>
      <c r="BT27" s="5">
        <v>0</v>
      </c>
      <c r="BU27" s="5">
        <v>0</v>
      </c>
      <c r="BV27" s="3">
        <v>1698981</v>
      </c>
      <c r="BW27" s="3">
        <v>0</v>
      </c>
      <c r="BX27" s="3">
        <v>0</v>
      </c>
      <c r="BY27" s="3">
        <v>0</v>
      </c>
      <c r="BZ27" s="3">
        <v>0</v>
      </c>
      <c r="CA27" s="3">
        <v>1698981</v>
      </c>
      <c r="CB27" s="12">
        <v>179.96896551724137</v>
      </c>
      <c r="CC27" s="12">
        <v>0</v>
      </c>
      <c r="CD27" s="12">
        <v>0</v>
      </c>
      <c r="CE27" s="13">
        <v>1821003.0689655172</v>
      </c>
      <c r="CF27" s="13"/>
      <c r="CG27" s="13">
        <v>0</v>
      </c>
      <c r="CH27" s="13"/>
      <c r="CI27" s="13">
        <v>0</v>
      </c>
      <c r="CJ27" s="13">
        <v>134616.78620689653</v>
      </c>
      <c r="CK27" s="13"/>
      <c r="CL27" s="13">
        <v>2191.3396803468931</v>
      </c>
      <c r="CM27" s="13">
        <v>1821003.0689655172</v>
      </c>
      <c r="CN27" s="5">
        <v>195.54355400696863</v>
      </c>
      <c r="CO27" s="5">
        <v>0</v>
      </c>
      <c r="CP27" s="5">
        <v>0</v>
      </c>
      <c r="CQ27" s="3">
        <v>2005357.8571428573</v>
      </c>
      <c r="CR27" s="3">
        <v>0</v>
      </c>
      <c r="CS27" s="3">
        <v>0</v>
      </c>
      <c r="CT27" s="3">
        <v>0</v>
      </c>
      <c r="CU27" s="3">
        <v>0</v>
      </c>
      <c r="CV27" s="3">
        <v>151741.79790940767</v>
      </c>
      <c r="CW27" s="3">
        <v>0</v>
      </c>
      <c r="CX27" s="3">
        <v>2157099.6550522652</v>
      </c>
      <c r="CY27" s="12">
        <v>203.93262411347519</v>
      </c>
      <c r="CZ27" s="12">
        <v>0</v>
      </c>
      <c r="DA27" s="12">
        <v>0</v>
      </c>
      <c r="DB27" s="13">
        <v>2028805.09929078</v>
      </c>
      <c r="DC27" s="13"/>
      <c r="DD27" s="13">
        <v>0</v>
      </c>
      <c r="DE27" s="13"/>
      <c r="DF27" s="13">
        <v>0</v>
      </c>
      <c r="DG27" s="13">
        <v>165389.35815602838</v>
      </c>
      <c r="DH27" s="13"/>
      <c r="DI27" s="13">
        <v>193178.76950354595</v>
      </c>
      <c r="DJ27" s="13">
        <v>2194194.4574468089</v>
      </c>
      <c r="DK27" s="5">
        <v>215.9055944055944</v>
      </c>
      <c r="DL27" s="5">
        <v>0</v>
      </c>
      <c r="DM27" s="5">
        <v>0</v>
      </c>
      <c r="DN27" s="3">
        <v>2266123</v>
      </c>
      <c r="DO27" s="3">
        <v>0</v>
      </c>
      <c r="DP27" s="3">
        <v>0</v>
      </c>
      <c r="DQ27" s="3">
        <v>0</v>
      </c>
      <c r="DR27" s="3">
        <v>0</v>
      </c>
      <c r="DS27" s="3">
        <v>183303</v>
      </c>
      <c r="DT27" s="3">
        <v>0</v>
      </c>
      <c r="DU27" s="3">
        <v>2449426</v>
      </c>
      <c r="DV27" s="12">
        <v>215.94482758620691</v>
      </c>
      <c r="DW27" s="12">
        <v>0</v>
      </c>
      <c r="DX27" s="12">
        <v>0</v>
      </c>
      <c r="DY27" s="13">
        <v>2485059</v>
      </c>
      <c r="DZ27" s="13"/>
      <c r="EA27" s="13">
        <v>0</v>
      </c>
      <c r="EB27" s="13"/>
      <c r="EC27" s="13">
        <v>0</v>
      </c>
      <c r="ED27" s="13">
        <v>192837</v>
      </c>
      <c r="EE27" s="13"/>
      <c r="EF27" s="13">
        <v>2677896</v>
      </c>
      <c r="EG27" s="5">
        <v>227.85416666666666</v>
      </c>
      <c r="EH27" s="5">
        <v>0</v>
      </c>
      <c r="EI27" s="5">
        <v>0</v>
      </c>
      <c r="EJ27" s="3">
        <v>2547658</v>
      </c>
      <c r="EK27" s="3"/>
      <c r="EL27" s="3">
        <v>0</v>
      </c>
      <c r="EM27" s="3"/>
      <c r="EN27" s="3">
        <v>0</v>
      </c>
      <c r="EO27" s="3">
        <v>203474</v>
      </c>
      <c r="EP27" s="3"/>
      <c r="EQ27" s="3">
        <v>2751132</v>
      </c>
      <c r="ER27" s="35">
        <v>227.85416666666666</v>
      </c>
      <c r="ES27" s="35">
        <v>0</v>
      </c>
      <c r="ET27" s="35">
        <v>0</v>
      </c>
      <c r="EU27" s="36">
        <v>2781443</v>
      </c>
      <c r="EV27" s="36">
        <v>0</v>
      </c>
      <c r="EW27" s="36">
        <v>0</v>
      </c>
      <c r="EX27" s="36">
        <v>0</v>
      </c>
      <c r="EY27" s="36">
        <v>0</v>
      </c>
      <c r="EZ27" s="36">
        <v>203476</v>
      </c>
      <c r="FA27" s="36">
        <v>0</v>
      </c>
      <c r="FB27" s="36">
        <v>2984919</v>
      </c>
      <c r="FC27" s="5">
        <v>227.59929078014184</v>
      </c>
      <c r="FD27" s="5">
        <v>0</v>
      </c>
      <c r="FE27" s="5">
        <v>0</v>
      </c>
      <c r="FF27" s="3">
        <v>2824469</v>
      </c>
      <c r="FG27" s="3">
        <v>0</v>
      </c>
      <c r="FH27" s="3">
        <v>0</v>
      </c>
      <c r="FI27" s="3">
        <v>0</v>
      </c>
      <c r="FJ27" s="3">
        <v>0</v>
      </c>
      <c r="FK27" s="3">
        <v>203247</v>
      </c>
      <c r="FL27" s="3">
        <v>0</v>
      </c>
      <c r="FM27" s="3">
        <v>3027716</v>
      </c>
      <c r="FN27" s="36">
        <v>227.92361111111111</v>
      </c>
      <c r="FO27" s="36">
        <v>0</v>
      </c>
      <c r="FP27" s="36">
        <v>0</v>
      </c>
      <c r="FQ27" s="36">
        <v>2864210</v>
      </c>
      <c r="FR27" s="36">
        <v>0</v>
      </c>
      <c r="FS27" s="36">
        <v>0</v>
      </c>
      <c r="FT27" s="36">
        <v>0</v>
      </c>
      <c r="FU27" s="36">
        <v>0</v>
      </c>
      <c r="FV27" s="36">
        <v>203536</v>
      </c>
      <c r="FW27" s="36">
        <v>0</v>
      </c>
      <c r="FX27" s="36">
        <v>3067746</v>
      </c>
      <c r="FY27" s="5">
        <v>239.5344827586207</v>
      </c>
      <c r="FZ27" s="5">
        <v>0</v>
      </c>
      <c r="GA27" s="5">
        <v>0</v>
      </c>
      <c r="GB27" s="3">
        <v>3017723</v>
      </c>
      <c r="GC27" s="3">
        <v>0</v>
      </c>
      <c r="GD27" s="3">
        <v>0</v>
      </c>
      <c r="GE27" s="3">
        <v>0</v>
      </c>
      <c r="GF27" s="3">
        <v>0</v>
      </c>
      <c r="GG27" s="3">
        <v>213905</v>
      </c>
      <c r="GH27" s="3">
        <v>0</v>
      </c>
      <c r="GI27" s="3">
        <v>3231628</v>
      </c>
      <c r="GJ27" s="36">
        <v>239.98983050847457</v>
      </c>
      <c r="GK27" s="36">
        <v>0</v>
      </c>
      <c r="GL27" s="36">
        <v>0</v>
      </c>
      <c r="GM27" s="36">
        <v>3050918</v>
      </c>
      <c r="GN27" s="36">
        <v>0</v>
      </c>
      <c r="GO27" s="36">
        <v>0</v>
      </c>
      <c r="GP27" s="36">
        <v>0</v>
      </c>
      <c r="GQ27" s="36">
        <v>0</v>
      </c>
      <c r="GR27" s="36">
        <v>214311</v>
      </c>
      <c r="GS27" s="36">
        <v>0</v>
      </c>
      <c r="GT27" s="36">
        <v>3265229</v>
      </c>
      <c r="GU27" s="5">
        <v>239.66783216783216</v>
      </c>
      <c r="GV27" s="5">
        <v>0</v>
      </c>
      <c r="GW27" s="5">
        <v>0</v>
      </c>
      <c r="GX27" s="3">
        <v>3175743</v>
      </c>
      <c r="GY27" s="3">
        <v>0</v>
      </c>
      <c r="GZ27" s="3">
        <v>0</v>
      </c>
      <c r="HA27" s="3">
        <v>0</v>
      </c>
      <c r="HB27" s="3">
        <v>0</v>
      </c>
      <c r="HC27" s="3">
        <v>214024</v>
      </c>
      <c r="HD27" s="3">
        <v>0</v>
      </c>
      <c r="HE27" s="3">
        <v>3389767</v>
      </c>
      <c r="HF27" s="36">
        <v>242.91986062717768</v>
      </c>
      <c r="HG27" s="36">
        <v>0</v>
      </c>
      <c r="HH27" s="36">
        <v>0</v>
      </c>
      <c r="HI27" s="36">
        <v>3325562</v>
      </c>
      <c r="HJ27" s="36">
        <v>0</v>
      </c>
      <c r="HK27" s="36">
        <v>0</v>
      </c>
      <c r="HL27" s="36">
        <v>0</v>
      </c>
      <c r="HM27" s="36">
        <v>0</v>
      </c>
      <c r="HN27" s="36">
        <v>0</v>
      </c>
      <c r="HO27" s="36">
        <v>216927</v>
      </c>
      <c r="HP27" s="36">
        <v>0</v>
      </c>
      <c r="HQ27" s="36">
        <v>3542489</v>
      </c>
      <c r="HR27" s="3">
        <v>242.13000000000002</v>
      </c>
      <c r="HS27" s="3">
        <v>0</v>
      </c>
      <c r="HT27" s="3">
        <v>0</v>
      </c>
      <c r="HU27" s="3">
        <v>3406378</v>
      </c>
      <c r="HV27" s="3">
        <v>0</v>
      </c>
      <c r="HW27" s="3">
        <v>0</v>
      </c>
      <c r="HX27" s="3">
        <v>0</v>
      </c>
      <c r="HY27" s="3">
        <v>0</v>
      </c>
      <c r="HZ27" s="3">
        <v>0</v>
      </c>
      <c r="IA27" s="3">
        <v>216226</v>
      </c>
      <c r="IB27" s="3">
        <v>0</v>
      </c>
      <c r="IC27" s="3">
        <v>3622604</v>
      </c>
      <c r="ID27" s="201">
        <v>242.06</v>
      </c>
      <c r="IE27" s="201">
        <v>10.060000000000063</v>
      </c>
      <c r="IF27" s="201">
        <v>0</v>
      </c>
      <c r="IG27" s="36">
        <v>3423522</v>
      </c>
      <c r="IH27" s="36">
        <v>0</v>
      </c>
      <c r="II27" s="36">
        <v>0</v>
      </c>
      <c r="IJ27" s="36">
        <v>0</v>
      </c>
      <c r="IK27" s="36">
        <v>0</v>
      </c>
      <c r="IL27" s="36">
        <v>0</v>
      </c>
      <c r="IM27" s="36">
        <v>207203</v>
      </c>
      <c r="IN27" s="36">
        <v>0</v>
      </c>
      <c r="IO27" s="36">
        <v>3630725</v>
      </c>
      <c r="IP27" s="3">
        <v>242.77999999999997</v>
      </c>
      <c r="IQ27" s="3">
        <v>0</v>
      </c>
      <c r="IR27" s="3">
        <v>0</v>
      </c>
      <c r="IS27" s="3">
        <v>3543540</v>
      </c>
      <c r="IT27" s="3">
        <v>0</v>
      </c>
      <c r="IU27" s="3">
        <v>0</v>
      </c>
      <c r="IV27" s="3">
        <v>0</v>
      </c>
      <c r="IW27" s="3">
        <v>0</v>
      </c>
      <c r="IX27" s="3">
        <v>0</v>
      </c>
      <c r="IY27" s="3">
        <v>227726</v>
      </c>
      <c r="IZ27" s="3">
        <v>0</v>
      </c>
      <c r="JA27" s="3">
        <v>3771266</v>
      </c>
      <c r="JB27" s="36">
        <v>254.05999999999997</v>
      </c>
      <c r="JC27" s="36">
        <v>2.0599999999999792</v>
      </c>
      <c r="JD27" s="36">
        <v>0</v>
      </c>
      <c r="JE27" s="36">
        <v>3894917</v>
      </c>
      <c r="JF27" s="36">
        <v>0</v>
      </c>
      <c r="JG27" s="36">
        <v>0</v>
      </c>
      <c r="JH27" s="36">
        <v>0</v>
      </c>
      <c r="JI27" s="36">
        <v>0</v>
      </c>
      <c r="JJ27" s="36">
        <v>0</v>
      </c>
      <c r="JK27" s="36">
        <v>236279</v>
      </c>
      <c r="JL27" s="36">
        <v>0</v>
      </c>
      <c r="JM27" s="36">
        <v>4131196</v>
      </c>
      <c r="JN27" s="3">
        <v>249.25</v>
      </c>
      <c r="JO27" s="3">
        <v>0</v>
      </c>
      <c r="JP27" s="3">
        <v>0</v>
      </c>
      <c r="JQ27" s="3">
        <v>4254094</v>
      </c>
      <c r="JR27" s="3">
        <v>0</v>
      </c>
      <c r="JS27" s="3">
        <v>0</v>
      </c>
      <c r="JT27" s="3">
        <v>0</v>
      </c>
      <c r="JU27" s="3">
        <v>0</v>
      </c>
      <c r="JV27" s="3">
        <v>0</v>
      </c>
      <c r="JW27" s="3">
        <v>233797</v>
      </c>
      <c r="JX27" s="3">
        <v>0</v>
      </c>
      <c r="JY27" s="3">
        <v>4487891</v>
      </c>
      <c r="JZ27" s="36">
        <v>249.11</v>
      </c>
      <c r="KA27" s="36">
        <v>0</v>
      </c>
      <c r="KB27" s="36">
        <v>0</v>
      </c>
      <c r="KC27" s="36">
        <v>4236375</v>
      </c>
      <c r="KD27" s="36">
        <v>0</v>
      </c>
      <c r="KE27" s="36">
        <v>0</v>
      </c>
      <c r="KF27" s="36">
        <v>0</v>
      </c>
      <c r="KG27" s="36">
        <v>0</v>
      </c>
      <c r="KH27" s="36">
        <v>0</v>
      </c>
      <c r="KI27" s="36">
        <v>271030</v>
      </c>
      <c r="KJ27" s="36">
        <v>0</v>
      </c>
      <c r="KK27" s="36">
        <v>4507405</v>
      </c>
      <c r="KL27" s="3">
        <v>251</v>
      </c>
      <c r="KM27" s="3">
        <v>3</v>
      </c>
      <c r="KN27" s="3">
        <v>0</v>
      </c>
      <c r="KO27" s="3">
        <v>4533929</v>
      </c>
      <c r="KP27" s="3">
        <v>0</v>
      </c>
      <c r="KQ27" s="3">
        <v>0</v>
      </c>
      <c r="KR27" s="3">
        <v>0</v>
      </c>
      <c r="KS27" s="3">
        <v>0</v>
      </c>
      <c r="KT27" s="3">
        <v>0</v>
      </c>
      <c r="KU27" s="3">
        <v>294674</v>
      </c>
      <c r="KV27" s="3">
        <v>0</v>
      </c>
      <c r="KW27" s="3">
        <v>4828603</v>
      </c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"/>
      <c r="LK27" s="3">
        <f t="shared" si="0"/>
        <v>-432</v>
      </c>
      <c r="LL27" s="3">
        <v>490</v>
      </c>
      <c r="LN27" s="204"/>
      <c r="LO27" s="20"/>
      <c r="LP27" s="61"/>
      <c r="LQ27" s="171"/>
      <c r="LR27" s="171"/>
      <c r="LS27" s="171"/>
      <c r="LT27" s="171"/>
      <c r="LU27" s="171"/>
      <c r="LV27" s="171"/>
      <c r="LW27" s="171"/>
      <c r="LX27" s="171"/>
      <c r="LY27" s="171"/>
    </row>
    <row r="28" spans="1:343" ht="14.45" customHeight="1">
      <c r="A28" s="1">
        <v>435</v>
      </c>
      <c r="B28" s="2" t="s">
        <v>558</v>
      </c>
      <c r="C28" s="5"/>
      <c r="D28" s="5"/>
      <c r="E28" s="3"/>
      <c r="F28" s="3"/>
      <c r="G28" s="3"/>
      <c r="H28" s="3"/>
      <c r="I28" s="3">
        <v>0</v>
      </c>
      <c r="J28" s="12">
        <v>153.84</v>
      </c>
      <c r="K28" s="12">
        <v>0</v>
      </c>
      <c r="L28" s="13">
        <v>773519</v>
      </c>
      <c r="M28" s="13">
        <v>0</v>
      </c>
      <c r="N28" s="13">
        <v>0</v>
      </c>
      <c r="O28" s="13"/>
      <c r="P28" s="13">
        <v>773519</v>
      </c>
      <c r="Q28" s="5">
        <v>174.08</v>
      </c>
      <c r="R28" s="5">
        <v>0</v>
      </c>
      <c r="S28" s="3">
        <v>983267</v>
      </c>
      <c r="T28" s="3">
        <v>0</v>
      </c>
      <c r="U28" s="3">
        <v>0</v>
      </c>
      <c r="V28" s="3">
        <v>0</v>
      </c>
      <c r="W28" s="3">
        <v>0</v>
      </c>
      <c r="X28" s="3"/>
      <c r="Y28" s="3">
        <v>983267</v>
      </c>
      <c r="Z28" s="12">
        <v>183.64</v>
      </c>
      <c r="AA28" s="12">
        <v>0</v>
      </c>
      <c r="AB28" s="13">
        <v>1150099</v>
      </c>
      <c r="AC28" s="13">
        <v>0</v>
      </c>
      <c r="AD28" s="13">
        <v>0</v>
      </c>
      <c r="AE28" s="13">
        <v>0</v>
      </c>
      <c r="AF28" s="13">
        <v>0</v>
      </c>
      <c r="AG28" s="13"/>
      <c r="AH28" s="13">
        <v>1150099</v>
      </c>
      <c r="AI28" s="5">
        <v>204.14</v>
      </c>
      <c r="AJ28" s="5">
        <v>0</v>
      </c>
      <c r="AK28" s="3">
        <v>1330155</v>
      </c>
      <c r="AL28" s="3"/>
      <c r="AM28" s="3">
        <v>0</v>
      </c>
      <c r="AN28" s="3"/>
      <c r="AO28" s="3">
        <v>0</v>
      </c>
      <c r="AP28" s="3"/>
      <c r="AQ28" s="3">
        <v>1330155</v>
      </c>
      <c r="AR28" s="12">
        <v>200.98</v>
      </c>
      <c r="AS28" s="12">
        <v>0</v>
      </c>
      <c r="AT28" s="13">
        <v>1403045</v>
      </c>
      <c r="AU28" s="13">
        <v>0</v>
      </c>
      <c r="AV28" s="13">
        <v>0</v>
      </c>
      <c r="AW28" s="13">
        <v>0</v>
      </c>
      <c r="AX28" s="13">
        <v>0</v>
      </c>
      <c r="AY28" s="13"/>
      <c r="AZ28" s="13">
        <v>1403045</v>
      </c>
      <c r="BA28" s="5">
        <v>239.27</v>
      </c>
      <c r="BB28" s="5">
        <v>0</v>
      </c>
      <c r="BC28" s="5">
        <v>0</v>
      </c>
      <c r="BD28" s="3">
        <v>1673940</v>
      </c>
      <c r="BE28" s="3">
        <v>0</v>
      </c>
      <c r="BF28" s="3">
        <v>0</v>
      </c>
      <c r="BG28" s="3">
        <v>0</v>
      </c>
      <c r="BH28" s="3">
        <v>0</v>
      </c>
      <c r="BI28" s="3">
        <v>1673940</v>
      </c>
      <c r="BJ28" s="12">
        <v>253.99</v>
      </c>
      <c r="BK28" s="12">
        <v>0</v>
      </c>
      <c r="BL28" s="12">
        <v>0</v>
      </c>
      <c r="BM28" s="13">
        <v>1790376</v>
      </c>
      <c r="BN28" s="13">
        <v>0</v>
      </c>
      <c r="BO28" s="13">
        <v>0</v>
      </c>
      <c r="BP28" s="13">
        <v>0</v>
      </c>
      <c r="BQ28" s="13">
        <v>0</v>
      </c>
      <c r="BR28" s="13">
        <v>1790376</v>
      </c>
      <c r="BS28" s="5">
        <v>259.02999999999997</v>
      </c>
      <c r="BT28" s="5">
        <v>0</v>
      </c>
      <c r="BU28" s="5">
        <v>0</v>
      </c>
      <c r="BV28" s="3">
        <v>1845269</v>
      </c>
      <c r="BW28" s="3">
        <v>-3292</v>
      </c>
      <c r="BX28" s="3">
        <v>0</v>
      </c>
      <c r="BY28" s="3">
        <v>0</v>
      </c>
      <c r="BZ28" s="3">
        <v>0</v>
      </c>
      <c r="CA28" s="3">
        <v>1845269</v>
      </c>
      <c r="CB28" s="12">
        <v>251.04482758620685</v>
      </c>
      <c r="CC28" s="12">
        <v>0</v>
      </c>
      <c r="CD28" s="12">
        <v>0</v>
      </c>
      <c r="CE28" s="13">
        <v>1827655.6689655173</v>
      </c>
      <c r="CF28" s="13"/>
      <c r="CG28" s="13">
        <v>0</v>
      </c>
      <c r="CH28" s="13"/>
      <c r="CI28" s="13">
        <v>0</v>
      </c>
      <c r="CJ28" s="13">
        <v>187781.53103448279</v>
      </c>
      <c r="CK28" s="13"/>
      <c r="CL28" s="13">
        <v>0</v>
      </c>
      <c r="CM28" s="13">
        <v>2069206.3777156349</v>
      </c>
      <c r="CN28" s="5">
        <v>269.34375</v>
      </c>
      <c r="CO28" s="5">
        <v>0</v>
      </c>
      <c r="CP28" s="5">
        <v>0</v>
      </c>
      <c r="CQ28" s="3">
        <v>2150410.020833334</v>
      </c>
      <c r="CR28" s="3">
        <v>0</v>
      </c>
      <c r="CS28" s="3">
        <v>0</v>
      </c>
      <c r="CT28" s="3">
        <v>0</v>
      </c>
      <c r="CU28" s="3">
        <v>0</v>
      </c>
      <c r="CV28" s="3">
        <v>209010.75</v>
      </c>
      <c r="CW28" s="3">
        <v>0</v>
      </c>
      <c r="CX28" s="3">
        <v>2359420.770833334</v>
      </c>
      <c r="CY28" s="12">
        <v>298.28571428571428</v>
      </c>
      <c r="CZ28" s="12">
        <v>0</v>
      </c>
      <c r="DA28" s="12">
        <v>0</v>
      </c>
      <c r="DB28" s="13">
        <v>2300528.6093328479</v>
      </c>
      <c r="DC28" s="13"/>
      <c r="DD28" s="13">
        <v>0</v>
      </c>
      <c r="DE28" s="13"/>
      <c r="DF28" s="13">
        <v>0</v>
      </c>
      <c r="DG28" s="13">
        <v>241909.71428571426</v>
      </c>
      <c r="DH28" s="13"/>
      <c r="DI28" s="13">
        <v>154671.19634789927</v>
      </c>
      <c r="DJ28" s="13">
        <v>2542438.323618562</v>
      </c>
      <c r="DK28" s="5">
        <v>346.02482269503543</v>
      </c>
      <c r="DL28" s="5">
        <v>0</v>
      </c>
      <c r="DM28" s="5">
        <v>0</v>
      </c>
      <c r="DN28" s="3">
        <v>2776546</v>
      </c>
      <c r="DO28" s="3">
        <v>0</v>
      </c>
      <c r="DP28" s="3">
        <v>0</v>
      </c>
      <c r="DQ28" s="3">
        <v>0</v>
      </c>
      <c r="DR28" s="3">
        <v>0</v>
      </c>
      <c r="DS28" s="3">
        <v>293776</v>
      </c>
      <c r="DT28" s="3">
        <v>0</v>
      </c>
      <c r="DU28" s="3">
        <v>3070322</v>
      </c>
      <c r="DV28" s="12">
        <v>393.49826989619385</v>
      </c>
      <c r="DW28" s="12">
        <v>0</v>
      </c>
      <c r="DX28" s="12">
        <v>0</v>
      </c>
      <c r="DY28" s="13">
        <v>3384911</v>
      </c>
      <c r="DZ28" s="13"/>
      <c r="EA28" s="13">
        <v>0</v>
      </c>
      <c r="EB28" s="13"/>
      <c r="EC28" s="13">
        <v>0</v>
      </c>
      <c r="ED28" s="13">
        <v>351394</v>
      </c>
      <c r="EE28" s="13"/>
      <c r="EF28" s="13">
        <v>3736305</v>
      </c>
      <c r="EG28" s="5">
        <v>535.42857142857133</v>
      </c>
      <c r="EH28" s="5">
        <v>0</v>
      </c>
      <c r="EI28" s="5">
        <v>0</v>
      </c>
      <c r="EJ28" s="3">
        <v>4748343</v>
      </c>
      <c r="EK28" s="3"/>
      <c r="EL28" s="3">
        <v>0</v>
      </c>
      <c r="EM28" s="3"/>
      <c r="EN28" s="3">
        <v>0</v>
      </c>
      <c r="EO28" s="3">
        <v>478140</v>
      </c>
      <c r="EP28" s="3"/>
      <c r="EQ28" s="3">
        <v>5226483</v>
      </c>
      <c r="ER28" s="35">
        <v>588.94055944055935</v>
      </c>
      <c r="ES28" s="35">
        <v>0</v>
      </c>
      <c r="ET28" s="35">
        <v>0</v>
      </c>
      <c r="EU28" s="36">
        <v>5497936</v>
      </c>
      <c r="EV28" s="36">
        <v>0</v>
      </c>
      <c r="EW28" s="36">
        <v>0</v>
      </c>
      <c r="EX28" s="36">
        <v>0</v>
      </c>
      <c r="EY28" s="36">
        <v>0</v>
      </c>
      <c r="EZ28" s="36">
        <v>525925</v>
      </c>
      <c r="FA28" s="36">
        <v>0</v>
      </c>
      <c r="FB28" s="36">
        <v>6023861</v>
      </c>
      <c r="FC28" s="5">
        <v>607.4880546075085</v>
      </c>
      <c r="FD28" s="5">
        <v>7.4880546075085936</v>
      </c>
      <c r="FE28" s="5">
        <v>0</v>
      </c>
      <c r="FF28" s="3">
        <v>5707354</v>
      </c>
      <c r="FG28" s="3">
        <v>0</v>
      </c>
      <c r="FH28" s="3">
        <v>0</v>
      </c>
      <c r="FI28" s="3">
        <v>0</v>
      </c>
      <c r="FJ28" s="3">
        <v>0</v>
      </c>
      <c r="FK28" s="3">
        <v>535804</v>
      </c>
      <c r="FL28" s="3">
        <v>0</v>
      </c>
      <c r="FM28" s="3">
        <v>6243158</v>
      </c>
      <c r="FN28" s="36">
        <v>661.03484320557493</v>
      </c>
      <c r="FO28" s="36">
        <v>0</v>
      </c>
      <c r="FP28" s="36">
        <v>0</v>
      </c>
      <c r="FQ28" s="36">
        <v>6639223</v>
      </c>
      <c r="FR28" s="36">
        <v>0</v>
      </c>
      <c r="FS28" s="36">
        <v>0</v>
      </c>
      <c r="FT28" s="36">
        <v>0</v>
      </c>
      <c r="FU28" s="36">
        <v>0</v>
      </c>
      <c r="FV28" s="36">
        <v>590303</v>
      </c>
      <c r="FW28" s="36">
        <v>0</v>
      </c>
      <c r="FX28" s="36">
        <v>7229526</v>
      </c>
      <c r="FY28" s="5">
        <v>723.63194444444457</v>
      </c>
      <c r="FZ28" s="5">
        <v>0</v>
      </c>
      <c r="GA28" s="5">
        <v>0</v>
      </c>
      <c r="GB28" s="3">
        <v>7472467</v>
      </c>
      <c r="GC28" s="3">
        <v>0</v>
      </c>
      <c r="GD28" s="3">
        <v>0</v>
      </c>
      <c r="GE28" s="3">
        <v>0</v>
      </c>
      <c r="GF28" s="3">
        <v>0</v>
      </c>
      <c r="GG28" s="3">
        <v>646202</v>
      </c>
      <c r="GH28" s="3">
        <v>0</v>
      </c>
      <c r="GI28" s="3">
        <v>8118669</v>
      </c>
      <c r="GJ28" s="36">
        <v>762.3310344827587</v>
      </c>
      <c r="GK28" s="36">
        <v>0</v>
      </c>
      <c r="GL28" s="36">
        <v>0</v>
      </c>
      <c r="GM28" s="36">
        <v>8237281</v>
      </c>
      <c r="GN28" s="36">
        <v>0</v>
      </c>
      <c r="GO28" s="36">
        <v>0</v>
      </c>
      <c r="GP28" s="36">
        <v>0</v>
      </c>
      <c r="GQ28" s="36">
        <v>0</v>
      </c>
      <c r="GR28" s="36">
        <v>680758</v>
      </c>
      <c r="GS28" s="36">
        <v>0</v>
      </c>
      <c r="GT28" s="36">
        <v>8918039</v>
      </c>
      <c r="GU28" s="5">
        <v>785.38675958188139</v>
      </c>
      <c r="GV28" s="5">
        <v>0</v>
      </c>
      <c r="GW28" s="5">
        <v>0</v>
      </c>
      <c r="GX28" s="3">
        <v>8870774</v>
      </c>
      <c r="GY28" s="3">
        <v>0</v>
      </c>
      <c r="GZ28" s="3">
        <v>0</v>
      </c>
      <c r="HA28" s="3">
        <v>0</v>
      </c>
      <c r="HB28" s="3">
        <v>0</v>
      </c>
      <c r="HC28" s="3">
        <v>701350</v>
      </c>
      <c r="HD28" s="3">
        <v>0</v>
      </c>
      <c r="HE28" s="3">
        <v>9572124</v>
      </c>
      <c r="HF28" s="36">
        <v>791.99305555555509</v>
      </c>
      <c r="HG28" s="36">
        <v>0</v>
      </c>
      <c r="HH28" s="36">
        <v>0</v>
      </c>
      <c r="HI28" s="36">
        <v>9106225</v>
      </c>
      <c r="HJ28" s="36">
        <v>0</v>
      </c>
      <c r="HK28" s="36">
        <v>0</v>
      </c>
      <c r="HL28" s="36">
        <v>0</v>
      </c>
      <c r="HM28" s="36">
        <v>0</v>
      </c>
      <c r="HN28" s="36">
        <v>0</v>
      </c>
      <c r="HO28" s="36">
        <v>707252</v>
      </c>
      <c r="HP28" s="36">
        <v>0</v>
      </c>
      <c r="HQ28" s="36">
        <v>9813477</v>
      </c>
      <c r="HR28" s="3">
        <v>800.83</v>
      </c>
      <c r="HS28" s="3">
        <v>0.83000000000004037</v>
      </c>
      <c r="HT28" s="3">
        <v>0</v>
      </c>
      <c r="HU28" s="3">
        <v>9445745</v>
      </c>
      <c r="HV28" s="3">
        <v>0</v>
      </c>
      <c r="HW28" s="3">
        <v>0</v>
      </c>
      <c r="HX28" s="3">
        <v>0</v>
      </c>
      <c r="HY28" s="3">
        <v>0</v>
      </c>
      <c r="HZ28" s="3">
        <v>0</v>
      </c>
      <c r="IA28" s="3">
        <v>714339</v>
      </c>
      <c r="IB28" s="3">
        <v>0</v>
      </c>
      <c r="IC28" s="3">
        <v>10160084</v>
      </c>
      <c r="ID28" s="201">
        <v>793.68999999999994</v>
      </c>
      <c r="IE28" s="201">
        <v>0</v>
      </c>
      <c r="IF28" s="201">
        <v>0</v>
      </c>
      <c r="IG28" s="36">
        <v>9575956</v>
      </c>
      <c r="IH28" s="36">
        <v>0</v>
      </c>
      <c r="II28" s="36">
        <v>0</v>
      </c>
      <c r="IJ28" s="36">
        <v>0</v>
      </c>
      <c r="IK28" s="36">
        <v>0</v>
      </c>
      <c r="IL28" s="36">
        <v>0</v>
      </c>
      <c r="IM28" s="36">
        <v>708767</v>
      </c>
      <c r="IN28" s="36">
        <v>0</v>
      </c>
      <c r="IO28" s="36">
        <v>10284723</v>
      </c>
      <c r="IP28" s="3">
        <v>794.90000000000009</v>
      </c>
      <c r="IQ28" s="3">
        <v>0</v>
      </c>
      <c r="IR28" s="3">
        <v>0</v>
      </c>
      <c r="IS28" s="3">
        <v>9754109</v>
      </c>
      <c r="IT28" s="3">
        <v>0</v>
      </c>
      <c r="IU28" s="3">
        <v>0</v>
      </c>
      <c r="IV28" s="3">
        <v>0</v>
      </c>
      <c r="IW28" s="3">
        <v>0</v>
      </c>
      <c r="IX28" s="3">
        <v>0</v>
      </c>
      <c r="IY28" s="3">
        <v>745603</v>
      </c>
      <c r="IZ28" s="3">
        <v>0</v>
      </c>
      <c r="JA28" s="3">
        <v>10499712</v>
      </c>
      <c r="JB28" s="36">
        <v>785.28000000000009</v>
      </c>
      <c r="JC28" s="36">
        <v>0</v>
      </c>
      <c r="JD28" s="36">
        <v>0</v>
      </c>
      <c r="JE28" s="36">
        <v>9962030</v>
      </c>
      <c r="JF28" s="36">
        <v>0</v>
      </c>
      <c r="JG28" s="36">
        <v>0</v>
      </c>
      <c r="JH28" s="36">
        <v>0</v>
      </c>
      <c r="JI28" s="36">
        <v>0</v>
      </c>
      <c r="JJ28" s="36">
        <v>0</v>
      </c>
      <c r="JK28" s="36">
        <v>736592</v>
      </c>
      <c r="JL28" s="36">
        <v>0</v>
      </c>
      <c r="JM28" s="36">
        <v>10698622</v>
      </c>
      <c r="JN28" s="3">
        <v>768.19</v>
      </c>
      <c r="JO28" s="3">
        <v>0</v>
      </c>
      <c r="JP28" s="3">
        <v>0</v>
      </c>
      <c r="JQ28" s="3">
        <v>10199827</v>
      </c>
      <c r="JR28" s="3">
        <v>0</v>
      </c>
      <c r="JS28" s="3">
        <v>0</v>
      </c>
      <c r="JT28" s="3">
        <v>0</v>
      </c>
      <c r="JU28" s="3">
        <v>0</v>
      </c>
      <c r="JV28" s="3">
        <v>0</v>
      </c>
      <c r="JW28" s="3">
        <v>720567</v>
      </c>
      <c r="JX28" s="3">
        <v>0</v>
      </c>
      <c r="JY28" s="3">
        <v>10920394</v>
      </c>
      <c r="JZ28" s="36">
        <v>785.58999999999992</v>
      </c>
      <c r="KA28" s="36">
        <v>0</v>
      </c>
      <c r="KB28" s="36">
        <v>0</v>
      </c>
      <c r="KC28" s="36">
        <v>11251108</v>
      </c>
      <c r="KD28" s="36">
        <v>0</v>
      </c>
      <c r="KE28" s="36">
        <v>0</v>
      </c>
      <c r="KF28" s="36">
        <v>0</v>
      </c>
      <c r="KG28" s="36">
        <v>0</v>
      </c>
      <c r="KH28" s="36">
        <v>0</v>
      </c>
      <c r="KI28" s="36">
        <v>854716</v>
      </c>
      <c r="KJ28" s="36">
        <v>0</v>
      </c>
      <c r="KK28" s="36">
        <v>12105824</v>
      </c>
      <c r="KL28" s="3">
        <v>788</v>
      </c>
      <c r="KM28" s="3" t="s">
        <v>752</v>
      </c>
      <c r="KN28" s="3">
        <v>0</v>
      </c>
      <c r="KO28" s="3">
        <v>12176234</v>
      </c>
      <c r="KP28" s="3">
        <v>0</v>
      </c>
      <c r="KQ28" s="3">
        <v>0</v>
      </c>
      <c r="KR28" s="3">
        <v>0</v>
      </c>
      <c r="KS28" s="3">
        <v>0</v>
      </c>
      <c r="KT28" s="3">
        <v>0</v>
      </c>
      <c r="KU28" s="3">
        <v>936144</v>
      </c>
      <c r="KV28" s="3">
        <v>0</v>
      </c>
      <c r="KW28" s="3">
        <v>13112378</v>
      </c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"/>
      <c r="LK28" s="3">
        <f t="shared" si="0"/>
        <v>-435</v>
      </c>
      <c r="LL28" s="215">
        <v>3501</v>
      </c>
      <c r="LN28" s="204"/>
      <c r="LO28" s="20"/>
      <c r="LP28" s="61"/>
      <c r="LQ28" s="171"/>
      <c r="LR28" s="171"/>
      <c r="LS28" s="171"/>
      <c r="LT28" s="171"/>
      <c r="LU28" s="171"/>
      <c r="LV28" s="171"/>
      <c r="LW28" s="171"/>
      <c r="LX28" s="171"/>
      <c r="LY28" s="171"/>
    </row>
    <row r="29" spans="1:343" ht="14.45" customHeight="1">
      <c r="A29" s="1">
        <v>436</v>
      </c>
      <c r="B29" s="2" t="s">
        <v>655</v>
      </c>
      <c r="C29" s="5"/>
      <c r="D29" s="5"/>
      <c r="E29" s="3"/>
      <c r="F29" s="3"/>
      <c r="G29" s="3"/>
      <c r="H29" s="3"/>
      <c r="I29" s="3">
        <v>0</v>
      </c>
      <c r="J29" s="12"/>
      <c r="K29" s="12"/>
      <c r="L29" s="13"/>
      <c r="M29" s="13"/>
      <c r="N29" s="13"/>
      <c r="O29" s="13"/>
      <c r="P29" s="13"/>
      <c r="Q29" s="5"/>
      <c r="R29" s="5"/>
      <c r="S29" s="3"/>
      <c r="T29" s="3"/>
      <c r="U29" s="3"/>
      <c r="V29" s="3"/>
      <c r="W29" s="3"/>
      <c r="X29" s="3"/>
      <c r="Y29" s="3"/>
      <c r="Z29" s="12"/>
      <c r="AA29" s="12"/>
      <c r="AB29" s="13"/>
      <c r="AC29" s="13"/>
      <c r="AD29" s="13"/>
      <c r="AE29" s="13"/>
      <c r="AF29" s="13"/>
      <c r="AG29" s="13"/>
      <c r="AH29" s="13"/>
      <c r="AI29" s="5"/>
      <c r="AJ29" s="5"/>
      <c r="AK29" s="3"/>
      <c r="AL29" s="3"/>
      <c r="AM29" s="3"/>
      <c r="AN29" s="3"/>
      <c r="AO29" s="3"/>
      <c r="AP29" s="3"/>
      <c r="AQ29" s="3"/>
      <c r="AR29" s="12"/>
      <c r="AS29" s="12"/>
      <c r="AT29" s="13"/>
      <c r="AU29" s="13"/>
      <c r="AV29" s="13"/>
      <c r="AW29" s="13"/>
      <c r="AX29" s="13"/>
      <c r="AY29" s="13"/>
      <c r="AZ29" s="13"/>
      <c r="BA29" s="5"/>
      <c r="BB29" s="5"/>
      <c r="BC29" s="5"/>
      <c r="BD29" s="3"/>
      <c r="BE29" s="3"/>
      <c r="BF29" s="3"/>
      <c r="BG29" s="3"/>
      <c r="BH29" s="3"/>
      <c r="BI29" s="3"/>
      <c r="BJ29" s="12"/>
      <c r="BK29" s="12"/>
      <c r="BL29" s="12"/>
      <c r="BM29" s="13"/>
      <c r="BN29" s="13"/>
      <c r="BO29" s="13"/>
      <c r="BP29" s="13"/>
      <c r="BQ29" s="13"/>
      <c r="BR29" s="13"/>
      <c r="BS29" s="5">
        <v>0</v>
      </c>
      <c r="BT29" s="5">
        <v>0</v>
      </c>
      <c r="BU29" s="5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12"/>
      <c r="CC29" s="12"/>
      <c r="CD29" s="12"/>
      <c r="CE29" s="13"/>
      <c r="CF29" s="13"/>
      <c r="CG29" s="13"/>
      <c r="CH29" s="13"/>
      <c r="CI29" s="13"/>
      <c r="CJ29" s="13"/>
      <c r="CK29" s="13"/>
      <c r="CL29" s="13">
        <v>0</v>
      </c>
      <c r="CM29" s="13"/>
      <c r="CN29" s="5">
        <v>139.64406779661013</v>
      </c>
      <c r="CO29" s="5">
        <v>0</v>
      </c>
      <c r="CP29" s="5">
        <v>0</v>
      </c>
      <c r="CQ29" s="3">
        <v>2190568.8406779659</v>
      </c>
      <c r="CR29" s="3">
        <v>0</v>
      </c>
      <c r="CS29" s="3">
        <v>0</v>
      </c>
      <c r="CT29" s="3">
        <v>0</v>
      </c>
      <c r="CU29" s="3">
        <v>0</v>
      </c>
      <c r="CV29" s="3">
        <v>108363.79661016949</v>
      </c>
      <c r="CW29" s="3">
        <v>0</v>
      </c>
      <c r="CX29" s="3">
        <v>2298932.6372881355</v>
      </c>
      <c r="CY29" s="12">
        <v>173.12286689419798</v>
      </c>
      <c r="CZ29" s="12">
        <v>0</v>
      </c>
      <c r="DA29" s="12">
        <v>0</v>
      </c>
      <c r="DB29" s="13">
        <v>2601844.4474334097</v>
      </c>
      <c r="DC29" s="13"/>
      <c r="DD29" s="13">
        <v>0</v>
      </c>
      <c r="DE29" s="13"/>
      <c r="DF29" s="13">
        <v>0</v>
      </c>
      <c r="DG29" s="13">
        <v>140402.64505119453</v>
      </c>
      <c r="DH29" s="13"/>
      <c r="DI29" s="13">
        <v>62575.891496544704</v>
      </c>
      <c r="DJ29" s="13">
        <v>2742247.0924846046</v>
      </c>
      <c r="DK29" s="5">
        <v>219.79863481228671</v>
      </c>
      <c r="DL29" s="5">
        <v>0</v>
      </c>
      <c r="DM29" s="5">
        <v>0</v>
      </c>
      <c r="DN29" s="3">
        <v>3379088</v>
      </c>
      <c r="DO29" s="3">
        <v>0</v>
      </c>
      <c r="DP29" s="3">
        <v>0</v>
      </c>
      <c r="DQ29" s="3">
        <v>0</v>
      </c>
      <c r="DR29" s="3">
        <v>0</v>
      </c>
      <c r="DS29" s="3">
        <v>186608</v>
      </c>
      <c r="DT29" s="3">
        <v>0</v>
      </c>
      <c r="DU29" s="3">
        <v>3565696</v>
      </c>
      <c r="DV29" s="12">
        <v>254.21016949152542</v>
      </c>
      <c r="DW29" s="12">
        <v>0</v>
      </c>
      <c r="DX29" s="12">
        <v>0</v>
      </c>
      <c r="DY29" s="13">
        <v>4025729</v>
      </c>
      <c r="DZ29" s="13"/>
      <c r="EA29" s="13">
        <v>0</v>
      </c>
      <c r="EB29" s="13"/>
      <c r="EC29" s="13">
        <v>0</v>
      </c>
      <c r="ED29" s="13">
        <v>227009</v>
      </c>
      <c r="EE29" s="13"/>
      <c r="EF29" s="13">
        <v>4252738</v>
      </c>
      <c r="EG29" s="5">
        <v>264.22525597269617</v>
      </c>
      <c r="EH29" s="5">
        <v>0</v>
      </c>
      <c r="EI29" s="5">
        <v>0</v>
      </c>
      <c r="EJ29" s="3">
        <v>3853922</v>
      </c>
      <c r="EK29" s="3"/>
      <c r="EL29" s="3">
        <v>0</v>
      </c>
      <c r="EM29" s="3"/>
      <c r="EN29" s="3">
        <v>0</v>
      </c>
      <c r="EO29" s="3">
        <v>235954</v>
      </c>
      <c r="EP29" s="3"/>
      <c r="EQ29" s="3">
        <v>4089876</v>
      </c>
      <c r="ER29" s="35">
        <v>309.5381944444444</v>
      </c>
      <c r="ES29" s="35">
        <v>0</v>
      </c>
      <c r="ET29" s="35">
        <v>0</v>
      </c>
      <c r="EU29" s="36">
        <v>4908951</v>
      </c>
      <c r="EV29" s="36">
        <v>0</v>
      </c>
      <c r="EW29" s="36">
        <v>0</v>
      </c>
      <c r="EX29" s="36">
        <v>0</v>
      </c>
      <c r="EY29" s="36">
        <v>0</v>
      </c>
      <c r="EZ29" s="36">
        <v>276418</v>
      </c>
      <c r="FA29" s="36">
        <v>0</v>
      </c>
      <c r="FB29" s="36">
        <v>5185369</v>
      </c>
      <c r="FC29" s="5">
        <v>320.49596813368305</v>
      </c>
      <c r="FD29" s="5">
        <v>0</v>
      </c>
      <c r="FE29" s="5">
        <v>0</v>
      </c>
      <c r="FF29" s="3">
        <v>5171442</v>
      </c>
      <c r="FG29" s="3">
        <v>0</v>
      </c>
      <c r="FH29" s="3">
        <v>0</v>
      </c>
      <c r="FI29" s="3">
        <v>0</v>
      </c>
      <c r="FJ29" s="3">
        <v>0</v>
      </c>
      <c r="FK29" s="3">
        <v>286203</v>
      </c>
      <c r="FL29" s="3">
        <v>0</v>
      </c>
      <c r="FM29" s="3">
        <v>5457645</v>
      </c>
      <c r="FN29" s="36">
        <v>372.875</v>
      </c>
      <c r="FO29" s="36">
        <v>12.87500000000003</v>
      </c>
      <c r="FP29" s="36">
        <v>0</v>
      </c>
      <c r="FQ29" s="36">
        <v>5817929</v>
      </c>
      <c r="FR29" s="36">
        <v>0</v>
      </c>
      <c r="FS29" s="36">
        <v>0</v>
      </c>
      <c r="FT29" s="36">
        <v>0</v>
      </c>
      <c r="FU29" s="36">
        <v>0</v>
      </c>
      <c r="FV29" s="36">
        <v>321421</v>
      </c>
      <c r="FW29" s="36">
        <v>0</v>
      </c>
      <c r="FX29" s="36">
        <v>6139350</v>
      </c>
      <c r="FY29" s="5">
        <v>373.98293515358353</v>
      </c>
      <c r="FZ29" s="5">
        <v>13.982935153583641</v>
      </c>
      <c r="GA29" s="5">
        <v>0</v>
      </c>
      <c r="GB29" s="3">
        <v>6128431</v>
      </c>
      <c r="GC29" s="3">
        <v>0</v>
      </c>
      <c r="GD29" s="3">
        <v>0</v>
      </c>
      <c r="GE29" s="3">
        <v>0</v>
      </c>
      <c r="GF29" s="3">
        <v>0</v>
      </c>
      <c r="GG29" s="3">
        <v>321618</v>
      </c>
      <c r="GH29" s="3">
        <v>0</v>
      </c>
      <c r="GI29" s="3">
        <v>6450049</v>
      </c>
      <c r="GJ29" s="36">
        <v>393.00682593856652</v>
      </c>
      <c r="GK29" s="36">
        <v>33.006825938566244</v>
      </c>
      <c r="GL29" s="36">
        <v>0</v>
      </c>
      <c r="GM29" s="36">
        <v>6240600</v>
      </c>
      <c r="GN29" s="36">
        <v>0</v>
      </c>
      <c r="GO29" s="36">
        <v>0</v>
      </c>
      <c r="GP29" s="36">
        <v>0</v>
      </c>
      <c r="GQ29" s="36">
        <v>0</v>
      </c>
      <c r="GR29" s="36">
        <v>321477</v>
      </c>
      <c r="GS29" s="36">
        <v>0</v>
      </c>
      <c r="GT29" s="36">
        <v>6562077</v>
      </c>
      <c r="GU29" s="5">
        <v>403.51700680272108</v>
      </c>
      <c r="GV29" s="5">
        <v>43.517006802721042</v>
      </c>
      <c r="GW29" s="5">
        <v>0</v>
      </c>
      <c r="GX29" s="3">
        <v>6376904</v>
      </c>
      <c r="GY29" s="3">
        <v>0</v>
      </c>
      <c r="GZ29" s="3">
        <v>0</v>
      </c>
      <c r="HA29" s="3">
        <v>0</v>
      </c>
      <c r="HB29" s="3">
        <v>0</v>
      </c>
      <c r="HC29" s="3">
        <v>321598</v>
      </c>
      <c r="HD29" s="3">
        <v>0</v>
      </c>
      <c r="HE29" s="3">
        <v>6698502</v>
      </c>
      <c r="HF29" s="36">
        <v>369.59183673469386</v>
      </c>
      <c r="HG29" s="36">
        <v>9.5918367346938265</v>
      </c>
      <c r="HH29" s="36">
        <v>0</v>
      </c>
      <c r="HI29" s="36">
        <v>6881073</v>
      </c>
      <c r="HJ29" s="36">
        <v>-126</v>
      </c>
      <c r="HK29" s="36">
        <v>14849.514009095759</v>
      </c>
      <c r="HL29" s="36">
        <v>-14849.514009095759</v>
      </c>
      <c r="HM29" s="36">
        <v>0</v>
      </c>
      <c r="HN29" s="36">
        <v>0</v>
      </c>
      <c r="HO29" s="36">
        <v>321545</v>
      </c>
      <c r="HP29" s="36">
        <v>6</v>
      </c>
      <c r="HQ29" s="36">
        <v>7187768.4859909015</v>
      </c>
      <c r="HR29" s="3">
        <v>361.68999999999994</v>
      </c>
      <c r="HS29" s="3">
        <v>0</v>
      </c>
      <c r="HT29" s="3">
        <v>0</v>
      </c>
      <c r="HU29" s="3">
        <v>7533222</v>
      </c>
      <c r="HV29" s="3">
        <v>0</v>
      </c>
      <c r="HW29" s="3">
        <v>0</v>
      </c>
      <c r="HX29" s="3">
        <v>0</v>
      </c>
      <c r="HY29" s="3">
        <v>0</v>
      </c>
      <c r="HZ29" s="3">
        <v>0</v>
      </c>
      <c r="IA29" s="3">
        <v>322987</v>
      </c>
      <c r="IB29" s="3">
        <v>0</v>
      </c>
      <c r="IC29" s="3">
        <v>7856209</v>
      </c>
      <c r="ID29" s="201">
        <v>330.07</v>
      </c>
      <c r="IE29" s="201">
        <v>0</v>
      </c>
      <c r="IF29" s="201">
        <v>0</v>
      </c>
      <c r="IG29" s="36">
        <v>7178325</v>
      </c>
      <c r="IH29" s="36">
        <v>0</v>
      </c>
      <c r="II29" s="36">
        <v>0</v>
      </c>
      <c r="IJ29" s="36">
        <v>0</v>
      </c>
      <c r="IK29" s="36">
        <v>0</v>
      </c>
      <c r="IL29" s="36">
        <v>0</v>
      </c>
      <c r="IM29" s="36">
        <v>294753</v>
      </c>
      <c r="IN29" s="36">
        <v>0</v>
      </c>
      <c r="IO29" s="36">
        <v>7473078</v>
      </c>
      <c r="IP29" s="3">
        <v>318.94</v>
      </c>
      <c r="IQ29" s="3">
        <v>0</v>
      </c>
      <c r="IR29" s="3">
        <v>0</v>
      </c>
      <c r="IS29" s="3">
        <v>7707508</v>
      </c>
      <c r="IT29" s="3">
        <v>0</v>
      </c>
      <c r="IU29" s="3">
        <v>0</v>
      </c>
      <c r="IV29" s="3">
        <v>0</v>
      </c>
      <c r="IW29" s="3">
        <v>0</v>
      </c>
      <c r="IX29" s="3">
        <v>0</v>
      </c>
      <c r="IY29" s="3">
        <v>299166</v>
      </c>
      <c r="IZ29" s="3">
        <v>0</v>
      </c>
      <c r="JA29" s="3">
        <v>8006674</v>
      </c>
      <c r="JB29" s="36">
        <v>304.75</v>
      </c>
      <c r="JC29" s="36">
        <v>0</v>
      </c>
      <c r="JD29" s="36">
        <v>0</v>
      </c>
      <c r="JE29" s="36">
        <v>7610894</v>
      </c>
      <c r="JF29" s="36">
        <v>0</v>
      </c>
      <c r="JG29" s="36">
        <v>0</v>
      </c>
      <c r="JH29" s="36">
        <v>0</v>
      </c>
      <c r="JI29" s="36">
        <v>0</v>
      </c>
      <c r="JJ29" s="36">
        <v>0</v>
      </c>
      <c r="JK29" s="36">
        <v>285857</v>
      </c>
      <c r="JL29" s="36">
        <v>0</v>
      </c>
      <c r="JM29" s="36">
        <v>7896751</v>
      </c>
      <c r="JN29" s="3">
        <v>288.09999999999997</v>
      </c>
      <c r="JO29" s="3">
        <v>0</v>
      </c>
      <c r="JP29" s="3">
        <v>0</v>
      </c>
      <c r="JQ29" s="3">
        <v>7861423</v>
      </c>
      <c r="JR29" s="3">
        <v>0</v>
      </c>
      <c r="JS29" s="3">
        <v>0</v>
      </c>
      <c r="JT29" s="3">
        <v>0</v>
      </c>
      <c r="JU29" s="3">
        <v>0</v>
      </c>
      <c r="JV29" s="3">
        <v>0</v>
      </c>
      <c r="JW29" s="3">
        <v>270237</v>
      </c>
      <c r="JX29" s="3">
        <v>0</v>
      </c>
      <c r="JY29" s="3">
        <v>8131660</v>
      </c>
      <c r="JZ29" s="36">
        <v>256.47999999999996</v>
      </c>
      <c r="KA29" s="36">
        <v>0</v>
      </c>
      <c r="KB29" s="36">
        <v>0</v>
      </c>
      <c r="KC29" s="36">
        <v>7944038</v>
      </c>
      <c r="KD29" s="36">
        <v>0</v>
      </c>
      <c r="KE29" s="36">
        <v>0</v>
      </c>
      <c r="KF29" s="36">
        <v>0</v>
      </c>
      <c r="KG29" s="36">
        <v>0</v>
      </c>
      <c r="KH29" s="36">
        <v>0</v>
      </c>
      <c r="KI29" s="36">
        <v>279048</v>
      </c>
      <c r="KJ29" s="36">
        <v>0</v>
      </c>
      <c r="KK29" s="36">
        <v>8223086</v>
      </c>
      <c r="KL29" s="3">
        <v>261</v>
      </c>
      <c r="KM29" s="3" t="s">
        <v>752</v>
      </c>
      <c r="KN29" s="3">
        <v>0</v>
      </c>
      <c r="KO29" s="3">
        <v>8942725</v>
      </c>
      <c r="KP29" s="3">
        <v>0</v>
      </c>
      <c r="KQ29" s="3">
        <v>0</v>
      </c>
      <c r="KR29" s="3">
        <v>0</v>
      </c>
      <c r="KS29" s="3">
        <v>0</v>
      </c>
      <c r="KT29" s="3">
        <v>0</v>
      </c>
      <c r="KU29" s="3">
        <v>310068</v>
      </c>
      <c r="KV29" s="3">
        <v>0</v>
      </c>
      <c r="KW29" s="3">
        <v>9252793</v>
      </c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"/>
      <c r="LK29" s="3">
        <f t="shared" si="0"/>
        <v>-436</v>
      </c>
      <c r="LL29" s="215">
        <v>3504</v>
      </c>
      <c r="LN29" s="204"/>
      <c r="LO29" s="20"/>
      <c r="LP29" s="61"/>
      <c r="LQ29" s="171"/>
      <c r="LR29" s="171"/>
      <c r="LS29" s="171"/>
      <c r="LT29" s="171"/>
      <c r="LU29" s="171"/>
      <c r="LV29" s="171"/>
      <c r="LW29" s="171"/>
      <c r="LX29" s="171"/>
      <c r="LY29" s="171"/>
    </row>
    <row r="30" spans="1:343" ht="14.45" customHeight="1">
      <c r="A30" s="1">
        <v>437</v>
      </c>
      <c r="B30" s="2" t="s">
        <v>671</v>
      </c>
      <c r="C30" s="5">
        <v>65</v>
      </c>
      <c r="D30" s="5">
        <v>65</v>
      </c>
      <c r="E30" s="3">
        <v>445835</v>
      </c>
      <c r="F30" s="3">
        <v>0</v>
      </c>
      <c r="G30" s="3">
        <v>37310</v>
      </c>
      <c r="H30" s="3">
        <v>0</v>
      </c>
      <c r="I30" s="3">
        <v>483145</v>
      </c>
      <c r="J30" s="12">
        <v>98.54</v>
      </c>
      <c r="K30" s="12">
        <v>98.54</v>
      </c>
      <c r="L30" s="13">
        <v>722495</v>
      </c>
      <c r="M30" s="13">
        <v>0</v>
      </c>
      <c r="N30" s="13">
        <v>61981</v>
      </c>
      <c r="O30" s="13"/>
      <c r="P30" s="13">
        <v>784476</v>
      </c>
      <c r="Q30" s="5">
        <v>141.63999999999999</v>
      </c>
      <c r="R30" s="5">
        <v>141.63999999999999</v>
      </c>
      <c r="S30" s="3">
        <v>1085812</v>
      </c>
      <c r="T30" s="3">
        <v>0</v>
      </c>
      <c r="U30" s="3">
        <v>90367</v>
      </c>
      <c r="V30" s="3">
        <v>0</v>
      </c>
      <c r="W30" s="3">
        <v>0</v>
      </c>
      <c r="X30" s="3"/>
      <c r="Y30" s="3">
        <v>1176179</v>
      </c>
      <c r="Z30" s="12">
        <v>183.2</v>
      </c>
      <c r="AA30" s="12">
        <v>162</v>
      </c>
      <c r="AB30" s="13">
        <v>1505723</v>
      </c>
      <c r="AC30" s="13">
        <v>0</v>
      </c>
      <c r="AD30" s="13">
        <v>40987</v>
      </c>
      <c r="AE30" s="13">
        <v>0</v>
      </c>
      <c r="AF30" s="13">
        <v>0</v>
      </c>
      <c r="AG30" s="13"/>
      <c r="AH30" s="13">
        <v>1546710</v>
      </c>
      <c r="AI30" s="5">
        <v>191.73</v>
      </c>
      <c r="AJ30" s="5">
        <v>128</v>
      </c>
      <c r="AK30" s="3">
        <v>1664793</v>
      </c>
      <c r="AL30" s="3"/>
      <c r="AM30" s="3">
        <v>14592</v>
      </c>
      <c r="AN30" s="3"/>
      <c r="AO30" s="3">
        <v>0</v>
      </c>
      <c r="AP30" s="3"/>
      <c r="AQ30" s="3">
        <v>1679385</v>
      </c>
      <c r="AR30" s="12">
        <v>192.04</v>
      </c>
      <c r="AS30" s="12">
        <v>186.64</v>
      </c>
      <c r="AT30" s="13">
        <v>1705138</v>
      </c>
      <c r="AU30" s="13">
        <v>0</v>
      </c>
      <c r="AV30" s="13">
        <v>22026</v>
      </c>
      <c r="AW30" s="13">
        <v>0</v>
      </c>
      <c r="AX30" s="13">
        <v>0</v>
      </c>
      <c r="AY30" s="13"/>
      <c r="AZ30" s="13">
        <v>1727164</v>
      </c>
      <c r="BA30" s="5">
        <v>218.84</v>
      </c>
      <c r="BB30" s="5">
        <v>0</v>
      </c>
      <c r="BC30" s="5">
        <v>218.84</v>
      </c>
      <c r="BD30" s="3">
        <v>2087733</v>
      </c>
      <c r="BE30" s="3">
        <v>0</v>
      </c>
      <c r="BF30" s="3">
        <v>8526</v>
      </c>
      <c r="BG30" s="3">
        <v>0</v>
      </c>
      <c r="BH30" s="3">
        <v>0</v>
      </c>
      <c r="BI30" s="3">
        <v>2096259</v>
      </c>
      <c r="BJ30" s="12">
        <v>250.41</v>
      </c>
      <c r="BK30" s="12">
        <v>0</v>
      </c>
      <c r="BL30" s="12">
        <v>250.41</v>
      </c>
      <c r="BM30" s="13">
        <v>2384404</v>
      </c>
      <c r="BN30" s="13">
        <v>0</v>
      </c>
      <c r="BO30" s="13">
        <v>13023</v>
      </c>
      <c r="BP30" s="13">
        <v>0</v>
      </c>
      <c r="BQ30" s="13">
        <v>0</v>
      </c>
      <c r="BR30" s="13">
        <v>2397427</v>
      </c>
      <c r="BS30" s="5">
        <v>244.32</v>
      </c>
      <c r="BT30" s="5">
        <v>0</v>
      </c>
      <c r="BU30" s="5">
        <v>239.47</v>
      </c>
      <c r="BV30" s="3">
        <v>2340351</v>
      </c>
      <c r="BW30" s="3">
        <v>0</v>
      </c>
      <c r="BX30" s="3">
        <v>16764</v>
      </c>
      <c r="BY30" s="3">
        <v>0</v>
      </c>
      <c r="BZ30" s="3">
        <v>0</v>
      </c>
      <c r="CA30" s="3">
        <v>2357115</v>
      </c>
      <c r="CB30" s="12">
        <v>226.34375</v>
      </c>
      <c r="CC30" s="12">
        <v>0</v>
      </c>
      <c r="CD30" s="12">
        <v>196.47499999999999</v>
      </c>
      <c r="CE30" s="13">
        <v>2417681.1968750004</v>
      </c>
      <c r="CF30" s="13"/>
      <c r="CG30" s="13">
        <v>20433.400000000001</v>
      </c>
      <c r="CH30" s="13"/>
      <c r="CI30" s="13">
        <v>0</v>
      </c>
      <c r="CJ30" s="13">
        <v>169305.125</v>
      </c>
      <c r="CK30" s="13"/>
      <c r="CL30" s="13">
        <v>74754.589229341596</v>
      </c>
      <c r="CM30" s="13">
        <v>2438114.5968749998</v>
      </c>
      <c r="CN30" s="5">
        <v>255.39497174489671</v>
      </c>
      <c r="CO30" s="5">
        <v>5.3949717448967203</v>
      </c>
      <c r="CP30" s="5">
        <v>201.92177949486793</v>
      </c>
      <c r="CQ30" s="3">
        <v>2517505.9496057206</v>
      </c>
      <c r="CR30" s="3">
        <v>0</v>
      </c>
      <c r="CS30" s="3">
        <v>25845.987775343096</v>
      </c>
      <c r="CT30" s="3">
        <v>0</v>
      </c>
      <c r="CU30" s="3">
        <v>0</v>
      </c>
      <c r="CV30" s="3">
        <v>194000</v>
      </c>
      <c r="CW30" s="3">
        <v>0</v>
      </c>
      <c r="CX30" s="3">
        <v>2737351.9373810631</v>
      </c>
      <c r="CY30" s="12">
        <v>259.63754305610962</v>
      </c>
      <c r="CZ30" s="12">
        <v>9.6375430561095747</v>
      </c>
      <c r="DA30" s="12">
        <v>215.75827549015267</v>
      </c>
      <c r="DB30" s="13">
        <v>2811094.2831072719</v>
      </c>
      <c r="DC30" s="13"/>
      <c r="DD30" s="13">
        <v>26538.267885288769</v>
      </c>
      <c r="DE30" s="13"/>
      <c r="DF30" s="13">
        <v>0</v>
      </c>
      <c r="DG30" s="13">
        <v>202750</v>
      </c>
      <c r="DH30" s="13"/>
      <c r="DI30" s="13">
        <v>0</v>
      </c>
      <c r="DJ30" s="13">
        <v>3040382.5509925759</v>
      </c>
      <c r="DK30" s="5">
        <v>277.1807201636027</v>
      </c>
      <c r="DL30" s="5">
        <v>0</v>
      </c>
      <c r="DM30" s="5">
        <v>169.44480886936256</v>
      </c>
      <c r="DN30" s="3">
        <v>3353747</v>
      </c>
      <c r="DO30" s="3">
        <v>0</v>
      </c>
      <c r="DP30" s="3">
        <v>38294</v>
      </c>
      <c r="DQ30" s="3">
        <v>0</v>
      </c>
      <c r="DR30" s="3">
        <v>0</v>
      </c>
      <c r="DS30" s="3">
        <v>235326</v>
      </c>
      <c r="DT30" s="3">
        <v>0</v>
      </c>
      <c r="DU30" s="3">
        <v>3627367</v>
      </c>
      <c r="DV30" s="12">
        <v>267.46225827691575</v>
      </c>
      <c r="DW30" s="12">
        <v>0</v>
      </c>
      <c r="DX30" s="12">
        <v>180.40131243064408</v>
      </c>
      <c r="DY30" s="13">
        <v>3330784</v>
      </c>
      <c r="DZ30" s="13"/>
      <c r="EA30" s="13">
        <v>68194</v>
      </c>
      <c r="EB30" s="13"/>
      <c r="EC30" s="13">
        <v>0</v>
      </c>
      <c r="ED30" s="13">
        <v>238849</v>
      </c>
      <c r="EE30" s="13"/>
      <c r="EF30" s="13">
        <v>3637827</v>
      </c>
      <c r="EG30" s="5">
        <v>278.3125</v>
      </c>
      <c r="EH30" s="5">
        <v>0</v>
      </c>
      <c r="EI30" s="5">
        <v>187.01736111111114</v>
      </c>
      <c r="EJ30" s="3">
        <v>3478081</v>
      </c>
      <c r="EK30" s="3"/>
      <c r="EL30" s="3">
        <v>69386</v>
      </c>
      <c r="EM30" s="3"/>
      <c r="EN30" s="3">
        <v>0</v>
      </c>
      <c r="EO30" s="3">
        <v>248532</v>
      </c>
      <c r="EP30" s="3"/>
      <c r="EQ30" s="3">
        <v>3795999</v>
      </c>
      <c r="ER30" s="35">
        <v>288.33216783216784</v>
      </c>
      <c r="ES30" s="35">
        <v>8.3321678321677926</v>
      </c>
      <c r="ET30" s="35">
        <v>162.83566433566435</v>
      </c>
      <c r="EU30" s="36">
        <v>3755411</v>
      </c>
      <c r="EV30" s="36">
        <v>0</v>
      </c>
      <c r="EW30" s="36">
        <v>55854</v>
      </c>
      <c r="EX30" s="36">
        <v>0</v>
      </c>
      <c r="EY30" s="36">
        <v>0</v>
      </c>
      <c r="EZ30" s="36">
        <v>249986</v>
      </c>
      <c r="FA30" s="36">
        <v>0</v>
      </c>
      <c r="FB30" s="36">
        <v>4061251</v>
      </c>
      <c r="FC30" s="5">
        <v>280.60606060606068</v>
      </c>
      <c r="FD30" s="5">
        <v>0</v>
      </c>
      <c r="FE30" s="5">
        <v>180.49494949494954</v>
      </c>
      <c r="FF30" s="3">
        <v>3697495</v>
      </c>
      <c r="FG30" s="3">
        <v>0</v>
      </c>
      <c r="FH30" s="3">
        <v>72377</v>
      </c>
      <c r="FI30" s="3">
        <v>0</v>
      </c>
      <c r="FJ30" s="3">
        <v>0</v>
      </c>
      <c r="FK30" s="3">
        <v>250579</v>
      </c>
      <c r="FL30" s="3">
        <v>0</v>
      </c>
      <c r="FM30" s="3">
        <v>4020451</v>
      </c>
      <c r="FN30" s="36">
        <v>281.65306122448976</v>
      </c>
      <c r="FO30" s="36">
        <v>1.6530612244897547</v>
      </c>
      <c r="FP30" s="36">
        <v>205.63945578231292</v>
      </c>
      <c r="FQ30" s="36">
        <v>3967180</v>
      </c>
      <c r="FR30" s="36">
        <v>0</v>
      </c>
      <c r="FS30" s="36">
        <v>86987</v>
      </c>
      <c r="FT30" s="36">
        <v>0</v>
      </c>
      <c r="FU30" s="36">
        <v>0</v>
      </c>
      <c r="FV30" s="36">
        <v>250105</v>
      </c>
      <c r="FW30" s="36">
        <v>0</v>
      </c>
      <c r="FX30" s="36">
        <v>4304272</v>
      </c>
      <c r="FY30" s="5">
        <v>277.48057329498369</v>
      </c>
      <c r="FZ30" s="5">
        <v>0</v>
      </c>
      <c r="GA30" s="5">
        <v>181.00138936284307</v>
      </c>
      <c r="GB30" s="3">
        <v>4220178</v>
      </c>
      <c r="GC30" s="3">
        <v>0</v>
      </c>
      <c r="GD30" s="3">
        <v>72038</v>
      </c>
      <c r="GE30" s="3">
        <v>0</v>
      </c>
      <c r="GF30" s="3">
        <v>0</v>
      </c>
      <c r="GG30" s="3">
        <v>247790</v>
      </c>
      <c r="GH30" s="3">
        <v>0</v>
      </c>
      <c r="GI30" s="3">
        <v>4540006</v>
      </c>
      <c r="GJ30" s="36">
        <v>280.67918088737196</v>
      </c>
      <c r="GK30" s="36">
        <v>0.67918088737195781</v>
      </c>
      <c r="GL30" s="36">
        <v>167.73378839590447</v>
      </c>
      <c r="GM30" s="36">
        <v>4390846</v>
      </c>
      <c r="GN30" s="36">
        <v>0</v>
      </c>
      <c r="GO30" s="36">
        <v>120768</v>
      </c>
      <c r="GP30" s="36">
        <v>0</v>
      </c>
      <c r="GQ30" s="36">
        <v>0</v>
      </c>
      <c r="GR30" s="36">
        <v>250083</v>
      </c>
      <c r="GS30" s="36">
        <v>0</v>
      </c>
      <c r="GT30" s="36">
        <v>4761697</v>
      </c>
      <c r="GU30" s="5">
        <v>279.97342192691031</v>
      </c>
      <c r="GV30" s="5">
        <v>0</v>
      </c>
      <c r="GW30" s="5">
        <v>168.32890365448503</v>
      </c>
      <c r="GX30" s="3">
        <v>4503217</v>
      </c>
      <c r="GY30" s="3">
        <v>0</v>
      </c>
      <c r="GZ30" s="3">
        <v>102679</v>
      </c>
      <c r="HA30" s="3">
        <v>0</v>
      </c>
      <c r="HB30" s="3">
        <v>0</v>
      </c>
      <c r="HC30" s="3">
        <v>250017</v>
      </c>
      <c r="HD30" s="3">
        <v>0</v>
      </c>
      <c r="HE30" s="3">
        <v>4855913</v>
      </c>
      <c r="HF30" s="36">
        <v>278.49833887043195</v>
      </c>
      <c r="HG30" s="36">
        <v>0</v>
      </c>
      <c r="HH30" s="36">
        <v>174.22259136212625</v>
      </c>
      <c r="HI30" s="36">
        <v>4662559</v>
      </c>
      <c r="HJ30" s="36">
        <v>0</v>
      </c>
      <c r="HK30" s="36">
        <v>0</v>
      </c>
      <c r="HL30" s="36">
        <v>0</v>
      </c>
      <c r="HM30" s="36">
        <v>157845</v>
      </c>
      <c r="HN30" s="36">
        <v>0</v>
      </c>
      <c r="HO30" s="36">
        <v>248696</v>
      </c>
      <c r="HP30" s="36">
        <v>0</v>
      </c>
      <c r="HQ30" s="36">
        <v>5069100</v>
      </c>
      <c r="HR30" s="3">
        <v>276.65999999999997</v>
      </c>
      <c r="HS30" s="3">
        <v>0</v>
      </c>
      <c r="HT30" s="3">
        <v>188.68</v>
      </c>
      <c r="HU30" s="3">
        <v>4950006</v>
      </c>
      <c r="HV30" s="3">
        <v>0</v>
      </c>
      <c r="HW30" s="3">
        <v>0</v>
      </c>
      <c r="HX30" s="3">
        <v>0</v>
      </c>
      <c r="HY30" s="3">
        <v>186984</v>
      </c>
      <c r="HZ30" s="3">
        <v>0</v>
      </c>
      <c r="IA30" s="3">
        <v>247057</v>
      </c>
      <c r="IB30" s="3">
        <v>0</v>
      </c>
      <c r="IC30" s="3">
        <v>5384047</v>
      </c>
      <c r="ID30" s="201">
        <v>257.82000000000005</v>
      </c>
      <c r="IE30" s="201">
        <v>0</v>
      </c>
      <c r="IF30" s="201">
        <v>169.95</v>
      </c>
      <c r="IG30" s="36">
        <v>4767403</v>
      </c>
      <c r="IH30" s="36">
        <v>0</v>
      </c>
      <c r="II30" s="36">
        <v>0</v>
      </c>
      <c r="IJ30" s="36">
        <v>0</v>
      </c>
      <c r="IK30" s="36">
        <v>165361</v>
      </c>
      <c r="IL30" s="36">
        <v>0</v>
      </c>
      <c r="IM30" s="36">
        <v>230232</v>
      </c>
      <c r="IN30" s="36">
        <v>0</v>
      </c>
      <c r="IO30" s="36">
        <v>5162996</v>
      </c>
      <c r="IP30" s="3">
        <v>216.34000000000009</v>
      </c>
      <c r="IQ30" s="3">
        <v>0</v>
      </c>
      <c r="IR30" s="3">
        <v>5.37</v>
      </c>
      <c r="IS30" s="3">
        <v>4255977</v>
      </c>
      <c r="IT30" s="3">
        <v>0</v>
      </c>
      <c r="IU30" s="3">
        <v>0</v>
      </c>
      <c r="IV30" s="3">
        <v>0</v>
      </c>
      <c r="IW30" s="3">
        <v>4758</v>
      </c>
      <c r="IX30" s="3">
        <v>0</v>
      </c>
      <c r="IY30" s="3">
        <v>202915</v>
      </c>
      <c r="IZ30" s="3">
        <v>0</v>
      </c>
      <c r="JA30" s="3">
        <v>4463650</v>
      </c>
      <c r="JB30" s="36">
        <v>300.43999999999988</v>
      </c>
      <c r="JC30" s="36">
        <v>0</v>
      </c>
      <c r="JD30" s="36">
        <v>0</v>
      </c>
      <c r="JE30" s="36">
        <v>6405873</v>
      </c>
      <c r="JF30" s="36">
        <v>0</v>
      </c>
      <c r="JG30" s="36">
        <v>0</v>
      </c>
      <c r="JH30" s="36">
        <v>0</v>
      </c>
      <c r="JI30" s="36">
        <v>0</v>
      </c>
      <c r="JJ30" s="36">
        <v>13155</v>
      </c>
      <c r="JK30" s="36">
        <v>281813</v>
      </c>
      <c r="JL30" s="36">
        <v>0</v>
      </c>
      <c r="JM30" s="36">
        <v>6687686</v>
      </c>
      <c r="JN30" s="3">
        <v>217.95999999999998</v>
      </c>
      <c r="JO30" s="3">
        <v>0</v>
      </c>
      <c r="JP30" s="3">
        <v>210.57</v>
      </c>
      <c r="JQ30" s="3">
        <v>5143278</v>
      </c>
      <c r="JR30" s="3">
        <v>0</v>
      </c>
      <c r="JS30" s="3">
        <v>0</v>
      </c>
      <c r="JT30" s="3">
        <v>0</v>
      </c>
      <c r="JU30" s="3">
        <v>271212</v>
      </c>
      <c r="JV30" s="3">
        <v>0</v>
      </c>
      <c r="JW30" s="3">
        <v>204445</v>
      </c>
      <c r="JX30" s="3">
        <v>0</v>
      </c>
      <c r="JY30" s="3">
        <v>5618935</v>
      </c>
      <c r="JZ30" s="36">
        <v>193.07999999999998</v>
      </c>
      <c r="KA30" s="36">
        <v>0</v>
      </c>
      <c r="KB30" s="36">
        <v>183.55999999999997</v>
      </c>
      <c r="KC30" s="36">
        <v>4975617</v>
      </c>
      <c r="KD30" s="36">
        <v>0</v>
      </c>
      <c r="KE30" s="36">
        <v>0</v>
      </c>
      <c r="KF30" s="36">
        <v>0</v>
      </c>
      <c r="KG30" s="36">
        <v>283969</v>
      </c>
      <c r="KH30" s="36">
        <v>0</v>
      </c>
      <c r="KI30" s="36">
        <v>210069</v>
      </c>
      <c r="KJ30" s="36">
        <v>0</v>
      </c>
      <c r="KK30" s="36">
        <v>5469655</v>
      </c>
      <c r="KL30" s="3">
        <v>199</v>
      </c>
      <c r="KM30" s="3" t="s">
        <v>752</v>
      </c>
      <c r="KN30" s="3">
        <v>0</v>
      </c>
      <c r="KO30" s="3">
        <v>5490207</v>
      </c>
      <c r="KP30" s="3">
        <v>0</v>
      </c>
      <c r="KQ30" s="3">
        <v>0</v>
      </c>
      <c r="KR30" s="3">
        <v>0</v>
      </c>
      <c r="KS30" s="3">
        <v>283969</v>
      </c>
      <c r="KT30" s="3">
        <v>0</v>
      </c>
      <c r="KU30" s="3">
        <v>236412</v>
      </c>
      <c r="KV30" s="3">
        <v>0</v>
      </c>
      <c r="KW30" s="3">
        <v>6010588</v>
      </c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"/>
      <c r="LK30" s="3">
        <f t="shared" si="0"/>
        <v>-437</v>
      </c>
      <c r="LL30" s="215">
        <v>3507</v>
      </c>
      <c r="LN30" s="204"/>
      <c r="LO30" s="20"/>
      <c r="LP30" s="61"/>
      <c r="LQ30" s="171"/>
      <c r="LR30" s="171"/>
      <c r="LS30" s="171"/>
      <c r="LT30" s="171"/>
      <c r="LU30" s="171"/>
      <c r="LV30" s="171"/>
      <c r="LW30" s="171"/>
      <c r="LX30" s="171"/>
      <c r="LY30" s="171"/>
    </row>
    <row r="31" spans="1:343" ht="14.45" customHeight="1">
      <c r="A31" s="1">
        <v>438</v>
      </c>
      <c r="B31" s="2" t="s">
        <v>10</v>
      </c>
      <c r="C31" s="5"/>
      <c r="D31" s="5"/>
      <c r="E31" s="3"/>
      <c r="F31" s="3"/>
      <c r="G31" s="3"/>
      <c r="H31" s="3"/>
      <c r="I31" s="3">
        <v>0</v>
      </c>
      <c r="J31" s="12"/>
      <c r="K31" s="12"/>
      <c r="L31" s="13"/>
      <c r="M31" s="13"/>
      <c r="N31" s="13"/>
      <c r="O31" s="13"/>
      <c r="P31" s="13"/>
      <c r="Q31" s="5"/>
      <c r="R31" s="5"/>
      <c r="S31" s="3"/>
      <c r="T31" s="3"/>
      <c r="U31" s="3"/>
      <c r="V31" s="3"/>
      <c r="W31" s="3"/>
      <c r="X31" s="3"/>
      <c r="Y31" s="3"/>
      <c r="Z31" s="12">
        <v>0</v>
      </c>
      <c r="AA31" s="12">
        <v>0</v>
      </c>
      <c r="AB31" s="13">
        <v>0</v>
      </c>
      <c r="AC31" s="13"/>
      <c r="AD31" s="13">
        <v>0</v>
      </c>
      <c r="AE31" s="13"/>
      <c r="AF31" s="13">
        <v>0</v>
      </c>
      <c r="AG31" s="13"/>
      <c r="AH31" s="13">
        <v>0</v>
      </c>
      <c r="AI31" s="5"/>
      <c r="AJ31" s="5"/>
      <c r="AK31" s="3"/>
      <c r="AL31" s="3"/>
      <c r="AM31" s="3"/>
      <c r="AN31" s="3"/>
      <c r="AO31" s="3"/>
      <c r="AP31" s="3"/>
      <c r="AQ31" s="3"/>
      <c r="AR31" s="12"/>
      <c r="AS31" s="12"/>
      <c r="AT31" s="13"/>
      <c r="AU31" s="13"/>
      <c r="AV31" s="13"/>
      <c r="AW31" s="13"/>
      <c r="AX31" s="13"/>
      <c r="AY31" s="13"/>
      <c r="AZ31" s="13"/>
      <c r="BA31" s="5">
        <v>33.56</v>
      </c>
      <c r="BB31" s="5">
        <v>0</v>
      </c>
      <c r="BC31" s="5">
        <v>33.56</v>
      </c>
      <c r="BD31" s="3">
        <v>320162</v>
      </c>
      <c r="BE31" s="3">
        <v>0</v>
      </c>
      <c r="BF31" s="3">
        <v>13826</v>
      </c>
      <c r="BG31" s="3">
        <v>0</v>
      </c>
      <c r="BH31" s="3">
        <v>0</v>
      </c>
      <c r="BI31" s="3">
        <v>333988</v>
      </c>
      <c r="BJ31" s="12">
        <v>58.77</v>
      </c>
      <c r="BK31" s="12">
        <v>0</v>
      </c>
      <c r="BL31" s="12">
        <v>58.77</v>
      </c>
      <c r="BM31" s="13">
        <v>559609</v>
      </c>
      <c r="BN31" s="13">
        <v>0</v>
      </c>
      <c r="BO31" s="13">
        <v>7523</v>
      </c>
      <c r="BP31" s="13">
        <v>0</v>
      </c>
      <c r="BQ31" s="13">
        <v>0</v>
      </c>
      <c r="BR31" s="13">
        <v>567132</v>
      </c>
      <c r="BS31" s="5">
        <v>81.58</v>
      </c>
      <c r="BT31" s="5">
        <v>0</v>
      </c>
      <c r="BU31" s="5">
        <v>79.58</v>
      </c>
      <c r="BV31" s="3">
        <v>780565</v>
      </c>
      <c r="BW31" s="3">
        <v>0</v>
      </c>
      <c r="BX31" s="3">
        <v>5650</v>
      </c>
      <c r="BY31" s="3">
        <v>0</v>
      </c>
      <c r="BZ31" s="3">
        <v>0</v>
      </c>
      <c r="CA31" s="3">
        <v>786215</v>
      </c>
      <c r="CB31" s="12">
        <v>103.58362989323844</v>
      </c>
      <c r="CC31" s="12">
        <v>0</v>
      </c>
      <c r="CD31" s="12">
        <v>100.58362989323844</v>
      </c>
      <c r="CE31" s="13">
        <v>1106164.5160142349</v>
      </c>
      <c r="CF31" s="13"/>
      <c r="CG31" s="13">
        <v>12271.202846975089</v>
      </c>
      <c r="CH31" s="13"/>
      <c r="CI31" s="13">
        <v>0</v>
      </c>
      <c r="CJ31" s="13">
        <v>77480.55516014235</v>
      </c>
      <c r="CK31" s="13"/>
      <c r="CL31" s="13">
        <v>19072.804412709083</v>
      </c>
      <c r="CM31" s="13">
        <v>1118435.7188612102</v>
      </c>
      <c r="CN31" s="5">
        <v>106.01075268817203</v>
      </c>
      <c r="CO31" s="5">
        <v>0</v>
      </c>
      <c r="CP31" s="5">
        <v>77.741935483870975</v>
      </c>
      <c r="CQ31" s="3">
        <v>1105678.3870967743</v>
      </c>
      <c r="CR31" s="3">
        <v>0</v>
      </c>
      <c r="CS31" s="3">
        <v>8007.4193548387093</v>
      </c>
      <c r="CT31" s="3">
        <v>0</v>
      </c>
      <c r="CU31" s="3">
        <v>0</v>
      </c>
      <c r="CV31" s="3">
        <v>82264.344086021505</v>
      </c>
      <c r="CW31" s="3">
        <v>0</v>
      </c>
      <c r="CX31" s="3">
        <v>1195950.1505376345</v>
      </c>
      <c r="CY31" s="12">
        <v>109.99285714285713</v>
      </c>
      <c r="CZ31" s="12">
        <v>0</v>
      </c>
      <c r="DA31" s="12">
        <v>102.70357142857142</v>
      </c>
      <c r="DB31" s="13">
        <v>1251981.5334061231</v>
      </c>
      <c r="DC31" s="13"/>
      <c r="DD31" s="13">
        <v>15713.646428571426</v>
      </c>
      <c r="DE31" s="13"/>
      <c r="DF31" s="13">
        <v>0</v>
      </c>
      <c r="DG31" s="13">
        <v>89204.207142857136</v>
      </c>
      <c r="DH31" s="13"/>
      <c r="DI31" s="13">
        <v>0</v>
      </c>
      <c r="DJ31" s="13">
        <v>1356899.386977552</v>
      </c>
      <c r="DK31" s="5">
        <v>117.93262411347519</v>
      </c>
      <c r="DL31" s="5">
        <v>0</v>
      </c>
      <c r="DM31" s="5">
        <v>113.93262411347519</v>
      </c>
      <c r="DN31" s="3">
        <v>1408687</v>
      </c>
      <c r="DO31" s="3">
        <v>0</v>
      </c>
      <c r="DP31" s="3">
        <v>25293</v>
      </c>
      <c r="DQ31" s="3">
        <v>0</v>
      </c>
      <c r="DR31" s="3">
        <v>0</v>
      </c>
      <c r="DS31" s="3">
        <v>100125</v>
      </c>
      <c r="DT31" s="3">
        <v>0</v>
      </c>
      <c r="DU31" s="3">
        <v>1534105</v>
      </c>
      <c r="DV31" s="12">
        <v>120.55749128919861</v>
      </c>
      <c r="DW31" s="12">
        <v>0.55749128919860746</v>
      </c>
      <c r="DX31" s="12">
        <v>52.804878048780488</v>
      </c>
      <c r="DY31" s="13">
        <v>1530250</v>
      </c>
      <c r="DZ31" s="13"/>
      <c r="EA31" s="13">
        <v>14153</v>
      </c>
      <c r="EB31" s="13"/>
      <c r="EC31" s="13">
        <v>0</v>
      </c>
      <c r="ED31" s="13">
        <v>107173</v>
      </c>
      <c r="EE31" s="13"/>
      <c r="EF31" s="13">
        <v>1651576</v>
      </c>
      <c r="EG31" s="5">
        <v>122.37259669616225</v>
      </c>
      <c r="EH31" s="5">
        <v>2.3725966961622458</v>
      </c>
      <c r="EI31" s="5">
        <v>121.03446719975936</v>
      </c>
      <c r="EJ31" s="3">
        <v>1499405</v>
      </c>
      <c r="EK31" s="3"/>
      <c r="EL31" s="3">
        <v>53137</v>
      </c>
      <c r="EM31" s="3"/>
      <c r="EN31" s="3">
        <v>0</v>
      </c>
      <c r="EO31" s="3">
        <v>107194</v>
      </c>
      <c r="EP31" s="3"/>
      <c r="EQ31" s="3">
        <v>1659736</v>
      </c>
      <c r="ER31" s="35">
        <v>136.45138888888891</v>
      </c>
      <c r="ES31" s="35">
        <v>0</v>
      </c>
      <c r="ET31" s="35">
        <v>135.45138888888891</v>
      </c>
      <c r="EU31" s="36">
        <v>1821639</v>
      </c>
      <c r="EV31" s="36">
        <v>0</v>
      </c>
      <c r="EW31" s="36">
        <v>65828</v>
      </c>
      <c r="EX31" s="36">
        <v>0</v>
      </c>
      <c r="EY31" s="36">
        <v>0</v>
      </c>
      <c r="EZ31" s="36">
        <v>121850</v>
      </c>
      <c r="FA31" s="36">
        <v>0</v>
      </c>
      <c r="FB31" s="36">
        <v>2009317</v>
      </c>
      <c r="FC31" s="5">
        <v>148.95759717314488</v>
      </c>
      <c r="FD31" s="5">
        <v>3.9575971731448853</v>
      </c>
      <c r="FE31" s="5">
        <v>0</v>
      </c>
      <c r="FF31" s="3">
        <v>1885656</v>
      </c>
      <c r="FG31" s="3">
        <v>0</v>
      </c>
      <c r="FH31" s="3">
        <v>0</v>
      </c>
      <c r="FI31" s="3">
        <v>0</v>
      </c>
      <c r="FJ31" s="3">
        <v>0</v>
      </c>
      <c r="FK31" s="3">
        <v>129445</v>
      </c>
      <c r="FL31" s="3">
        <v>0</v>
      </c>
      <c r="FM31" s="3">
        <v>2015101</v>
      </c>
      <c r="FN31" s="36">
        <v>147.48763250883394</v>
      </c>
      <c r="FO31" s="36">
        <v>2.4876325088339444</v>
      </c>
      <c r="FP31" s="36">
        <v>145.48763250883394</v>
      </c>
      <c r="FQ31" s="36">
        <v>1976344</v>
      </c>
      <c r="FR31" s="36">
        <v>0</v>
      </c>
      <c r="FS31" s="36">
        <v>37245</v>
      </c>
      <c r="FT31" s="36">
        <v>0</v>
      </c>
      <c r="FU31" s="36">
        <v>0</v>
      </c>
      <c r="FV31" s="36">
        <v>129493</v>
      </c>
      <c r="FW31" s="36">
        <v>0</v>
      </c>
      <c r="FX31" s="36">
        <v>2143082</v>
      </c>
      <c r="FY31" s="5">
        <v>191.40225706390166</v>
      </c>
      <c r="FZ31" s="5">
        <v>0</v>
      </c>
      <c r="GA31" s="5">
        <v>144.98203871030847</v>
      </c>
      <c r="GB31" s="3">
        <v>2837559</v>
      </c>
      <c r="GC31" s="3">
        <v>0</v>
      </c>
      <c r="GD31" s="3">
        <v>46683</v>
      </c>
      <c r="GE31" s="3">
        <v>0</v>
      </c>
      <c r="GF31" s="3">
        <v>0</v>
      </c>
      <c r="GG31" s="3">
        <v>170920</v>
      </c>
      <c r="GH31" s="3">
        <v>0</v>
      </c>
      <c r="GI31" s="3">
        <v>3055162</v>
      </c>
      <c r="GJ31" s="36">
        <v>271.16923424638571</v>
      </c>
      <c r="GK31" s="36">
        <v>0</v>
      </c>
      <c r="GL31" s="36">
        <v>101.52333500434054</v>
      </c>
      <c r="GM31" s="36">
        <v>4109469</v>
      </c>
      <c r="GN31" s="36">
        <v>0</v>
      </c>
      <c r="GO31" s="36">
        <v>28426</v>
      </c>
      <c r="GP31" s="36">
        <v>0</v>
      </c>
      <c r="GQ31" s="36">
        <v>0</v>
      </c>
      <c r="GR31" s="36">
        <v>242151</v>
      </c>
      <c r="GS31" s="36">
        <v>0</v>
      </c>
      <c r="GT31" s="36">
        <v>4380046</v>
      </c>
      <c r="GU31" s="5">
        <v>316.44136083901589</v>
      </c>
      <c r="GV31" s="5">
        <v>0</v>
      </c>
      <c r="GW31" s="5">
        <v>102.30580612829324</v>
      </c>
      <c r="GX31" s="3">
        <v>4611951</v>
      </c>
      <c r="GY31" s="3">
        <v>0</v>
      </c>
      <c r="GZ31" s="3">
        <v>26087</v>
      </c>
      <c r="HA31" s="3">
        <v>0</v>
      </c>
      <c r="HB31" s="3">
        <v>0</v>
      </c>
      <c r="HC31" s="3">
        <v>282582</v>
      </c>
      <c r="HD31" s="3">
        <v>0</v>
      </c>
      <c r="HE31" s="3">
        <v>4920620</v>
      </c>
      <c r="HF31" s="36">
        <v>357.41806985939076</v>
      </c>
      <c r="HG31" s="36">
        <v>12.418069859390803</v>
      </c>
      <c r="HH31" s="36">
        <v>112.65524284497019</v>
      </c>
      <c r="HI31" s="36">
        <v>5336155</v>
      </c>
      <c r="HJ31" s="36">
        <v>-185</v>
      </c>
      <c r="HK31" s="36">
        <v>0</v>
      </c>
      <c r="HL31" s="36">
        <v>0</v>
      </c>
      <c r="HM31" s="36">
        <v>41345</v>
      </c>
      <c r="HN31" s="36">
        <v>92</v>
      </c>
      <c r="HO31" s="36">
        <v>308094</v>
      </c>
      <c r="HP31" s="36">
        <v>-140</v>
      </c>
      <c r="HQ31" s="36">
        <v>5685594</v>
      </c>
      <c r="HR31" s="3">
        <v>344.13000000000005</v>
      </c>
      <c r="HS31" s="3">
        <v>0</v>
      </c>
      <c r="HT31" s="3">
        <v>104.03</v>
      </c>
      <c r="HU31" s="3">
        <v>5656117</v>
      </c>
      <c r="HV31" s="3">
        <v>0</v>
      </c>
      <c r="HW31" s="3">
        <v>0</v>
      </c>
      <c r="HX31" s="3">
        <v>0</v>
      </c>
      <c r="HY31" s="3">
        <v>36930</v>
      </c>
      <c r="HZ31" s="3">
        <v>0</v>
      </c>
      <c r="IA31" s="3">
        <v>307305</v>
      </c>
      <c r="IB31" s="3">
        <v>0</v>
      </c>
      <c r="IC31" s="3">
        <v>6000352</v>
      </c>
      <c r="ID31" s="201">
        <v>344.5</v>
      </c>
      <c r="IE31" s="201">
        <v>0</v>
      </c>
      <c r="IF31" s="201">
        <v>102.67000000000002</v>
      </c>
      <c r="IG31" s="36">
        <v>5801411</v>
      </c>
      <c r="IH31" s="36">
        <v>0</v>
      </c>
      <c r="II31" s="36">
        <v>0</v>
      </c>
      <c r="IJ31" s="36">
        <v>0</v>
      </c>
      <c r="IK31" s="36">
        <v>29056</v>
      </c>
      <c r="IL31" s="36">
        <v>0</v>
      </c>
      <c r="IM31" s="36">
        <v>307640</v>
      </c>
      <c r="IN31" s="36">
        <v>0</v>
      </c>
      <c r="IO31" s="36">
        <v>6138107</v>
      </c>
      <c r="IP31" s="3">
        <v>339.91000000000008</v>
      </c>
      <c r="IQ31" s="3">
        <v>0</v>
      </c>
      <c r="IR31" s="3">
        <v>10.84</v>
      </c>
      <c r="IS31" s="3">
        <v>6199545</v>
      </c>
      <c r="IT31" s="3">
        <v>0</v>
      </c>
      <c r="IU31" s="3">
        <v>0</v>
      </c>
      <c r="IV31" s="3">
        <v>0</v>
      </c>
      <c r="IW31" s="3">
        <v>3361</v>
      </c>
      <c r="IX31" s="3">
        <v>0</v>
      </c>
      <c r="IY31" s="3">
        <v>318821</v>
      </c>
      <c r="IZ31" s="3">
        <v>0</v>
      </c>
      <c r="JA31" s="3">
        <v>6521727</v>
      </c>
      <c r="JB31" s="36">
        <v>346.96999999999997</v>
      </c>
      <c r="JC31" s="36">
        <v>1.9699999999999176</v>
      </c>
      <c r="JD31" s="36">
        <v>0</v>
      </c>
      <c r="JE31" s="36">
        <v>6950552</v>
      </c>
      <c r="JF31" s="36">
        <v>0</v>
      </c>
      <c r="JG31" s="36">
        <v>0</v>
      </c>
      <c r="JH31" s="36">
        <v>0</v>
      </c>
      <c r="JI31" s="36">
        <v>0</v>
      </c>
      <c r="JJ31" s="36">
        <v>0</v>
      </c>
      <c r="JK31" s="36">
        <v>323711</v>
      </c>
      <c r="JL31" s="36">
        <v>0</v>
      </c>
      <c r="JM31" s="36">
        <v>7274263</v>
      </c>
      <c r="JN31" s="3">
        <v>341.28000000000003</v>
      </c>
      <c r="JO31" s="3">
        <v>0</v>
      </c>
      <c r="JP31" s="3">
        <v>0</v>
      </c>
      <c r="JQ31" s="3">
        <v>7166344</v>
      </c>
      <c r="JR31" s="3">
        <v>0</v>
      </c>
      <c r="JS31" s="3">
        <v>0</v>
      </c>
      <c r="JT31" s="3">
        <v>0</v>
      </c>
      <c r="JU31" s="3">
        <v>0</v>
      </c>
      <c r="JV31" s="3">
        <v>0</v>
      </c>
      <c r="JW31" s="3">
        <v>320120</v>
      </c>
      <c r="JX31" s="3">
        <v>0</v>
      </c>
      <c r="JY31" s="3">
        <v>7486464</v>
      </c>
      <c r="JZ31" s="36">
        <v>337.6699999999999</v>
      </c>
      <c r="KA31" s="36">
        <v>0</v>
      </c>
      <c r="KB31" s="36">
        <v>0</v>
      </c>
      <c r="KC31" s="36">
        <v>8279794</v>
      </c>
      <c r="KD31" s="36">
        <v>0</v>
      </c>
      <c r="KE31" s="36">
        <v>0</v>
      </c>
      <c r="KF31" s="36">
        <v>0</v>
      </c>
      <c r="KG31" s="36">
        <v>0</v>
      </c>
      <c r="KH31" s="36">
        <v>0</v>
      </c>
      <c r="KI31" s="36">
        <v>367384</v>
      </c>
      <c r="KJ31" s="36">
        <v>0</v>
      </c>
      <c r="KK31" s="36">
        <v>8647178</v>
      </c>
      <c r="KL31" s="3">
        <v>336</v>
      </c>
      <c r="KM31" s="3" t="s">
        <v>752</v>
      </c>
      <c r="KN31" s="3">
        <v>0</v>
      </c>
      <c r="KO31" s="3">
        <v>8776235</v>
      </c>
      <c r="KP31" s="3">
        <v>0</v>
      </c>
      <c r="KQ31" s="3">
        <v>0</v>
      </c>
      <c r="KR31" s="3">
        <v>0</v>
      </c>
      <c r="KS31" s="3">
        <v>0</v>
      </c>
      <c r="KT31" s="3">
        <v>0</v>
      </c>
      <c r="KU31" s="3">
        <v>399168</v>
      </c>
      <c r="KV31" s="3">
        <v>0</v>
      </c>
      <c r="KW31" s="3">
        <v>9175403</v>
      </c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"/>
      <c r="LK31" s="3">
        <f t="shared" si="0"/>
        <v>-438</v>
      </c>
      <c r="LL31" s="3" t="s">
        <v>624</v>
      </c>
      <c r="LN31" s="204"/>
      <c r="LO31" s="20"/>
      <c r="LP31" s="61"/>
      <c r="LQ31" s="171"/>
      <c r="LR31" s="171"/>
      <c r="LS31" s="171"/>
      <c r="LT31" s="171"/>
      <c r="LU31" s="171"/>
      <c r="LV31" s="171"/>
      <c r="LW31" s="171"/>
      <c r="LX31" s="171"/>
      <c r="LY31" s="171"/>
    </row>
    <row r="32" spans="1:343" ht="14.45" customHeight="1">
      <c r="A32" s="1">
        <v>439</v>
      </c>
      <c r="B32" s="2" t="s">
        <v>11</v>
      </c>
      <c r="C32" s="5"/>
      <c r="D32" s="5"/>
      <c r="E32" s="3"/>
      <c r="F32" s="3"/>
      <c r="G32" s="3"/>
      <c r="H32" s="3"/>
      <c r="I32" s="3">
        <v>0</v>
      </c>
      <c r="J32" s="12"/>
      <c r="K32" s="12"/>
      <c r="L32" s="13"/>
      <c r="M32" s="13"/>
      <c r="N32" s="13"/>
      <c r="O32" s="13"/>
      <c r="P32" s="13"/>
      <c r="Q32" s="5"/>
      <c r="R32" s="5"/>
      <c r="S32" s="3"/>
      <c r="T32" s="3"/>
      <c r="U32" s="3"/>
      <c r="V32" s="3"/>
      <c r="W32" s="3"/>
      <c r="X32" s="3"/>
      <c r="Y32" s="3"/>
      <c r="Z32" s="12">
        <v>0</v>
      </c>
      <c r="AA32" s="12">
        <v>0</v>
      </c>
      <c r="AB32" s="13">
        <v>0</v>
      </c>
      <c r="AC32" s="13"/>
      <c r="AD32" s="13">
        <v>0</v>
      </c>
      <c r="AE32" s="13"/>
      <c r="AF32" s="13">
        <v>0</v>
      </c>
      <c r="AG32" s="13"/>
      <c r="AH32" s="13">
        <v>0</v>
      </c>
      <c r="AI32" s="5">
        <v>58.68</v>
      </c>
      <c r="AJ32" s="5">
        <v>0</v>
      </c>
      <c r="AK32" s="3">
        <v>509519</v>
      </c>
      <c r="AL32" s="3"/>
      <c r="AM32" s="3">
        <v>0</v>
      </c>
      <c r="AN32" s="3"/>
      <c r="AO32" s="3">
        <v>0</v>
      </c>
      <c r="AP32" s="3"/>
      <c r="AQ32" s="3">
        <v>509519</v>
      </c>
      <c r="AR32" s="12">
        <v>79.58</v>
      </c>
      <c r="AS32" s="12">
        <v>0</v>
      </c>
      <c r="AT32" s="13">
        <v>708341</v>
      </c>
      <c r="AU32" s="13">
        <v>0</v>
      </c>
      <c r="AV32" s="13">
        <v>0</v>
      </c>
      <c r="AW32" s="13">
        <v>0</v>
      </c>
      <c r="AX32" s="13">
        <v>0</v>
      </c>
      <c r="AY32" s="13"/>
      <c r="AZ32" s="13">
        <v>708341</v>
      </c>
      <c r="BA32" s="5">
        <v>99.6</v>
      </c>
      <c r="BB32" s="5">
        <v>0</v>
      </c>
      <c r="BC32" s="5">
        <v>0</v>
      </c>
      <c r="BD32" s="3">
        <v>948909</v>
      </c>
      <c r="BE32" s="3">
        <v>0</v>
      </c>
      <c r="BF32" s="3">
        <v>0</v>
      </c>
      <c r="BG32" s="3">
        <v>0</v>
      </c>
      <c r="BH32" s="3">
        <v>0</v>
      </c>
      <c r="BI32" s="3">
        <v>948909</v>
      </c>
      <c r="BJ32" s="12">
        <v>119.26</v>
      </c>
      <c r="BK32" s="12">
        <v>0</v>
      </c>
      <c r="BL32" s="12">
        <v>0</v>
      </c>
      <c r="BM32" s="13">
        <v>1133224</v>
      </c>
      <c r="BN32" s="13">
        <v>0</v>
      </c>
      <c r="BO32" s="13">
        <v>0</v>
      </c>
      <c r="BP32" s="13">
        <v>0</v>
      </c>
      <c r="BQ32" s="13">
        <v>0</v>
      </c>
      <c r="BR32" s="13">
        <v>1133224</v>
      </c>
      <c r="BS32" s="5">
        <v>131.19</v>
      </c>
      <c r="BT32" s="5">
        <v>0</v>
      </c>
      <c r="BU32" s="5">
        <v>0</v>
      </c>
      <c r="BV32" s="3">
        <v>1258505</v>
      </c>
      <c r="BW32" s="3">
        <v>0</v>
      </c>
      <c r="BX32" s="3">
        <v>0</v>
      </c>
      <c r="BY32" s="3">
        <v>0</v>
      </c>
      <c r="BZ32" s="3">
        <v>0</v>
      </c>
      <c r="CA32" s="3">
        <v>1258505</v>
      </c>
      <c r="CB32" s="12">
        <v>130.96245733788396</v>
      </c>
      <c r="CC32" s="12">
        <v>0</v>
      </c>
      <c r="CD32" s="12">
        <v>0</v>
      </c>
      <c r="CE32" s="13">
        <v>1405489.0921501708</v>
      </c>
      <c r="CF32" s="13"/>
      <c r="CG32" s="13">
        <v>0</v>
      </c>
      <c r="CH32" s="13"/>
      <c r="CI32" s="13">
        <v>0</v>
      </c>
      <c r="CJ32" s="13">
        <v>97959.918088737191</v>
      </c>
      <c r="CK32" s="13"/>
      <c r="CL32" s="13">
        <v>154087.35797812603</v>
      </c>
      <c r="CM32" s="13">
        <v>1405489.0921501706</v>
      </c>
      <c r="CN32" s="5">
        <v>129.29757785467132</v>
      </c>
      <c r="CO32" s="5">
        <v>0</v>
      </c>
      <c r="CP32" s="5">
        <v>0</v>
      </c>
      <c r="CQ32" s="3">
        <v>1318948.1522491351</v>
      </c>
      <c r="CR32" s="3">
        <v>0</v>
      </c>
      <c r="CS32" s="3">
        <v>0</v>
      </c>
      <c r="CT32" s="3">
        <v>0</v>
      </c>
      <c r="CU32" s="3">
        <v>0</v>
      </c>
      <c r="CV32" s="3">
        <v>100334.9204152249</v>
      </c>
      <c r="CW32" s="3">
        <v>0</v>
      </c>
      <c r="CX32" s="3">
        <v>1419283.0726643601</v>
      </c>
      <c r="CY32" s="12">
        <v>132.65051903114187</v>
      </c>
      <c r="CZ32" s="12">
        <v>0</v>
      </c>
      <c r="DA32" s="12">
        <v>0</v>
      </c>
      <c r="DB32" s="13">
        <v>1436972.9286749037</v>
      </c>
      <c r="DC32" s="13"/>
      <c r="DD32" s="13">
        <v>0</v>
      </c>
      <c r="DE32" s="13"/>
      <c r="DF32" s="13">
        <v>0</v>
      </c>
      <c r="DG32" s="13">
        <v>107579.57093425604</v>
      </c>
      <c r="DH32" s="13"/>
      <c r="DI32" s="13">
        <v>440.83523694681935</v>
      </c>
      <c r="DJ32" s="13">
        <v>1544552.4996091595</v>
      </c>
      <c r="DK32" s="5">
        <v>132.419795221843</v>
      </c>
      <c r="DL32" s="5">
        <v>0</v>
      </c>
      <c r="DM32" s="5">
        <v>0</v>
      </c>
      <c r="DN32" s="3">
        <v>1515118</v>
      </c>
      <c r="DO32" s="3">
        <v>0</v>
      </c>
      <c r="DP32" s="3">
        <v>0</v>
      </c>
      <c r="DQ32" s="3">
        <v>0</v>
      </c>
      <c r="DR32" s="3">
        <v>0</v>
      </c>
      <c r="DS32" s="3">
        <v>112425</v>
      </c>
      <c r="DT32" s="3">
        <v>0</v>
      </c>
      <c r="DU32" s="3">
        <v>1627543</v>
      </c>
      <c r="DV32" s="12">
        <v>135.32764505119457</v>
      </c>
      <c r="DW32" s="12">
        <v>3.327645051194557</v>
      </c>
      <c r="DX32" s="12">
        <v>0</v>
      </c>
      <c r="DY32" s="13">
        <v>1652552</v>
      </c>
      <c r="DZ32" s="13"/>
      <c r="EA32" s="13">
        <v>0</v>
      </c>
      <c r="EB32" s="13"/>
      <c r="EC32" s="13">
        <v>0</v>
      </c>
      <c r="ED32" s="13">
        <v>117871</v>
      </c>
      <c r="EE32" s="13"/>
      <c r="EF32" s="13">
        <v>1770423</v>
      </c>
      <c r="EG32" s="5">
        <v>152.73809523809524</v>
      </c>
      <c r="EH32" s="5">
        <v>0</v>
      </c>
      <c r="EI32" s="5">
        <v>0</v>
      </c>
      <c r="EJ32" s="3">
        <v>1828057</v>
      </c>
      <c r="EK32" s="3"/>
      <c r="EL32" s="3">
        <v>0</v>
      </c>
      <c r="EM32" s="3"/>
      <c r="EN32" s="3">
        <v>0</v>
      </c>
      <c r="EO32" s="3">
        <v>136395</v>
      </c>
      <c r="EP32" s="3"/>
      <c r="EQ32" s="3">
        <v>1964452</v>
      </c>
      <c r="ER32" s="35">
        <v>153.88813559322037</v>
      </c>
      <c r="ES32" s="35">
        <v>0</v>
      </c>
      <c r="ET32" s="35">
        <v>0</v>
      </c>
      <c r="EU32" s="36">
        <v>1896320</v>
      </c>
      <c r="EV32" s="36">
        <v>0</v>
      </c>
      <c r="EW32" s="36">
        <v>0</v>
      </c>
      <c r="EX32" s="36">
        <v>0</v>
      </c>
      <c r="EY32" s="36">
        <v>0</v>
      </c>
      <c r="EZ32" s="36">
        <v>136529</v>
      </c>
      <c r="FA32" s="36">
        <v>0</v>
      </c>
      <c r="FB32" s="36">
        <v>2032849</v>
      </c>
      <c r="FC32" s="5">
        <v>171.67931034482757</v>
      </c>
      <c r="FD32" s="5">
        <v>2.6793103448275768</v>
      </c>
      <c r="FE32" s="5">
        <v>0</v>
      </c>
      <c r="FF32" s="3">
        <v>2079759</v>
      </c>
      <c r="FG32" s="3">
        <v>0</v>
      </c>
      <c r="FH32" s="3">
        <v>0</v>
      </c>
      <c r="FI32" s="3">
        <v>0</v>
      </c>
      <c r="FJ32" s="3">
        <v>0</v>
      </c>
      <c r="FK32" s="3">
        <v>150907</v>
      </c>
      <c r="FL32" s="3">
        <v>0</v>
      </c>
      <c r="FM32" s="3">
        <v>2230666</v>
      </c>
      <c r="FN32" s="36">
        <v>177.72053872053871</v>
      </c>
      <c r="FO32" s="36">
        <v>7.7642265611060184</v>
      </c>
      <c r="FP32" s="36">
        <v>0</v>
      </c>
      <c r="FQ32" s="36">
        <v>2141041</v>
      </c>
      <c r="FR32" s="36">
        <v>0</v>
      </c>
      <c r="FS32" s="36">
        <v>0</v>
      </c>
      <c r="FT32" s="36">
        <v>0</v>
      </c>
      <c r="FU32" s="36">
        <v>0</v>
      </c>
      <c r="FV32" s="36">
        <v>150919</v>
      </c>
      <c r="FW32" s="36">
        <v>0</v>
      </c>
      <c r="FX32" s="36">
        <v>2291960</v>
      </c>
      <c r="FY32" s="5">
        <v>311.21694915254233</v>
      </c>
      <c r="FZ32" s="5">
        <v>0</v>
      </c>
      <c r="GA32" s="5">
        <v>0</v>
      </c>
      <c r="GB32" s="3">
        <v>4286301</v>
      </c>
      <c r="GC32" s="3">
        <v>0</v>
      </c>
      <c r="GD32" s="3">
        <v>0</v>
      </c>
      <c r="GE32" s="3">
        <v>0</v>
      </c>
      <c r="GF32" s="3">
        <v>0</v>
      </c>
      <c r="GG32" s="3">
        <v>277918</v>
      </c>
      <c r="GH32" s="3">
        <v>0</v>
      </c>
      <c r="GI32" s="3">
        <v>4564219</v>
      </c>
      <c r="GJ32" s="36">
        <v>392.12956810631226</v>
      </c>
      <c r="GK32" s="36">
        <v>0</v>
      </c>
      <c r="GL32" s="36">
        <v>0</v>
      </c>
      <c r="GM32" s="36">
        <v>5402973</v>
      </c>
      <c r="GN32" s="36">
        <v>0</v>
      </c>
      <c r="GO32" s="36">
        <v>0</v>
      </c>
      <c r="GP32" s="36">
        <v>0</v>
      </c>
      <c r="GQ32" s="36">
        <v>0</v>
      </c>
      <c r="GR32" s="36">
        <v>350172</v>
      </c>
      <c r="GS32" s="36">
        <v>0</v>
      </c>
      <c r="GT32" s="36">
        <v>5753145</v>
      </c>
      <c r="GU32" s="5">
        <v>435.14743589743586</v>
      </c>
      <c r="GV32" s="5">
        <v>10.147435897435896</v>
      </c>
      <c r="GW32" s="5">
        <v>0</v>
      </c>
      <c r="GX32" s="3">
        <v>6090611</v>
      </c>
      <c r="GY32" s="3">
        <v>0</v>
      </c>
      <c r="GZ32" s="3">
        <v>0</v>
      </c>
      <c r="HA32" s="3">
        <v>0</v>
      </c>
      <c r="HB32" s="3">
        <v>0</v>
      </c>
      <c r="HC32" s="3">
        <v>379448</v>
      </c>
      <c r="HD32" s="3">
        <v>0</v>
      </c>
      <c r="HE32" s="3">
        <v>6470059</v>
      </c>
      <c r="HF32" s="36">
        <v>443.6184210526315</v>
      </c>
      <c r="HG32" s="36">
        <v>0</v>
      </c>
      <c r="HH32" s="36">
        <v>0</v>
      </c>
      <c r="HI32" s="36">
        <v>6580516</v>
      </c>
      <c r="HJ32" s="36">
        <v>0</v>
      </c>
      <c r="HK32" s="36">
        <v>0</v>
      </c>
      <c r="HL32" s="36">
        <v>0</v>
      </c>
      <c r="HM32" s="36">
        <v>0</v>
      </c>
      <c r="HN32" s="36">
        <v>0</v>
      </c>
      <c r="HO32" s="36">
        <v>396148</v>
      </c>
      <c r="HP32" s="36">
        <v>0</v>
      </c>
      <c r="HQ32" s="36">
        <v>6976664</v>
      </c>
      <c r="HR32" s="3">
        <v>446.21999999999997</v>
      </c>
      <c r="HS32" s="3">
        <v>2.2199999999999682</v>
      </c>
      <c r="HT32" s="3">
        <v>0</v>
      </c>
      <c r="HU32" s="3">
        <v>6766245</v>
      </c>
      <c r="HV32" s="3">
        <v>0</v>
      </c>
      <c r="HW32" s="3">
        <v>0</v>
      </c>
      <c r="HX32" s="3">
        <v>0</v>
      </c>
      <c r="HY32" s="3">
        <v>0</v>
      </c>
      <c r="HZ32" s="3">
        <v>0</v>
      </c>
      <c r="IA32" s="3">
        <v>396670</v>
      </c>
      <c r="IB32" s="3">
        <v>0</v>
      </c>
      <c r="IC32" s="3">
        <v>7162915</v>
      </c>
      <c r="ID32" s="201">
        <v>445.48000000000008</v>
      </c>
      <c r="IE32" s="201">
        <v>1.4800000000000668</v>
      </c>
      <c r="IF32" s="201">
        <v>0</v>
      </c>
      <c r="IG32" s="36">
        <v>6970653</v>
      </c>
      <c r="IH32" s="36">
        <v>0</v>
      </c>
      <c r="II32" s="36">
        <v>0</v>
      </c>
      <c r="IJ32" s="36">
        <v>0</v>
      </c>
      <c r="IK32" s="36">
        <v>0</v>
      </c>
      <c r="IL32" s="36">
        <v>0</v>
      </c>
      <c r="IM32" s="36">
        <v>396482</v>
      </c>
      <c r="IN32" s="36">
        <v>0</v>
      </c>
      <c r="IO32" s="36">
        <v>7367135</v>
      </c>
      <c r="IP32" s="3">
        <v>452.81</v>
      </c>
      <c r="IQ32" s="3">
        <v>8.8099999999999863</v>
      </c>
      <c r="IR32" s="3">
        <v>0</v>
      </c>
      <c r="IS32" s="3">
        <v>7597789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416144</v>
      </c>
      <c r="IZ32" s="3">
        <v>0</v>
      </c>
      <c r="JA32" s="3">
        <v>8013933</v>
      </c>
      <c r="JB32" s="36">
        <v>454.83</v>
      </c>
      <c r="JC32" s="36">
        <v>10.830000000000112</v>
      </c>
      <c r="JD32" s="36">
        <v>0</v>
      </c>
      <c r="JE32" s="36">
        <v>8370896</v>
      </c>
      <c r="JF32" s="36">
        <v>0</v>
      </c>
      <c r="JG32" s="36">
        <v>0</v>
      </c>
      <c r="JH32" s="36">
        <v>0</v>
      </c>
      <c r="JI32" s="36">
        <v>0</v>
      </c>
      <c r="JJ32" s="36">
        <v>0</v>
      </c>
      <c r="JK32" s="36">
        <v>416623</v>
      </c>
      <c r="JL32" s="36">
        <v>0</v>
      </c>
      <c r="JM32" s="36">
        <v>8787519</v>
      </c>
      <c r="JN32" s="3">
        <v>444.35000000000019</v>
      </c>
      <c r="JO32" s="3">
        <v>0.35000000000019033</v>
      </c>
      <c r="JP32" s="3">
        <v>0</v>
      </c>
      <c r="JQ32" s="3">
        <v>8735166</v>
      </c>
      <c r="JR32" s="3">
        <v>0</v>
      </c>
      <c r="JS32" s="3">
        <v>0</v>
      </c>
      <c r="JT32" s="3">
        <v>0</v>
      </c>
      <c r="JU32" s="3">
        <v>0</v>
      </c>
      <c r="JV32" s="3">
        <v>0</v>
      </c>
      <c r="JW32" s="3">
        <v>416369</v>
      </c>
      <c r="JX32" s="3">
        <v>0</v>
      </c>
      <c r="JY32" s="3">
        <v>9151535</v>
      </c>
      <c r="JZ32" s="36">
        <v>438.72</v>
      </c>
      <c r="KA32" s="36">
        <v>0</v>
      </c>
      <c r="KB32" s="36">
        <v>0</v>
      </c>
      <c r="KC32" s="36">
        <v>9912394</v>
      </c>
      <c r="KD32" s="36">
        <v>204323</v>
      </c>
      <c r="KE32" s="36">
        <v>0</v>
      </c>
      <c r="KF32" s="36">
        <v>0</v>
      </c>
      <c r="KG32" s="36">
        <v>0</v>
      </c>
      <c r="KH32" s="36">
        <v>0</v>
      </c>
      <c r="KI32" s="36">
        <v>477323</v>
      </c>
      <c r="KJ32" s="36">
        <v>9771</v>
      </c>
      <c r="KK32" s="36">
        <v>10389717</v>
      </c>
      <c r="KL32" s="3">
        <v>444</v>
      </c>
      <c r="KM32" s="3" t="s">
        <v>752</v>
      </c>
      <c r="KN32" s="3">
        <v>0</v>
      </c>
      <c r="KO32" s="3">
        <v>10818717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537243</v>
      </c>
      <c r="KV32" s="3">
        <v>0</v>
      </c>
      <c r="KW32" s="3">
        <v>11355960</v>
      </c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"/>
      <c r="LK32" s="3">
        <f t="shared" si="0"/>
        <v>-439</v>
      </c>
      <c r="LL32" s="3"/>
      <c r="LN32" s="204"/>
      <c r="LO32" s="20"/>
      <c r="LP32" s="61"/>
      <c r="LQ32" s="171"/>
      <c r="LR32" s="171"/>
      <c r="LS32" s="171"/>
      <c r="LT32" s="171"/>
      <c r="LU32" s="171"/>
      <c r="LV32" s="171"/>
      <c r="LW32" s="171"/>
      <c r="LX32" s="171"/>
      <c r="LY32" s="171"/>
    </row>
    <row r="33" spans="1:343" ht="14.45" customHeight="1">
      <c r="A33" s="1">
        <v>440</v>
      </c>
      <c r="B33" s="2" t="s">
        <v>656</v>
      </c>
      <c r="C33" s="5">
        <v>109.7</v>
      </c>
      <c r="D33" s="5">
        <v>109.70083682008368</v>
      </c>
      <c r="E33" s="3">
        <v>627045</v>
      </c>
      <c r="F33" s="3">
        <v>0</v>
      </c>
      <c r="G33" s="3">
        <v>52437</v>
      </c>
      <c r="H33" s="3">
        <v>0</v>
      </c>
      <c r="I33" s="3">
        <v>679482</v>
      </c>
      <c r="J33" s="12">
        <v>132</v>
      </c>
      <c r="K33" s="12">
        <v>132</v>
      </c>
      <c r="L33" s="13">
        <v>820658</v>
      </c>
      <c r="M33" s="13">
        <v>0</v>
      </c>
      <c r="N33" s="13">
        <v>28293</v>
      </c>
      <c r="O33" s="13"/>
      <c r="P33" s="13">
        <v>848951</v>
      </c>
      <c r="Q33" s="5">
        <v>195.94</v>
      </c>
      <c r="R33" s="5">
        <v>195.94</v>
      </c>
      <c r="S33" s="3">
        <v>1261070</v>
      </c>
      <c r="T33" s="3">
        <v>0</v>
      </c>
      <c r="U33" s="3">
        <v>42715</v>
      </c>
      <c r="V33" s="3">
        <v>0</v>
      </c>
      <c r="W33" s="3">
        <v>0</v>
      </c>
      <c r="X33" s="3"/>
      <c r="Y33" s="3">
        <v>1303785</v>
      </c>
      <c r="Z33" s="12">
        <v>217.99</v>
      </c>
      <c r="AA33" s="12">
        <v>119</v>
      </c>
      <c r="AB33" s="13">
        <v>1462059</v>
      </c>
      <c r="AC33" s="13">
        <v>0</v>
      </c>
      <c r="AD33" s="13">
        <v>76041</v>
      </c>
      <c r="AE33" s="13">
        <v>0</v>
      </c>
      <c r="AF33" s="13">
        <v>0</v>
      </c>
      <c r="AG33" s="13"/>
      <c r="AH33" s="13">
        <v>1538100</v>
      </c>
      <c r="AI33" s="5">
        <v>239.74</v>
      </c>
      <c r="AJ33" s="5">
        <v>130.32</v>
      </c>
      <c r="AK33" s="3">
        <v>1752982</v>
      </c>
      <c r="AL33" s="3"/>
      <c r="AM33" s="3">
        <v>81973</v>
      </c>
      <c r="AN33" s="3"/>
      <c r="AO33" s="3">
        <v>0</v>
      </c>
      <c r="AP33" s="3"/>
      <c r="AQ33" s="3">
        <v>1834955</v>
      </c>
      <c r="AR33" s="12">
        <v>239.91</v>
      </c>
      <c r="AS33" s="12">
        <v>63.27</v>
      </c>
      <c r="AT33" s="13">
        <v>1869379</v>
      </c>
      <c r="AU33" s="13">
        <v>0</v>
      </c>
      <c r="AV33" s="13">
        <v>39797</v>
      </c>
      <c r="AW33" s="13">
        <v>0</v>
      </c>
      <c r="AX33" s="13">
        <v>0</v>
      </c>
      <c r="AY33" s="13"/>
      <c r="AZ33" s="13">
        <v>1909176</v>
      </c>
      <c r="BA33" s="5">
        <v>279.86</v>
      </c>
      <c r="BB33" s="5">
        <v>0</v>
      </c>
      <c r="BC33" s="5">
        <v>80.16</v>
      </c>
      <c r="BD33" s="3">
        <v>2326754</v>
      </c>
      <c r="BE33" s="3">
        <v>0</v>
      </c>
      <c r="BF33" s="3">
        <v>59719</v>
      </c>
      <c r="BG33" s="3">
        <v>0</v>
      </c>
      <c r="BH33" s="3">
        <v>0</v>
      </c>
      <c r="BI33" s="3">
        <v>2386473</v>
      </c>
      <c r="BJ33" s="12">
        <v>305.93</v>
      </c>
      <c r="BK33" s="12">
        <v>5.9304530500000396</v>
      </c>
      <c r="BL33" s="12">
        <v>76.89</v>
      </c>
      <c r="BM33" s="13">
        <v>2637305</v>
      </c>
      <c r="BN33" s="13">
        <v>0</v>
      </c>
      <c r="BO33" s="13">
        <v>58667</v>
      </c>
      <c r="BP33" s="13">
        <v>0</v>
      </c>
      <c r="BQ33" s="13">
        <v>0</v>
      </c>
      <c r="BR33" s="13">
        <v>2695972</v>
      </c>
      <c r="BS33" s="5">
        <v>305.97000000000003</v>
      </c>
      <c r="BT33" s="5">
        <v>0</v>
      </c>
      <c r="BU33" s="5">
        <v>80.23</v>
      </c>
      <c r="BV33" s="3">
        <v>2755872</v>
      </c>
      <c r="BW33" s="3">
        <v>0</v>
      </c>
      <c r="BX33" s="3">
        <v>55840</v>
      </c>
      <c r="BY33" s="3">
        <v>0</v>
      </c>
      <c r="BZ33" s="3">
        <v>0</v>
      </c>
      <c r="CA33" s="3">
        <v>2811712</v>
      </c>
      <c r="CB33" s="12">
        <v>305.9375</v>
      </c>
      <c r="CC33" s="12">
        <v>0</v>
      </c>
      <c r="CD33" s="12">
        <v>129.63888888888889</v>
      </c>
      <c r="CE33" s="13">
        <v>2888050</v>
      </c>
      <c r="CF33" s="13"/>
      <c r="CG33" s="13">
        <v>175142.13888888885</v>
      </c>
      <c r="CH33" s="13"/>
      <c r="CI33" s="13">
        <v>0</v>
      </c>
      <c r="CJ33" s="13">
        <v>228841.25</v>
      </c>
      <c r="CK33" s="13"/>
      <c r="CL33" s="13">
        <v>187539.68750000093</v>
      </c>
      <c r="CM33" s="13">
        <v>3063192.1388888885</v>
      </c>
      <c r="CN33" s="5">
        <v>305.40689655172417</v>
      </c>
      <c r="CO33" s="5">
        <v>0</v>
      </c>
      <c r="CP33" s="5">
        <v>123.26896551724138</v>
      </c>
      <c r="CQ33" s="3">
        <v>2682388.7724137935</v>
      </c>
      <c r="CR33" s="3">
        <v>0</v>
      </c>
      <c r="CS33" s="3">
        <v>177014.23448275865</v>
      </c>
      <c r="CT33" s="3">
        <v>0</v>
      </c>
      <c r="CU33" s="3">
        <v>0</v>
      </c>
      <c r="CV33" s="3">
        <v>236995.75172413798</v>
      </c>
      <c r="CW33" s="3">
        <v>0</v>
      </c>
      <c r="CX33" s="3">
        <v>3096398.7586206901</v>
      </c>
      <c r="CY33" s="12">
        <v>305.97231833910041</v>
      </c>
      <c r="CZ33" s="12">
        <v>0</v>
      </c>
      <c r="DA33" s="12">
        <v>122.42560553633217</v>
      </c>
      <c r="DB33" s="13">
        <v>2766907.674740484</v>
      </c>
      <c r="DC33" s="13"/>
      <c r="DD33" s="13">
        <v>118507.98615916955</v>
      </c>
      <c r="DE33" s="13"/>
      <c r="DF33" s="13">
        <v>0</v>
      </c>
      <c r="DG33" s="13">
        <v>248143.55017301039</v>
      </c>
      <c r="DH33" s="13"/>
      <c r="DI33" s="13">
        <v>43448.069204152562</v>
      </c>
      <c r="DJ33" s="13">
        <v>3133559.2110726642</v>
      </c>
      <c r="DK33" s="5">
        <v>330.37370242214536</v>
      </c>
      <c r="DL33" s="5">
        <v>0</v>
      </c>
      <c r="DM33" s="5">
        <v>133.29065743944633</v>
      </c>
      <c r="DN33" s="3">
        <v>3064216</v>
      </c>
      <c r="DO33" s="3">
        <v>0</v>
      </c>
      <c r="DP33" s="3">
        <v>153151</v>
      </c>
      <c r="DQ33" s="3">
        <v>0</v>
      </c>
      <c r="DR33" s="3">
        <v>0</v>
      </c>
      <c r="DS33" s="3">
        <v>280487</v>
      </c>
      <c r="DT33" s="3">
        <v>0</v>
      </c>
      <c r="DU33" s="3">
        <v>3497854</v>
      </c>
      <c r="DV33" s="12">
        <v>330.19377162629758</v>
      </c>
      <c r="DW33" s="12">
        <v>0</v>
      </c>
      <c r="DX33" s="12">
        <v>126.93771626297578</v>
      </c>
      <c r="DY33" s="13">
        <v>3246134</v>
      </c>
      <c r="DZ33" s="13"/>
      <c r="EA33" s="13">
        <v>115134</v>
      </c>
      <c r="EB33" s="13"/>
      <c r="EC33" s="13">
        <v>0</v>
      </c>
      <c r="ED33" s="13">
        <v>294859</v>
      </c>
      <c r="EE33" s="13"/>
      <c r="EF33" s="13">
        <v>3656127</v>
      </c>
      <c r="EG33" s="5">
        <v>331.35172413793111</v>
      </c>
      <c r="EH33" s="5">
        <v>0</v>
      </c>
      <c r="EI33" s="5">
        <v>106.76206896551724</v>
      </c>
      <c r="EJ33" s="3">
        <v>3479193</v>
      </c>
      <c r="EK33" s="3"/>
      <c r="EL33" s="3">
        <v>92776</v>
      </c>
      <c r="EM33" s="3"/>
      <c r="EN33" s="3">
        <v>0</v>
      </c>
      <c r="EO33" s="3">
        <v>295897</v>
      </c>
      <c r="EP33" s="3"/>
      <c r="EQ33" s="3">
        <v>3867866</v>
      </c>
      <c r="ER33" s="35">
        <v>330.95172413793102</v>
      </c>
      <c r="ES33" s="35">
        <v>0</v>
      </c>
      <c r="ET33" s="35">
        <v>115.97931034482758</v>
      </c>
      <c r="EU33" s="36">
        <v>3470029</v>
      </c>
      <c r="EV33" s="36">
        <v>0</v>
      </c>
      <c r="EW33" s="36">
        <v>124212</v>
      </c>
      <c r="EX33" s="36">
        <v>0</v>
      </c>
      <c r="EY33" s="36">
        <v>0</v>
      </c>
      <c r="EZ33" s="36">
        <v>295540</v>
      </c>
      <c r="FA33" s="36">
        <v>0</v>
      </c>
      <c r="FB33" s="36">
        <v>3889781</v>
      </c>
      <c r="FC33" s="5">
        <v>330.95862068965511</v>
      </c>
      <c r="FD33" s="5">
        <v>0</v>
      </c>
      <c r="FE33" s="5">
        <v>116.15172413793104</v>
      </c>
      <c r="FF33" s="3">
        <v>3450905</v>
      </c>
      <c r="FG33" s="3">
        <v>0</v>
      </c>
      <c r="FH33" s="3">
        <v>115454</v>
      </c>
      <c r="FI33" s="3">
        <v>0</v>
      </c>
      <c r="FJ33" s="3">
        <v>0</v>
      </c>
      <c r="FK33" s="3">
        <v>295546</v>
      </c>
      <c r="FL33" s="3">
        <v>0</v>
      </c>
      <c r="FM33" s="3">
        <v>3861905</v>
      </c>
      <c r="FN33" s="36">
        <v>330.89347079037799</v>
      </c>
      <c r="FO33" s="36">
        <v>0</v>
      </c>
      <c r="FP33" s="36">
        <v>104.46048109965636</v>
      </c>
      <c r="FQ33" s="36">
        <v>3620055</v>
      </c>
      <c r="FR33" s="36">
        <v>0</v>
      </c>
      <c r="FS33" s="36">
        <v>105923</v>
      </c>
      <c r="FT33" s="36">
        <v>0</v>
      </c>
      <c r="FU33" s="36">
        <v>0</v>
      </c>
      <c r="FV33" s="36">
        <v>295487</v>
      </c>
      <c r="FW33" s="36">
        <v>0</v>
      </c>
      <c r="FX33" s="36">
        <v>4021465</v>
      </c>
      <c r="FY33" s="5">
        <v>330.90909090909093</v>
      </c>
      <c r="FZ33" s="5">
        <v>0</v>
      </c>
      <c r="GA33" s="5">
        <v>103.14814814814815</v>
      </c>
      <c r="GB33" s="3">
        <v>3675274</v>
      </c>
      <c r="GC33" s="3">
        <v>0</v>
      </c>
      <c r="GD33" s="3">
        <v>105727</v>
      </c>
      <c r="GE33" s="3">
        <v>0</v>
      </c>
      <c r="GF33" s="3">
        <v>0</v>
      </c>
      <c r="GG33" s="3">
        <v>295502</v>
      </c>
      <c r="GH33" s="3">
        <v>0</v>
      </c>
      <c r="GI33" s="3">
        <v>4076503</v>
      </c>
      <c r="GJ33" s="36">
        <v>399.58724832214767</v>
      </c>
      <c r="GK33" s="36">
        <v>0</v>
      </c>
      <c r="GL33" s="36">
        <v>101.99328859060402</v>
      </c>
      <c r="GM33" s="36">
        <v>4517792</v>
      </c>
      <c r="GN33" s="36">
        <v>0</v>
      </c>
      <c r="GO33" s="36">
        <v>124024</v>
      </c>
      <c r="GP33" s="36">
        <v>0</v>
      </c>
      <c r="GQ33" s="36">
        <v>0</v>
      </c>
      <c r="GR33" s="36">
        <v>356831</v>
      </c>
      <c r="GS33" s="36">
        <v>0</v>
      </c>
      <c r="GT33" s="36">
        <v>4998647</v>
      </c>
      <c r="GU33" s="5">
        <v>399.56228956228961</v>
      </c>
      <c r="GV33" s="5">
        <v>0</v>
      </c>
      <c r="GW33" s="5">
        <v>63</v>
      </c>
      <c r="GX33" s="3">
        <v>4511980</v>
      </c>
      <c r="GY33" s="3">
        <v>0</v>
      </c>
      <c r="GZ33" s="3">
        <v>85995</v>
      </c>
      <c r="HA33" s="3">
        <v>0</v>
      </c>
      <c r="HB33" s="3">
        <v>0</v>
      </c>
      <c r="HC33" s="3">
        <v>356810</v>
      </c>
      <c r="HD33" s="3">
        <v>0</v>
      </c>
      <c r="HE33" s="3">
        <v>4954785</v>
      </c>
      <c r="HF33" s="36">
        <v>399.94276094276103</v>
      </c>
      <c r="HG33" s="36">
        <v>0</v>
      </c>
      <c r="HH33" s="36">
        <v>81.996632996632997</v>
      </c>
      <c r="HI33" s="36">
        <v>4565867</v>
      </c>
      <c r="HJ33" s="36">
        <v>0</v>
      </c>
      <c r="HK33" s="36">
        <v>0</v>
      </c>
      <c r="HL33" s="36">
        <v>0</v>
      </c>
      <c r="HM33" s="36">
        <v>158336</v>
      </c>
      <c r="HN33" s="36">
        <v>0</v>
      </c>
      <c r="HO33" s="36">
        <v>357149</v>
      </c>
      <c r="HP33" s="36">
        <v>0</v>
      </c>
      <c r="HQ33" s="36">
        <v>5081352</v>
      </c>
      <c r="HR33" s="3">
        <v>399.90999999999991</v>
      </c>
      <c r="HS33" s="3">
        <v>0</v>
      </c>
      <c r="HT33" s="3">
        <v>58.14</v>
      </c>
      <c r="HU33" s="3">
        <v>4605573</v>
      </c>
      <c r="HV33" s="3">
        <v>0</v>
      </c>
      <c r="HW33" s="3">
        <v>0</v>
      </c>
      <c r="HX33" s="3">
        <v>0</v>
      </c>
      <c r="HY33" s="3">
        <v>109013</v>
      </c>
      <c r="HZ33" s="3">
        <v>0</v>
      </c>
      <c r="IA33" s="3">
        <v>357119</v>
      </c>
      <c r="IB33" s="3">
        <v>0</v>
      </c>
      <c r="IC33" s="3">
        <v>5071705</v>
      </c>
      <c r="ID33" s="201">
        <v>399.97</v>
      </c>
      <c r="IE33" s="201">
        <v>0</v>
      </c>
      <c r="IF33" s="201">
        <v>58</v>
      </c>
      <c r="IG33" s="36">
        <v>4838444</v>
      </c>
      <c r="IH33" s="36">
        <v>0</v>
      </c>
      <c r="II33" s="36">
        <v>0</v>
      </c>
      <c r="IJ33" s="36">
        <v>0</v>
      </c>
      <c r="IK33" s="36">
        <v>125164</v>
      </c>
      <c r="IL33" s="36">
        <v>0</v>
      </c>
      <c r="IM33" s="36">
        <v>357173</v>
      </c>
      <c r="IN33" s="36">
        <v>0</v>
      </c>
      <c r="IO33" s="36">
        <v>5320781</v>
      </c>
      <c r="IP33" s="3">
        <v>399.8</v>
      </c>
      <c r="IQ33" s="3">
        <v>0</v>
      </c>
      <c r="IR33" s="3">
        <v>76</v>
      </c>
      <c r="IS33" s="3">
        <v>4995123</v>
      </c>
      <c r="IT33" s="3">
        <v>0</v>
      </c>
      <c r="IU33" s="3">
        <v>0</v>
      </c>
      <c r="IV33" s="3">
        <v>0</v>
      </c>
      <c r="IW33" s="3">
        <v>172976</v>
      </c>
      <c r="IX33" s="3">
        <v>0</v>
      </c>
      <c r="IY33" s="3">
        <v>375011</v>
      </c>
      <c r="IZ33" s="3">
        <v>0</v>
      </c>
      <c r="JA33" s="3">
        <v>5543110</v>
      </c>
      <c r="JB33" s="36">
        <v>399.86</v>
      </c>
      <c r="JC33" s="36">
        <v>0</v>
      </c>
      <c r="JD33" s="36">
        <v>0</v>
      </c>
      <c r="JE33" s="36">
        <v>5211134</v>
      </c>
      <c r="JF33" s="36">
        <v>0</v>
      </c>
      <c r="JG33" s="36">
        <v>0</v>
      </c>
      <c r="JH33" s="36">
        <v>0</v>
      </c>
      <c r="JI33" s="36">
        <v>0</v>
      </c>
      <c r="JJ33" s="36">
        <v>133824</v>
      </c>
      <c r="JK33" s="36">
        <v>375069</v>
      </c>
      <c r="JL33" s="36">
        <v>0</v>
      </c>
      <c r="JM33" s="36">
        <v>5586203</v>
      </c>
      <c r="JN33" s="3">
        <v>398.53</v>
      </c>
      <c r="JO33" s="3">
        <v>0</v>
      </c>
      <c r="JP33" s="3">
        <v>84.149999999999991</v>
      </c>
      <c r="JQ33" s="3">
        <v>5787022</v>
      </c>
      <c r="JR33" s="3">
        <v>0</v>
      </c>
      <c r="JS33" s="3">
        <v>0</v>
      </c>
      <c r="JT33" s="3">
        <v>0</v>
      </c>
      <c r="JU33" s="3">
        <v>136661</v>
      </c>
      <c r="JV33" s="3">
        <v>0</v>
      </c>
      <c r="JW33" s="3">
        <v>373822</v>
      </c>
      <c r="JX33" s="3">
        <v>0</v>
      </c>
      <c r="JY33" s="3">
        <v>6297505</v>
      </c>
      <c r="JZ33" s="36">
        <v>1198.2499999999998</v>
      </c>
      <c r="KA33" s="36">
        <v>0</v>
      </c>
      <c r="KB33" s="36">
        <v>419.42</v>
      </c>
      <c r="KC33" s="36">
        <v>18918071</v>
      </c>
      <c r="KD33" s="36">
        <v>0</v>
      </c>
      <c r="KE33" s="36">
        <v>0</v>
      </c>
      <c r="KF33" s="36">
        <v>0</v>
      </c>
      <c r="KG33" s="36">
        <v>713014</v>
      </c>
      <c r="KH33" s="36">
        <v>0</v>
      </c>
      <c r="KI33" s="36">
        <v>1303696</v>
      </c>
      <c r="KJ33" s="36">
        <v>0</v>
      </c>
      <c r="KK33" s="36">
        <v>20934781</v>
      </c>
      <c r="KL33" s="3">
        <v>1200</v>
      </c>
      <c r="KM33" s="3" t="s">
        <v>752</v>
      </c>
      <c r="KN33" s="3">
        <v>0</v>
      </c>
      <c r="KO33" s="3">
        <v>21044688</v>
      </c>
      <c r="KP33" s="3">
        <v>0</v>
      </c>
      <c r="KQ33" s="3">
        <v>0</v>
      </c>
      <c r="KR33" s="3">
        <v>0</v>
      </c>
      <c r="KS33" s="3">
        <v>713014</v>
      </c>
      <c r="KT33" s="3">
        <v>0</v>
      </c>
      <c r="KU33" s="3">
        <v>1425600</v>
      </c>
      <c r="KV33" s="3">
        <v>0</v>
      </c>
      <c r="KW33" s="3">
        <v>23183302</v>
      </c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"/>
      <c r="LK33" s="3">
        <f t="shared" si="0"/>
        <v>-440</v>
      </c>
      <c r="LL33" s="3"/>
      <c r="LN33" s="204"/>
      <c r="LO33" s="20"/>
      <c r="LP33" s="61"/>
      <c r="LQ33" s="171"/>
      <c r="LR33" s="171"/>
      <c r="LS33" s="171"/>
      <c r="LT33" s="171"/>
      <c r="LU33" s="171"/>
      <c r="LV33" s="171"/>
      <c r="LW33" s="171"/>
      <c r="LX33" s="171"/>
      <c r="LY33" s="171"/>
    </row>
    <row r="34" spans="1:343" ht="14.45" customHeight="1">
      <c r="A34" s="1">
        <v>441</v>
      </c>
      <c r="B34" s="2" t="s">
        <v>12</v>
      </c>
      <c r="C34" s="5">
        <v>447.30800000000011</v>
      </c>
      <c r="D34" s="5">
        <v>0</v>
      </c>
      <c r="E34" s="3">
        <v>2568443</v>
      </c>
      <c r="F34" s="3">
        <v>0</v>
      </c>
      <c r="G34" s="3">
        <v>0</v>
      </c>
      <c r="H34" s="3">
        <v>0</v>
      </c>
      <c r="I34" s="3">
        <v>2568443</v>
      </c>
      <c r="J34" s="12">
        <v>599.25</v>
      </c>
      <c r="K34" s="12">
        <v>0</v>
      </c>
      <c r="L34" s="13">
        <v>3431308</v>
      </c>
      <c r="M34" s="13">
        <v>0</v>
      </c>
      <c r="N34" s="13">
        <v>0</v>
      </c>
      <c r="O34" s="13"/>
      <c r="P34" s="13">
        <v>3431308</v>
      </c>
      <c r="Q34" s="5">
        <v>748.45</v>
      </c>
      <c r="R34" s="5">
        <v>0</v>
      </c>
      <c r="S34" s="3">
        <v>4484715</v>
      </c>
      <c r="T34" s="3">
        <v>0</v>
      </c>
      <c r="U34" s="3">
        <v>0</v>
      </c>
      <c r="V34" s="3">
        <v>0</v>
      </c>
      <c r="W34" s="3">
        <v>0</v>
      </c>
      <c r="X34" s="3"/>
      <c r="Y34" s="3">
        <v>4484715</v>
      </c>
      <c r="Z34" s="12">
        <v>835.11</v>
      </c>
      <c r="AA34" s="12">
        <v>0</v>
      </c>
      <c r="AB34" s="13">
        <v>5508380</v>
      </c>
      <c r="AC34" s="13">
        <v>0</v>
      </c>
      <c r="AD34" s="13">
        <v>0</v>
      </c>
      <c r="AE34" s="13">
        <v>0</v>
      </c>
      <c r="AF34" s="13">
        <v>0</v>
      </c>
      <c r="AG34" s="13"/>
      <c r="AH34" s="13">
        <v>5508380</v>
      </c>
      <c r="AI34" s="5">
        <v>1132.6500000000001</v>
      </c>
      <c r="AJ34" s="5">
        <v>0</v>
      </c>
      <c r="AK34" s="3">
        <v>8014616</v>
      </c>
      <c r="AL34" s="3"/>
      <c r="AM34" s="3">
        <v>0</v>
      </c>
      <c r="AN34" s="3"/>
      <c r="AO34" s="3">
        <v>0</v>
      </c>
      <c r="AP34" s="3"/>
      <c r="AQ34" s="3">
        <v>8014616</v>
      </c>
      <c r="AR34" s="12">
        <v>1194.06</v>
      </c>
      <c r="AS34" s="12">
        <v>0</v>
      </c>
      <c r="AT34" s="13">
        <v>8960225</v>
      </c>
      <c r="AU34" s="13">
        <v>0</v>
      </c>
      <c r="AV34" s="13">
        <v>0</v>
      </c>
      <c r="AW34" s="13">
        <v>0</v>
      </c>
      <c r="AX34" s="13">
        <v>0</v>
      </c>
      <c r="AY34" s="13"/>
      <c r="AZ34" s="13">
        <v>8960225</v>
      </c>
      <c r="BA34" s="5">
        <v>1225.3599999999999</v>
      </c>
      <c r="BB34" s="5">
        <v>0</v>
      </c>
      <c r="BC34" s="5">
        <v>0</v>
      </c>
      <c r="BD34" s="3">
        <v>10894679</v>
      </c>
      <c r="BE34" s="3">
        <v>0</v>
      </c>
      <c r="BF34" s="3">
        <v>0</v>
      </c>
      <c r="BG34" s="3">
        <v>0</v>
      </c>
      <c r="BH34" s="3">
        <v>0</v>
      </c>
      <c r="BI34" s="3">
        <v>10894679</v>
      </c>
      <c r="BJ34" s="12">
        <v>1311.86</v>
      </c>
      <c r="BK34" s="12">
        <v>0</v>
      </c>
      <c r="BL34" s="12">
        <v>0</v>
      </c>
      <c r="BM34" s="13">
        <v>10404362</v>
      </c>
      <c r="BN34" s="13">
        <v>0</v>
      </c>
      <c r="BO34" s="13">
        <v>0</v>
      </c>
      <c r="BP34" s="13">
        <v>0</v>
      </c>
      <c r="BQ34" s="13">
        <v>0</v>
      </c>
      <c r="BR34" s="13">
        <v>10404362</v>
      </c>
      <c r="BS34" s="5">
        <v>1342.92</v>
      </c>
      <c r="BT34" s="5">
        <v>0</v>
      </c>
      <c r="BU34" s="5">
        <v>0</v>
      </c>
      <c r="BV34" s="3">
        <v>11181156</v>
      </c>
      <c r="BW34" s="3">
        <v>0</v>
      </c>
      <c r="BX34" s="3">
        <v>0</v>
      </c>
      <c r="BY34" s="3">
        <v>0</v>
      </c>
      <c r="BZ34" s="3">
        <v>0</v>
      </c>
      <c r="CA34" s="3">
        <v>11181156</v>
      </c>
      <c r="CB34" s="12">
        <v>1372.599303135888</v>
      </c>
      <c r="CC34" s="12">
        <v>0</v>
      </c>
      <c r="CD34" s="12">
        <v>0</v>
      </c>
      <c r="CE34" s="13">
        <v>11740623.03832753</v>
      </c>
      <c r="CF34" s="13"/>
      <c r="CG34" s="13">
        <v>0</v>
      </c>
      <c r="CH34" s="13"/>
      <c r="CI34" s="13">
        <v>0</v>
      </c>
      <c r="CJ34" s="13">
        <v>1026704.2787456445</v>
      </c>
      <c r="CK34" s="13"/>
      <c r="CL34" s="13">
        <v>500513.94425087422</v>
      </c>
      <c r="CM34" s="13">
        <v>11740623.03832753</v>
      </c>
      <c r="CN34" s="5">
        <v>1372.4878048780488</v>
      </c>
      <c r="CO34" s="5">
        <v>0</v>
      </c>
      <c r="CP34" s="5">
        <v>0</v>
      </c>
      <c r="CQ34" s="3">
        <v>10584261.48432056</v>
      </c>
      <c r="CR34" s="3">
        <v>0</v>
      </c>
      <c r="CS34" s="3">
        <v>0</v>
      </c>
      <c r="CT34" s="3">
        <v>0</v>
      </c>
      <c r="CU34" s="3">
        <v>0</v>
      </c>
      <c r="CV34" s="3">
        <v>1065050.5365853657</v>
      </c>
      <c r="CW34" s="3">
        <v>0</v>
      </c>
      <c r="CX34" s="3">
        <v>11649312.020905927</v>
      </c>
      <c r="CY34" s="12">
        <v>1372.2167832167827</v>
      </c>
      <c r="CZ34" s="12">
        <v>0</v>
      </c>
      <c r="DA34" s="12">
        <v>0</v>
      </c>
      <c r="DB34" s="13">
        <v>11238901.935661297</v>
      </c>
      <c r="DC34" s="13"/>
      <c r="DD34" s="13">
        <v>0</v>
      </c>
      <c r="DE34" s="13"/>
      <c r="DF34" s="13">
        <v>0</v>
      </c>
      <c r="DG34" s="13">
        <v>1112867.8111888121</v>
      </c>
      <c r="DH34" s="13"/>
      <c r="DI34" s="13">
        <v>102426.48396749981</v>
      </c>
      <c r="DJ34" s="13">
        <v>12351769.746850111</v>
      </c>
      <c r="DK34" s="5">
        <v>1518.1701388888894</v>
      </c>
      <c r="DL34" s="5">
        <v>0</v>
      </c>
      <c r="DM34" s="5">
        <v>0</v>
      </c>
      <c r="DN34" s="3">
        <v>12796565</v>
      </c>
      <c r="DO34" s="3">
        <v>0</v>
      </c>
      <c r="DP34" s="3">
        <v>0</v>
      </c>
      <c r="DQ34" s="3">
        <v>0</v>
      </c>
      <c r="DR34" s="3">
        <v>0</v>
      </c>
      <c r="DS34" s="3">
        <v>1288926</v>
      </c>
      <c r="DT34" s="3">
        <v>0</v>
      </c>
      <c r="DU34" s="3">
        <v>14085491</v>
      </c>
      <c r="DV34" s="12">
        <v>1570.4897959183672</v>
      </c>
      <c r="DW34" s="12">
        <v>0</v>
      </c>
      <c r="DX34" s="12">
        <v>0</v>
      </c>
      <c r="DY34" s="13">
        <v>14159520</v>
      </c>
      <c r="DZ34" s="13"/>
      <c r="EA34" s="13">
        <v>0</v>
      </c>
      <c r="EB34" s="13"/>
      <c r="EC34" s="13">
        <v>0</v>
      </c>
      <c r="ED34" s="13">
        <v>1402443</v>
      </c>
      <c r="EE34" s="13"/>
      <c r="EF34" s="13">
        <v>15561963</v>
      </c>
      <c r="EG34" s="5">
        <v>1571.372413793104</v>
      </c>
      <c r="EH34" s="5">
        <v>0</v>
      </c>
      <c r="EI34" s="5">
        <v>0</v>
      </c>
      <c r="EJ34" s="3">
        <v>14727979</v>
      </c>
      <c r="EK34" s="3"/>
      <c r="EL34" s="3">
        <v>0</v>
      </c>
      <c r="EM34" s="3"/>
      <c r="EN34" s="3">
        <v>0</v>
      </c>
      <c r="EO34" s="3">
        <v>1403238</v>
      </c>
      <c r="EP34" s="3"/>
      <c r="EQ34" s="3">
        <v>16131217</v>
      </c>
      <c r="ER34" s="35">
        <v>1572.5728813559317</v>
      </c>
      <c r="ES34" s="35">
        <v>0</v>
      </c>
      <c r="ET34" s="35">
        <v>0</v>
      </c>
      <c r="EU34" s="36">
        <v>14944626</v>
      </c>
      <c r="EV34" s="36">
        <v>0</v>
      </c>
      <c r="EW34" s="36">
        <v>0</v>
      </c>
      <c r="EX34" s="36">
        <v>0</v>
      </c>
      <c r="EY34" s="36">
        <v>0</v>
      </c>
      <c r="EZ34" s="36">
        <v>1404305</v>
      </c>
      <c r="FA34" s="36">
        <v>0</v>
      </c>
      <c r="FB34" s="36">
        <v>16348931</v>
      </c>
      <c r="FC34" s="5">
        <v>1572.6736111111106</v>
      </c>
      <c r="FD34" s="5">
        <v>0</v>
      </c>
      <c r="FE34" s="5">
        <v>0</v>
      </c>
      <c r="FF34" s="3">
        <v>14925266</v>
      </c>
      <c r="FG34" s="3">
        <v>0</v>
      </c>
      <c r="FH34" s="3">
        <v>0</v>
      </c>
      <c r="FI34" s="3">
        <v>0</v>
      </c>
      <c r="FJ34" s="3">
        <v>0</v>
      </c>
      <c r="FK34" s="3">
        <v>1404403</v>
      </c>
      <c r="FL34" s="3">
        <v>0</v>
      </c>
      <c r="FM34" s="3">
        <v>16329669</v>
      </c>
      <c r="FN34" s="36">
        <v>1573.649659863944</v>
      </c>
      <c r="FO34" s="36">
        <v>0</v>
      </c>
      <c r="FP34" s="36">
        <v>0</v>
      </c>
      <c r="FQ34" s="36">
        <v>15818176</v>
      </c>
      <c r="FR34" s="36">
        <v>0</v>
      </c>
      <c r="FS34" s="36">
        <v>0</v>
      </c>
      <c r="FT34" s="36">
        <v>0</v>
      </c>
      <c r="FU34" s="36">
        <v>0</v>
      </c>
      <c r="FV34" s="36">
        <v>1405269</v>
      </c>
      <c r="FW34" s="36">
        <v>0</v>
      </c>
      <c r="FX34" s="36">
        <v>17223445</v>
      </c>
      <c r="FY34" s="5">
        <v>1571.7340067340062</v>
      </c>
      <c r="FZ34" s="5">
        <v>0</v>
      </c>
      <c r="GA34" s="5">
        <v>0</v>
      </c>
      <c r="GB34" s="3">
        <v>16214958</v>
      </c>
      <c r="GC34" s="3">
        <v>0</v>
      </c>
      <c r="GD34" s="3">
        <v>0</v>
      </c>
      <c r="GE34" s="3">
        <v>0</v>
      </c>
      <c r="GF34" s="3">
        <v>0</v>
      </c>
      <c r="GG34" s="3">
        <v>1403559</v>
      </c>
      <c r="GH34" s="3">
        <v>0</v>
      </c>
      <c r="GI34" s="3">
        <v>17618517</v>
      </c>
      <c r="GJ34" s="36">
        <v>1571.3758389261754</v>
      </c>
      <c r="GK34" s="36">
        <v>0</v>
      </c>
      <c r="GL34" s="36">
        <v>0</v>
      </c>
      <c r="GM34" s="36">
        <v>16106025</v>
      </c>
      <c r="GN34" s="36">
        <v>0</v>
      </c>
      <c r="GO34" s="36">
        <v>0</v>
      </c>
      <c r="GP34" s="36">
        <v>0</v>
      </c>
      <c r="GQ34" s="36">
        <v>0</v>
      </c>
      <c r="GR34" s="36">
        <v>1403253</v>
      </c>
      <c r="GS34" s="36">
        <v>0</v>
      </c>
      <c r="GT34" s="36">
        <v>17509278</v>
      </c>
      <c r="GU34" s="5">
        <v>1567.6904761904766</v>
      </c>
      <c r="GV34" s="5">
        <v>0</v>
      </c>
      <c r="GW34" s="5">
        <v>0</v>
      </c>
      <c r="GX34" s="3">
        <v>16483762</v>
      </c>
      <c r="GY34" s="3">
        <v>0</v>
      </c>
      <c r="GZ34" s="3">
        <v>0</v>
      </c>
      <c r="HA34" s="3">
        <v>0</v>
      </c>
      <c r="HB34" s="3">
        <v>0</v>
      </c>
      <c r="HC34" s="3">
        <v>1399942</v>
      </c>
      <c r="HD34" s="3">
        <v>0</v>
      </c>
      <c r="HE34" s="3">
        <v>17883704</v>
      </c>
      <c r="HF34" s="36">
        <v>1571.9450171821297</v>
      </c>
      <c r="HG34" s="36">
        <v>0</v>
      </c>
      <c r="HH34" s="36">
        <v>0</v>
      </c>
      <c r="HI34" s="36">
        <v>16212771</v>
      </c>
      <c r="HJ34" s="36">
        <v>0</v>
      </c>
      <c r="HK34" s="36">
        <v>0</v>
      </c>
      <c r="HL34" s="36">
        <v>0</v>
      </c>
      <c r="HM34" s="36">
        <v>0</v>
      </c>
      <c r="HN34" s="36">
        <v>0</v>
      </c>
      <c r="HO34" s="36">
        <v>1403751</v>
      </c>
      <c r="HP34" s="36">
        <v>0</v>
      </c>
      <c r="HQ34" s="36">
        <v>17616522</v>
      </c>
      <c r="HR34" s="3">
        <v>1570.4400000000021</v>
      </c>
      <c r="HS34" s="3">
        <v>0</v>
      </c>
      <c r="HT34" s="3">
        <v>0</v>
      </c>
      <c r="HU34" s="3">
        <v>16719728</v>
      </c>
      <c r="HV34" s="3">
        <v>0</v>
      </c>
      <c r="HW34" s="3">
        <v>0</v>
      </c>
      <c r="HX34" s="3">
        <v>0</v>
      </c>
      <c r="HY34" s="3">
        <v>0</v>
      </c>
      <c r="HZ34" s="3">
        <v>0</v>
      </c>
      <c r="IA34" s="3">
        <v>1402401</v>
      </c>
      <c r="IB34" s="3">
        <v>0</v>
      </c>
      <c r="IC34" s="3">
        <v>18122129</v>
      </c>
      <c r="ID34" s="201">
        <v>1572.0499999999997</v>
      </c>
      <c r="IE34" s="201">
        <v>0</v>
      </c>
      <c r="IF34" s="201">
        <v>0</v>
      </c>
      <c r="IG34" s="36">
        <v>17426060</v>
      </c>
      <c r="IH34" s="36">
        <v>0</v>
      </c>
      <c r="II34" s="36">
        <v>0</v>
      </c>
      <c r="IJ34" s="36">
        <v>0</v>
      </c>
      <c r="IK34" s="36">
        <v>0</v>
      </c>
      <c r="IL34" s="36">
        <v>0</v>
      </c>
      <c r="IM34" s="36">
        <v>1403846</v>
      </c>
      <c r="IN34" s="36">
        <v>0</v>
      </c>
      <c r="IO34" s="36">
        <v>18829906</v>
      </c>
      <c r="IP34" s="3">
        <v>1571.0400000000011</v>
      </c>
      <c r="IQ34" s="3">
        <v>0</v>
      </c>
      <c r="IR34" s="3">
        <v>0</v>
      </c>
      <c r="IS34" s="3">
        <v>18274432</v>
      </c>
      <c r="IT34" s="3">
        <v>0</v>
      </c>
      <c r="IU34" s="3">
        <v>0</v>
      </c>
      <c r="IV34" s="3">
        <v>0</v>
      </c>
      <c r="IW34" s="3">
        <v>0</v>
      </c>
      <c r="IX34" s="3">
        <v>0</v>
      </c>
      <c r="IY34" s="3">
        <v>1473609</v>
      </c>
      <c r="IZ34" s="3">
        <v>0</v>
      </c>
      <c r="JA34" s="3">
        <v>19748041</v>
      </c>
      <c r="JB34" s="36">
        <v>1567.8999999999999</v>
      </c>
      <c r="JC34" s="36">
        <v>0</v>
      </c>
      <c r="JD34" s="36">
        <v>0</v>
      </c>
      <c r="JE34" s="36">
        <v>19783461</v>
      </c>
      <c r="JF34" s="36">
        <v>0</v>
      </c>
      <c r="JG34" s="36">
        <v>0</v>
      </c>
      <c r="JH34" s="36">
        <v>0</v>
      </c>
      <c r="JI34" s="36">
        <v>0</v>
      </c>
      <c r="JJ34" s="36">
        <v>0</v>
      </c>
      <c r="JK34" s="36">
        <v>1470688</v>
      </c>
      <c r="JL34" s="36">
        <v>0</v>
      </c>
      <c r="JM34" s="36">
        <v>21254149</v>
      </c>
      <c r="JN34" s="3">
        <v>1524.3</v>
      </c>
      <c r="JO34" s="3">
        <v>0</v>
      </c>
      <c r="JP34" s="3">
        <v>0</v>
      </c>
      <c r="JQ34" s="3">
        <v>20036256</v>
      </c>
      <c r="JR34" s="3">
        <v>0</v>
      </c>
      <c r="JS34" s="3">
        <v>0</v>
      </c>
      <c r="JT34" s="3">
        <v>0</v>
      </c>
      <c r="JU34" s="3">
        <v>0</v>
      </c>
      <c r="JV34" s="3">
        <v>0</v>
      </c>
      <c r="JW34" s="3">
        <v>1429792</v>
      </c>
      <c r="JX34" s="3">
        <v>0</v>
      </c>
      <c r="JY34" s="3">
        <v>21466048</v>
      </c>
      <c r="JZ34" s="36">
        <v>1521.8399999999997</v>
      </c>
      <c r="KA34" s="36">
        <v>0</v>
      </c>
      <c r="KB34" s="36">
        <v>0</v>
      </c>
      <c r="KC34" s="36">
        <v>22502822</v>
      </c>
      <c r="KD34" s="36">
        <v>0</v>
      </c>
      <c r="KE34" s="36">
        <v>0</v>
      </c>
      <c r="KF34" s="36">
        <v>0</v>
      </c>
      <c r="KG34" s="36">
        <v>0</v>
      </c>
      <c r="KH34" s="36">
        <v>0</v>
      </c>
      <c r="KI34" s="36">
        <v>1655756</v>
      </c>
      <c r="KJ34" s="36">
        <v>0</v>
      </c>
      <c r="KK34" s="36">
        <v>24158578</v>
      </c>
      <c r="KL34" s="3">
        <v>1478</v>
      </c>
      <c r="KM34" s="3" t="s">
        <v>752</v>
      </c>
      <c r="KN34" s="3">
        <v>0</v>
      </c>
      <c r="KO34" s="3">
        <v>24395492</v>
      </c>
      <c r="KP34" s="3">
        <v>0</v>
      </c>
      <c r="KQ34" s="3">
        <v>0</v>
      </c>
      <c r="KR34" s="3">
        <v>0</v>
      </c>
      <c r="KS34" s="3">
        <v>0</v>
      </c>
      <c r="KT34" s="3">
        <v>0</v>
      </c>
      <c r="KU34" s="3">
        <v>1755864</v>
      </c>
      <c r="KV34" s="3">
        <v>0</v>
      </c>
      <c r="KW34" s="3">
        <v>26151356</v>
      </c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"/>
      <c r="LK34" s="3">
        <f t="shared" si="0"/>
        <v>-441</v>
      </c>
      <c r="LL34" s="3"/>
      <c r="LN34" s="204"/>
      <c r="LO34" s="20"/>
      <c r="LP34" s="61"/>
      <c r="LQ34" s="171"/>
      <c r="LR34" s="171"/>
      <c r="LS34" s="171"/>
      <c r="LT34" s="171"/>
      <c r="LU34" s="171"/>
      <c r="LV34" s="171"/>
      <c r="LW34" s="171"/>
      <c r="LX34" s="171"/>
      <c r="LY34" s="171"/>
    </row>
    <row r="35" spans="1:343" ht="14.45" customHeight="1">
      <c r="A35" s="1">
        <v>442</v>
      </c>
      <c r="B35" s="2" t="s">
        <v>13</v>
      </c>
      <c r="C35" s="5"/>
      <c r="D35" s="5"/>
      <c r="E35" s="3"/>
      <c r="F35" s="3"/>
      <c r="G35" s="3"/>
      <c r="H35" s="3"/>
      <c r="I35" s="3">
        <v>0</v>
      </c>
      <c r="J35" s="12"/>
      <c r="K35" s="12"/>
      <c r="L35" s="13"/>
      <c r="M35" s="13"/>
      <c r="N35" s="13"/>
      <c r="O35" s="13"/>
      <c r="P35" s="13"/>
      <c r="Q35" s="5"/>
      <c r="R35" s="5"/>
      <c r="S35" s="3"/>
      <c r="T35" s="3"/>
      <c r="U35" s="3"/>
      <c r="V35" s="3"/>
      <c r="W35" s="3"/>
      <c r="X35" s="3"/>
      <c r="Y35" s="3"/>
      <c r="Z35" s="12">
        <v>0</v>
      </c>
      <c r="AA35" s="12">
        <v>0</v>
      </c>
      <c r="AB35" s="13">
        <v>0</v>
      </c>
      <c r="AC35" s="13"/>
      <c r="AD35" s="13">
        <v>0</v>
      </c>
      <c r="AE35" s="13"/>
      <c r="AF35" s="13">
        <v>0</v>
      </c>
      <c r="AG35" s="13"/>
      <c r="AH35" s="13">
        <v>0</v>
      </c>
      <c r="AI35" s="5"/>
      <c r="AJ35" s="5"/>
      <c r="AK35" s="3"/>
      <c r="AL35" s="3"/>
      <c r="AM35" s="3"/>
      <c r="AN35" s="3"/>
      <c r="AO35" s="3"/>
      <c r="AP35" s="3"/>
      <c r="AQ35" s="3"/>
      <c r="AR35" s="12">
        <v>101.3</v>
      </c>
      <c r="AS35" s="12">
        <v>0</v>
      </c>
      <c r="AT35" s="13">
        <v>901672</v>
      </c>
      <c r="AU35" s="13">
        <v>0</v>
      </c>
      <c r="AV35" s="13">
        <v>0</v>
      </c>
      <c r="AW35" s="13">
        <v>0</v>
      </c>
      <c r="AX35" s="13">
        <v>0</v>
      </c>
      <c r="AY35" s="13"/>
      <c r="AZ35" s="13">
        <v>901672</v>
      </c>
      <c r="BA35" s="5">
        <v>127.87</v>
      </c>
      <c r="BB35" s="5">
        <v>0</v>
      </c>
      <c r="BC35" s="5">
        <v>0</v>
      </c>
      <c r="BD35" s="3">
        <v>1219881</v>
      </c>
      <c r="BE35" s="3">
        <v>0</v>
      </c>
      <c r="BF35" s="3">
        <v>0</v>
      </c>
      <c r="BG35" s="3">
        <v>0</v>
      </c>
      <c r="BH35" s="3">
        <v>0</v>
      </c>
      <c r="BI35" s="3">
        <v>1219881</v>
      </c>
      <c r="BJ35" s="12">
        <v>193.05</v>
      </c>
      <c r="BK35" s="12">
        <v>0</v>
      </c>
      <c r="BL35" s="12">
        <v>0</v>
      </c>
      <c r="BM35" s="13">
        <v>1838224</v>
      </c>
      <c r="BN35" s="13">
        <v>0</v>
      </c>
      <c r="BO35" s="13">
        <v>0</v>
      </c>
      <c r="BP35" s="13">
        <v>0</v>
      </c>
      <c r="BQ35" s="13">
        <v>0</v>
      </c>
      <c r="BR35" s="13">
        <v>1838224</v>
      </c>
      <c r="BS35" s="5">
        <v>270.86</v>
      </c>
      <c r="BT35" s="5">
        <v>0</v>
      </c>
      <c r="BU35" s="5">
        <v>0</v>
      </c>
      <c r="BV35" s="3">
        <v>2598357</v>
      </c>
      <c r="BW35" s="3">
        <v>0</v>
      </c>
      <c r="BX35" s="3">
        <v>0</v>
      </c>
      <c r="BY35" s="3">
        <v>0</v>
      </c>
      <c r="BZ35" s="3">
        <v>0</v>
      </c>
      <c r="CA35" s="3">
        <v>2598357</v>
      </c>
      <c r="CB35" s="12">
        <v>336.34256055363329</v>
      </c>
      <c r="CC35" s="12">
        <v>0</v>
      </c>
      <c r="CD35" s="12">
        <v>0</v>
      </c>
      <c r="CE35" s="13">
        <v>3600818.6539792391</v>
      </c>
      <c r="CF35" s="13"/>
      <c r="CG35" s="13">
        <v>0</v>
      </c>
      <c r="CH35" s="13"/>
      <c r="CI35" s="13">
        <v>0</v>
      </c>
      <c r="CJ35" s="13">
        <v>251584.23529411765</v>
      </c>
      <c r="CK35" s="13"/>
      <c r="CL35" s="13">
        <v>221896.82690498652</v>
      </c>
      <c r="CM35" s="13">
        <v>3600740.6539792386</v>
      </c>
      <c r="CN35" s="5">
        <v>0</v>
      </c>
      <c r="CO35" s="5">
        <v>0</v>
      </c>
      <c r="CP35" s="5">
        <v>0</v>
      </c>
      <c r="CQ35" s="3">
        <v>0</v>
      </c>
      <c r="CR35" s="3"/>
      <c r="CS35" s="3">
        <v>0</v>
      </c>
      <c r="CT35" s="3"/>
      <c r="CU35" s="3">
        <v>0</v>
      </c>
      <c r="CV35" s="3">
        <v>0</v>
      </c>
      <c r="CW35" s="3"/>
      <c r="CX35" s="3">
        <v>0</v>
      </c>
      <c r="CY35" s="12"/>
      <c r="CZ35" s="12"/>
      <c r="DA35" s="12"/>
      <c r="DB35" s="13"/>
      <c r="DC35" s="13"/>
      <c r="DD35" s="13"/>
      <c r="DE35" s="13"/>
      <c r="DF35" s="13"/>
      <c r="DG35" s="13"/>
      <c r="DH35" s="13"/>
      <c r="DI35" s="13"/>
      <c r="DJ35" s="13"/>
      <c r="DK35" s="5"/>
      <c r="DL35" s="5"/>
      <c r="DM35" s="5"/>
      <c r="DN35" s="3"/>
      <c r="DO35" s="3"/>
      <c r="DP35" s="3"/>
      <c r="DQ35" s="3"/>
      <c r="DR35" s="3"/>
      <c r="DS35" s="3"/>
      <c r="DT35" s="3"/>
      <c r="DU35" s="3"/>
      <c r="DV35" s="12"/>
      <c r="DW35" s="12"/>
      <c r="DX35" s="12"/>
      <c r="DY35" s="13"/>
      <c r="DZ35" s="13"/>
      <c r="EA35" s="13"/>
      <c r="EB35" s="13"/>
      <c r="EC35" s="13"/>
      <c r="ED35" s="13"/>
      <c r="EE35" s="13"/>
      <c r="EF35" s="13"/>
      <c r="EG35" s="5"/>
      <c r="EH35" s="5"/>
      <c r="EI35" s="5"/>
      <c r="EJ35" s="3"/>
      <c r="EK35" s="3"/>
      <c r="EL35" s="3"/>
      <c r="EM35" s="3"/>
      <c r="EN35" s="3"/>
      <c r="EO35" s="3"/>
      <c r="EP35" s="3"/>
      <c r="EQ35" s="3"/>
      <c r="ER35" s="35"/>
      <c r="ES35" s="35"/>
      <c r="ET35" s="35"/>
      <c r="EU35" s="36"/>
      <c r="EV35" s="36"/>
      <c r="EW35" s="36"/>
      <c r="EX35" s="36"/>
      <c r="EY35" s="36"/>
      <c r="EZ35" s="36"/>
      <c r="FA35" s="36"/>
      <c r="FB35" s="36"/>
      <c r="FC35" s="5"/>
      <c r="FD35" s="5"/>
      <c r="FE35" s="5"/>
      <c r="FF35" s="3"/>
      <c r="FG35" s="3"/>
      <c r="FH35" s="3"/>
      <c r="FI35" s="3"/>
      <c r="FJ35" s="3"/>
      <c r="FK35" s="3"/>
      <c r="FL35" s="3"/>
      <c r="FM35" s="3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5"/>
      <c r="FZ35" s="5"/>
      <c r="GA35" s="5"/>
      <c r="GB35" s="3"/>
      <c r="GC35" s="3"/>
      <c r="GD35" s="3"/>
      <c r="GE35" s="3"/>
      <c r="GF35" s="3"/>
      <c r="GG35" s="3"/>
      <c r="GH35" s="3"/>
      <c r="GI35" s="3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5"/>
      <c r="GV35" s="5"/>
      <c r="GW35" s="5"/>
      <c r="GX35" s="3"/>
      <c r="GY35" s="3"/>
      <c r="GZ35" s="3"/>
      <c r="HA35" s="3"/>
      <c r="HB35" s="3"/>
      <c r="HC35" s="3"/>
      <c r="HD35" s="3"/>
      <c r="HE35" s="3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201"/>
      <c r="IE35" s="201"/>
      <c r="IF35" s="201"/>
      <c r="IG35" s="36"/>
      <c r="IH35" s="36"/>
      <c r="II35" s="36"/>
      <c r="IJ35" s="36"/>
      <c r="IK35" s="36"/>
      <c r="IL35" s="36"/>
      <c r="IM35" s="36"/>
      <c r="IN35" s="36"/>
      <c r="IO35" s="36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6"/>
      <c r="JC35" s="36"/>
      <c r="JD35" s="36"/>
      <c r="JE35" s="36"/>
      <c r="JF35" s="36"/>
      <c r="JG35" s="36"/>
      <c r="JH35" s="36">
        <v>0</v>
      </c>
      <c r="JI35" s="36"/>
      <c r="JJ35" s="36"/>
      <c r="JK35" s="36"/>
      <c r="JL35" s="36"/>
      <c r="JM35" s="36"/>
      <c r="JN35" s="3"/>
      <c r="JO35" s="3"/>
      <c r="JP35" s="3"/>
      <c r="JQ35" s="3"/>
      <c r="JR35" s="3">
        <v>0</v>
      </c>
      <c r="JS35" s="3"/>
      <c r="JT35" s="3"/>
      <c r="JU35" s="3"/>
      <c r="JV35" s="3">
        <v>0</v>
      </c>
      <c r="JW35" s="3"/>
      <c r="JX35" s="3">
        <v>0</v>
      </c>
      <c r="JY35" s="3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">
        <v>0</v>
      </c>
      <c r="KM35" s="3">
        <v>0</v>
      </c>
      <c r="KN35" s="3"/>
      <c r="KO35" s="3">
        <v>0</v>
      </c>
      <c r="KP35" s="3"/>
      <c r="KQ35" s="3"/>
      <c r="KR35" s="3"/>
      <c r="KS35" s="3">
        <v>0</v>
      </c>
      <c r="KT35" s="3"/>
      <c r="KU35" s="3">
        <v>0</v>
      </c>
      <c r="KV35" s="3"/>
      <c r="KW35" s="3">
        <v>0</v>
      </c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"/>
      <c r="LK35" s="3">
        <f t="shared" si="0"/>
        <v>-442</v>
      </c>
      <c r="LL35" s="3"/>
      <c r="LN35" s="204"/>
      <c r="LO35" s="20"/>
      <c r="LP35" s="61"/>
      <c r="LQ35" s="171"/>
      <c r="LR35" s="171"/>
      <c r="LS35" s="171"/>
      <c r="LT35" s="171"/>
      <c r="LU35" s="171"/>
      <c r="LV35" s="171"/>
      <c r="LW35" s="171"/>
      <c r="LX35" s="171"/>
      <c r="LY35" s="171"/>
      <c r="ME35" s="3"/>
    </row>
    <row r="36" spans="1:343" ht="14.45" customHeight="1">
      <c r="A36" s="1">
        <v>443</v>
      </c>
      <c r="B36" s="2" t="s">
        <v>657</v>
      </c>
      <c r="C36" s="5"/>
      <c r="D36" s="5"/>
      <c r="E36" s="3"/>
      <c r="F36" s="3"/>
      <c r="G36" s="3"/>
      <c r="H36" s="3"/>
      <c r="I36" s="3"/>
      <c r="J36" s="12"/>
      <c r="K36" s="12"/>
      <c r="L36" s="13"/>
      <c r="M36" s="13"/>
      <c r="N36" s="13"/>
      <c r="O36" s="13"/>
      <c r="P36" s="13"/>
      <c r="Q36" s="5"/>
      <c r="R36" s="5"/>
      <c r="S36" s="3"/>
      <c r="T36" s="3"/>
      <c r="U36" s="3"/>
      <c r="V36" s="3"/>
      <c r="W36" s="3"/>
      <c r="X36" s="3"/>
      <c r="Y36" s="3"/>
      <c r="Z36" s="12"/>
      <c r="AA36" s="12"/>
      <c r="AB36" s="13"/>
      <c r="AC36" s="13"/>
      <c r="AD36" s="13"/>
      <c r="AE36" s="13"/>
      <c r="AF36" s="13"/>
      <c r="AG36" s="13"/>
      <c r="AH36" s="13"/>
      <c r="AI36" s="5"/>
      <c r="AJ36" s="5"/>
      <c r="AK36" s="3"/>
      <c r="AL36" s="3"/>
      <c r="AM36" s="3"/>
      <c r="AN36" s="3"/>
      <c r="AO36" s="3"/>
      <c r="AP36" s="3"/>
      <c r="AQ36" s="3"/>
      <c r="AR36" s="12"/>
      <c r="AS36" s="12"/>
      <c r="AT36" s="13"/>
      <c r="AU36" s="13"/>
      <c r="AV36" s="13"/>
      <c r="AW36" s="13"/>
      <c r="AX36" s="13"/>
      <c r="AY36" s="13"/>
      <c r="AZ36" s="13"/>
      <c r="BA36" s="5"/>
      <c r="BB36" s="5"/>
      <c r="BC36" s="5"/>
      <c r="BD36" s="3"/>
      <c r="BE36" s="3"/>
      <c r="BF36" s="3"/>
      <c r="BG36" s="3"/>
      <c r="BH36" s="3"/>
      <c r="BI36" s="3"/>
      <c r="BJ36" s="12"/>
      <c r="BK36" s="12"/>
      <c r="BL36" s="12"/>
      <c r="BM36" s="13"/>
      <c r="BN36" s="13"/>
      <c r="BO36" s="13"/>
      <c r="BP36" s="13"/>
      <c r="BQ36" s="13"/>
      <c r="BR36" s="13"/>
      <c r="BS36" s="5"/>
      <c r="BT36" s="5"/>
      <c r="BU36" s="5"/>
      <c r="BV36" s="3"/>
      <c r="BW36" s="3"/>
      <c r="BX36" s="3"/>
      <c r="BY36" s="3"/>
      <c r="BZ36" s="3"/>
      <c r="CA36" s="3"/>
      <c r="CB36" s="12"/>
      <c r="CC36" s="12"/>
      <c r="CD36" s="12"/>
      <c r="CE36" s="13"/>
      <c r="CF36" s="13"/>
      <c r="CG36" s="13"/>
      <c r="CH36" s="13"/>
      <c r="CI36" s="13"/>
      <c r="CJ36" s="13"/>
      <c r="CK36" s="13"/>
      <c r="CL36" s="13"/>
      <c r="CM36" s="13"/>
      <c r="CN36" s="5"/>
      <c r="CO36" s="5"/>
      <c r="CP36" s="5"/>
      <c r="CQ36" s="3"/>
      <c r="CR36" s="3"/>
      <c r="CS36" s="3"/>
      <c r="CT36" s="3"/>
      <c r="CU36" s="3"/>
      <c r="CV36" s="3"/>
      <c r="CW36" s="3"/>
      <c r="CX36" s="3"/>
      <c r="CY36" s="12"/>
      <c r="CZ36" s="12"/>
      <c r="DA36" s="12"/>
      <c r="DB36" s="13"/>
      <c r="DC36" s="13"/>
      <c r="DD36" s="13"/>
      <c r="DE36" s="13"/>
      <c r="DF36" s="13"/>
      <c r="DG36" s="13"/>
      <c r="DH36" s="13"/>
      <c r="DI36" s="13"/>
      <c r="DJ36" s="13"/>
      <c r="DK36" s="5"/>
      <c r="DL36" s="5"/>
      <c r="DM36" s="5"/>
      <c r="DN36" s="3"/>
      <c r="DO36" s="3"/>
      <c r="DP36" s="3"/>
      <c r="DQ36" s="3"/>
      <c r="DR36" s="3"/>
      <c r="DS36" s="3"/>
      <c r="DT36" s="3"/>
      <c r="DU36" s="3"/>
      <c r="DV36" s="12"/>
      <c r="DW36" s="12"/>
      <c r="DX36" s="12"/>
      <c r="DY36" s="13"/>
      <c r="DZ36" s="13"/>
      <c r="EA36" s="13"/>
      <c r="EB36" s="13"/>
      <c r="EC36" s="13"/>
      <c r="ED36" s="13"/>
      <c r="EE36" s="13"/>
      <c r="EF36" s="13"/>
      <c r="EG36" s="5"/>
      <c r="EH36" s="5"/>
      <c r="EI36" s="5"/>
      <c r="EJ36" s="3"/>
      <c r="EK36" s="3"/>
      <c r="EL36" s="3"/>
      <c r="EM36" s="3"/>
      <c r="EN36" s="3"/>
      <c r="EO36" s="3"/>
      <c r="EP36" s="3"/>
      <c r="EQ36" s="3"/>
      <c r="ER36" s="35"/>
      <c r="ES36" s="35"/>
      <c r="ET36" s="35"/>
      <c r="EU36" s="36"/>
      <c r="EV36" s="36"/>
      <c r="EW36" s="36"/>
      <c r="EX36" s="36"/>
      <c r="EY36" s="36"/>
      <c r="EZ36" s="36"/>
      <c r="FA36" s="36"/>
      <c r="FB36" s="36"/>
      <c r="FC36" s="5">
        <v>167.76114649681529</v>
      </c>
      <c r="FD36" s="5">
        <v>0</v>
      </c>
      <c r="FE36" s="5">
        <v>0</v>
      </c>
      <c r="FF36" s="3">
        <v>2231559</v>
      </c>
      <c r="FG36" s="3">
        <v>0</v>
      </c>
      <c r="FH36" s="3">
        <v>0</v>
      </c>
      <c r="FI36" s="3">
        <v>0</v>
      </c>
      <c r="FJ36" s="3">
        <v>0</v>
      </c>
      <c r="FK36" s="3">
        <v>149811</v>
      </c>
      <c r="FL36" s="3">
        <v>0</v>
      </c>
      <c r="FM36" s="3">
        <v>2381370</v>
      </c>
      <c r="FN36" s="36">
        <v>265.04838709677421</v>
      </c>
      <c r="FO36" s="36">
        <v>0</v>
      </c>
      <c r="FP36" s="36">
        <v>0</v>
      </c>
      <c r="FQ36" s="36">
        <v>3398331</v>
      </c>
      <c r="FR36" s="36">
        <v>0</v>
      </c>
      <c r="FS36" s="36">
        <v>0</v>
      </c>
      <c r="FT36" s="36">
        <v>0</v>
      </c>
      <c r="FU36" s="36">
        <v>0</v>
      </c>
      <c r="FV36" s="36">
        <v>236687</v>
      </c>
      <c r="FW36" s="36">
        <v>0</v>
      </c>
      <c r="FX36" s="36">
        <v>3635018</v>
      </c>
      <c r="FY36" s="5">
        <v>360.69635120662292</v>
      </c>
      <c r="FZ36" s="5">
        <v>0</v>
      </c>
      <c r="GA36" s="5">
        <v>0</v>
      </c>
      <c r="GB36" s="3">
        <v>5010701</v>
      </c>
      <c r="GC36" s="3">
        <v>0</v>
      </c>
      <c r="GD36" s="3">
        <v>0</v>
      </c>
      <c r="GE36" s="3">
        <v>0</v>
      </c>
      <c r="GF36" s="3">
        <v>0</v>
      </c>
      <c r="GG36" s="3">
        <v>322099</v>
      </c>
      <c r="GH36" s="3">
        <v>0</v>
      </c>
      <c r="GI36" s="3">
        <v>5332800</v>
      </c>
      <c r="GJ36" s="36">
        <v>459.37741935483876</v>
      </c>
      <c r="GK36" s="36">
        <v>0</v>
      </c>
      <c r="GL36" s="36">
        <v>0</v>
      </c>
      <c r="GM36" s="36">
        <v>6496856</v>
      </c>
      <c r="GN36" s="36">
        <v>0</v>
      </c>
      <c r="GO36" s="36">
        <v>0</v>
      </c>
      <c r="GP36" s="36">
        <v>0</v>
      </c>
      <c r="GQ36" s="36">
        <v>0</v>
      </c>
      <c r="GR36" s="36">
        <v>410225</v>
      </c>
      <c r="GS36" s="36">
        <v>0</v>
      </c>
      <c r="GT36" s="36">
        <v>6907081</v>
      </c>
      <c r="GU36" s="5">
        <v>485.91084824588046</v>
      </c>
      <c r="GV36" s="5">
        <v>0</v>
      </c>
      <c r="GW36" s="5">
        <v>0</v>
      </c>
      <c r="GX36" s="3">
        <v>7058558</v>
      </c>
      <c r="GY36" s="3">
        <v>0</v>
      </c>
      <c r="GZ36" s="3">
        <v>0</v>
      </c>
      <c r="HA36" s="3">
        <v>0</v>
      </c>
      <c r="HB36" s="3">
        <v>0</v>
      </c>
      <c r="HC36" s="3">
        <v>433908</v>
      </c>
      <c r="HD36" s="3">
        <v>0</v>
      </c>
      <c r="HE36" s="3">
        <v>7492466</v>
      </c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201"/>
      <c r="IE36" s="201"/>
      <c r="IF36" s="201"/>
      <c r="IG36" s="36"/>
      <c r="IH36" s="36"/>
      <c r="II36" s="36"/>
      <c r="IJ36" s="36"/>
      <c r="IK36" s="36"/>
      <c r="IL36" s="36"/>
      <c r="IM36" s="36"/>
      <c r="IN36" s="36"/>
      <c r="IO36" s="36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6"/>
      <c r="JC36" s="36"/>
      <c r="JD36" s="36"/>
      <c r="JE36" s="36"/>
      <c r="JF36" s="36"/>
      <c r="JG36" s="36"/>
      <c r="JH36" s="36">
        <v>0</v>
      </c>
      <c r="JI36" s="36"/>
      <c r="JJ36" s="36"/>
      <c r="JK36" s="36"/>
      <c r="JL36" s="36"/>
      <c r="JM36" s="36"/>
      <c r="JN36" s="3"/>
      <c r="JO36" s="3"/>
      <c r="JP36" s="3"/>
      <c r="JQ36" s="3"/>
      <c r="JR36" s="3">
        <v>0</v>
      </c>
      <c r="JS36" s="3"/>
      <c r="JT36" s="3"/>
      <c r="JU36" s="3"/>
      <c r="JV36" s="3">
        <v>0</v>
      </c>
      <c r="JW36" s="3"/>
      <c r="JX36" s="3">
        <v>0</v>
      </c>
      <c r="JY36" s="3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">
        <v>0</v>
      </c>
      <c r="KM36" s="3">
        <v>0</v>
      </c>
      <c r="KN36" s="3"/>
      <c r="KO36" s="3">
        <v>0</v>
      </c>
      <c r="KP36" s="3"/>
      <c r="KQ36" s="3"/>
      <c r="KR36" s="3"/>
      <c r="KS36" s="3">
        <v>0</v>
      </c>
      <c r="KT36" s="3"/>
      <c r="KU36" s="3">
        <v>0</v>
      </c>
      <c r="KV36" s="3"/>
      <c r="KW36" s="3">
        <v>0</v>
      </c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"/>
      <c r="LK36" s="3">
        <f t="shared" si="0"/>
        <v>-443</v>
      </c>
      <c r="LL36" s="3"/>
      <c r="LN36" s="204"/>
      <c r="LO36" s="20"/>
      <c r="LP36" s="61"/>
      <c r="LQ36" s="171"/>
      <c r="LR36" s="171"/>
      <c r="LS36" s="171"/>
      <c r="LT36" s="171"/>
      <c r="LU36" s="171"/>
      <c r="LV36" s="171"/>
      <c r="LW36" s="171"/>
      <c r="LX36" s="171"/>
      <c r="LY36" s="171"/>
      <c r="ME36" s="3"/>
    </row>
    <row r="37" spans="1:343" ht="14.45" customHeight="1">
      <c r="A37" s="1">
        <v>444</v>
      </c>
      <c r="B37" s="2" t="s">
        <v>14</v>
      </c>
      <c r="C37" s="5">
        <v>50.9</v>
      </c>
      <c r="D37" s="5">
        <v>0</v>
      </c>
      <c r="E37" s="3">
        <v>349123</v>
      </c>
      <c r="F37" s="3">
        <v>0</v>
      </c>
      <c r="G37" s="3">
        <v>0</v>
      </c>
      <c r="H37" s="3">
        <v>0</v>
      </c>
      <c r="I37" s="3">
        <v>349123</v>
      </c>
      <c r="J37" s="12">
        <v>103.86</v>
      </c>
      <c r="K37" s="12">
        <v>0</v>
      </c>
      <c r="L37" s="13">
        <v>761502</v>
      </c>
      <c r="M37" s="13">
        <v>0</v>
      </c>
      <c r="N37" s="13">
        <v>0</v>
      </c>
      <c r="O37" s="13"/>
      <c r="P37" s="13">
        <v>761502</v>
      </c>
      <c r="Q37" s="5">
        <v>125.22</v>
      </c>
      <c r="R37" s="5">
        <v>0</v>
      </c>
      <c r="S37" s="3">
        <v>959936</v>
      </c>
      <c r="T37" s="3">
        <v>0</v>
      </c>
      <c r="U37" s="3">
        <v>0</v>
      </c>
      <c r="V37" s="3">
        <v>0</v>
      </c>
      <c r="W37" s="3">
        <v>0</v>
      </c>
      <c r="X37" s="3"/>
      <c r="Y37" s="3">
        <v>959936</v>
      </c>
      <c r="Z37" s="12">
        <v>142.99</v>
      </c>
      <c r="AA37" s="12">
        <v>0</v>
      </c>
      <c r="AB37" s="13">
        <v>1175235</v>
      </c>
      <c r="AC37" s="13">
        <v>0</v>
      </c>
      <c r="AD37" s="13">
        <v>0</v>
      </c>
      <c r="AE37" s="13">
        <v>0</v>
      </c>
      <c r="AF37" s="13">
        <v>0</v>
      </c>
      <c r="AG37" s="13"/>
      <c r="AH37" s="13">
        <v>1175235</v>
      </c>
      <c r="AI37" s="5">
        <v>179.39</v>
      </c>
      <c r="AJ37" s="5">
        <v>0</v>
      </c>
      <c r="AK37" s="3">
        <v>1541553</v>
      </c>
      <c r="AL37" s="3"/>
      <c r="AM37" s="3">
        <v>0</v>
      </c>
      <c r="AN37" s="3"/>
      <c r="AO37" s="3">
        <v>0</v>
      </c>
      <c r="AP37" s="3"/>
      <c r="AQ37" s="3">
        <v>1541553</v>
      </c>
      <c r="AR37" s="12">
        <v>189.12</v>
      </c>
      <c r="AS37" s="12">
        <v>0</v>
      </c>
      <c r="AT37" s="13">
        <v>1669680</v>
      </c>
      <c r="AU37" s="13">
        <v>0</v>
      </c>
      <c r="AV37" s="13">
        <v>0</v>
      </c>
      <c r="AW37" s="13">
        <v>0</v>
      </c>
      <c r="AX37" s="13">
        <v>0</v>
      </c>
      <c r="AY37" s="13"/>
      <c r="AZ37" s="13">
        <v>1669680</v>
      </c>
      <c r="BA37" s="5">
        <v>198.17</v>
      </c>
      <c r="BB37" s="5">
        <v>0</v>
      </c>
      <c r="BC37" s="5">
        <v>0</v>
      </c>
      <c r="BD37" s="3">
        <v>1886080</v>
      </c>
      <c r="BE37" s="3">
        <v>0</v>
      </c>
      <c r="BF37" s="3">
        <v>0</v>
      </c>
      <c r="BG37" s="3">
        <v>0</v>
      </c>
      <c r="BH37" s="3">
        <v>0</v>
      </c>
      <c r="BI37" s="3">
        <v>1886080</v>
      </c>
      <c r="BJ37" s="12">
        <v>205.02</v>
      </c>
      <c r="BK37" s="12">
        <v>0</v>
      </c>
      <c r="BL37" s="12">
        <v>0</v>
      </c>
      <c r="BM37" s="13">
        <v>1951243</v>
      </c>
      <c r="BN37" s="13">
        <v>0</v>
      </c>
      <c r="BO37" s="13">
        <v>0</v>
      </c>
      <c r="BP37" s="13">
        <v>0</v>
      </c>
      <c r="BQ37" s="13">
        <v>0</v>
      </c>
      <c r="BR37" s="13">
        <v>1951243</v>
      </c>
      <c r="BS37" s="5">
        <v>219.84</v>
      </c>
      <c r="BT37" s="5">
        <v>0</v>
      </c>
      <c r="BU37" s="5">
        <v>0</v>
      </c>
      <c r="BV37" s="3">
        <v>2105864</v>
      </c>
      <c r="BW37" s="3">
        <v>0</v>
      </c>
      <c r="BX37" s="3">
        <v>0</v>
      </c>
      <c r="BY37" s="3">
        <v>0</v>
      </c>
      <c r="BZ37" s="3">
        <v>0</v>
      </c>
      <c r="CA37" s="3">
        <v>2105864</v>
      </c>
      <c r="CB37" s="12">
        <v>239.93243243243242</v>
      </c>
      <c r="CC37" s="12">
        <v>0</v>
      </c>
      <c r="CD37" s="12">
        <v>0</v>
      </c>
      <c r="CE37" s="13">
        <v>2562757.405405405</v>
      </c>
      <c r="CF37" s="13"/>
      <c r="CG37" s="13">
        <v>0</v>
      </c>
      <c r="CH37" s="13"/>
      <c r="CI37" s="13">
        <v>0</v>
      </c>
      <c r="CJ37" s="13">
        <v>179469.45945945947</v>
      </c>
      <c r="CK37" s="13"/>
      <c r="CL37" s="13">
        <v>192451.72638515662</v>
      </c>
      <c r="CM37" s="13">
        <v>2562757.405405405</v>
      </c>
      <c r="CN37" s="5">
        <v>328.93243243243239</v>
      </c>
      <c r="CO37" s="5">
        <v>0</v>
      </c>
      <c r="CP37" s="5">
        <v>0</v>
      </c>
      <c r="CQ37" s="3">
        <v>3311863.0270270268</v>
      </c>
      <c r="CR37" s="3">
        <v>0</v>
      </c>
      <c r="CS37" s="3">
        <v>0</v>
      </c>
      <c r="CT37" s="3">
        <v>0</v>
      </c>
      <c r="CU37" s="3">
        <v>0</v>
      </c>
      <c r="CV37" s="3">
        <v>255251.56756756757</v>
      </c>
      <c r="CW37" s="3">
        <v>0</v>
      </c>
      <c r="CX37" s="3">
        <v>3567114.5945945941</v>
      </c>
      <c r="CY37" s="12">
        <v>381.74149659863946</v>
      </c>
      <c r="CZ37" s="12">
        <v>0</v>
      </c>
      <c r="DA37" s="12">
        <v>0</v>
      </c>
      <c r="DB37" s="13">
        <v>3985190.5974886082</v>
      </c>
      <c r="DC37" s="13"/>
      <c r="DD37" s="13">
        <v>0</v>
      </c>
      <c r="DE37" s="13"/>
      <c r="DF37" s="13">
        <v>0</v>
      </c>
      <c r="DG37" s="13">
        <v>309592.35374149651</v>
      </c>
      <c r="DH37" s="13"/>
      <c r="DI37" s="13">
        <v>76239.027163137682</v>
      </c>
      <c r="DJ37" s="13">
        <v>4294782.9512301059</v>
      </c>
      <c r="DK37" s="5">
        <v>397.52721088435374</v>
      </c>
      <c r="DL37" s="5">
        <v>0</v>
      </c>
      <c r="DM37" s="5">
        <v>0</v>
      </c>
      <c r="DN37" s="3">
        <v>4474726</v>
      </c>
      <c r="DO37" s="3">
        <v>0</v>
      </c>
      <c r="DP37" s="3">
        <v>0</v>
      </c>
      <c r="DQ37" s="3">
        <v>0</v>
      </c>
      <c r="DR37" s="3">
        <v>0</v>
      </c>
      <c r="DS37" s="3">
        <v>337501</v>
      </c>
      <c r="DT37" s="3">
        <v>0</v>
      </c>
      <c r="DU37" s="3">
        <v>4812227</v>
      </c>
      <c r="DV37" s="12">
        <v>397.95221843003412</v>
      </c>
      <c r="DW37" s="12">
        <v>0</v>
      </c>
      <c r="DX37" s="12">
        <v>0</v>
      </c>
      <c r="DY37" s="13">
        <v>4852989</v>
      </c>
      <c r="DZ37" s="13"/>
      <c r="EA37" s="13">
        <v>0</v>
      </c>
      <c r="EB37" s="13"/>
      <c r="EC37" s="13">
        <v>0</v>
      </c>
      <c r="ED37" s="13">
        <v>355372</v>
      </c>
      <c r="EE37" s="13"/>
      <c r="EF37" s="13">
        <v>5208361</v>
      </c>
      <c r="EG37" s="5">
        <v>397.82517482517477</v>
      </c>
      <c r="EH37" s="5">
        <v>0</v>
      </c>
      <c r="EI37" s="5">
        <v>0</v>
      </c>
      <c r="EJ37" s="3">
        <v>4755844</v>
      </c>
      <c r="EK37" s="3"/>
      <c r="EL37" s="3">
        <v>0</v>
      </c>
      <c r="EM37" s="3"/>
      <c r="EN37" s="3">
        <v>0</v>
      </c>
      <c r="EO37" s="3">
        <v>355260</v>
      </c>
      <c r="EP37" s="3"/>
      <c r="EQ37" s="3">
        <v>5111104</v>
      </c>
      <c r="ER37" s="35">
        <v>397.55821917808214</v>
      </c>
      <c r="ES37" s="35">
        <v>0</v>
      </c>
      <c r="ET37" s="35">
        <v>0</v>
      </c>
      <c r="EU37" s="36">
        <v>5041496</v>
      </c>
      <c r="EV37" s="36">
        <v>0</v>
      </c>
      <c r="EW37" s="36">
        <v>0</v>
      </c>
      <c r="EX37" s="36">
        <v>0</v>
      </c>
      <c r="EY37" s="36">
        <v>0</v>
      </c>
      <c r="EZ37" s="36">
        <v>354127</v>
      </c>
      <c r="FA37" s="36">
        <v>0</v>
      </c>
      <c r="FB37" s="36">
        <v>5395623</v>
      </c>
      <c r="FC37" s="5">
        <v>399.56491228070178</v>
      </c>
      <c r="FD37" s="5">
        <v>0</v>
      </c>
      <c r="FE37" s="5">
        <v>0</v>
      </c>
      <c r="FF37" s="3">
        <v>4956261</v>
      </c>
      <c r="FG37" s="3">
        <v>0</v>
      </c>
      <c r="FH37" s="3">
        <v>0</v>
      </c>
      <c r="FI37" s="3">
        <v>0</v>
      </c>
      <c r="FJ37" s="3">
        <v>0</v>
      </c>
      <c r="FK37" s="3">
        <v>356812</v>
      </c>
      <c r="FL37" s="3">
        <v>0</v>
      </c>
      <c r="FM37" s="3">
        <v>5313073</v>
      </c>
      <c r="FN37" s="36">
        <v>399.14383561643837</v>
      </c>
      <c r="FO37" s="36">
        <v>0</v>
      </c>
      <c r="FP37" s="36">
        <v>0</v>
      </c>
      <c r="FQ37" s="36">
        <v>5032909</v>
      </c>
      <c r="FR37" s="36">
        <v>0</v>
      </c>
      <c r="FS37" s="36">
        <v>0</v>
      </c>
      <c r="FT37" s="36">
        <v>0</v>
      </c>
      <c r="FU37" s="36">
        <v>0</v>
      </c>
      <c r="FV37" s="36">
        <v>356434</v>
      </c>
      <c r="FW37" s="36">
        <v>0</v>
      </c>
      <c r="FX37" s="36">
        <v>5389343</v>
      </c>
      <c r="FY37" s="5">
        <v>398.2577319587628</v>
      </c>
      <c r="FZ37" s="5">
        <v>0</v>
      </c>
      <c r="GA37" s="5">
        <v>0</v>
      </c>
      <c r="GB37" s="3">
        <v>5432866</v>
      </c>
      <c r="GC37" s="3">
        <v>0</v>
      </c>
      <c r="GD37" s="3">
        <v>0</v>
      </c>
      <c r="GE37" s="3">
        <v>0</v>
      </c>
      <c r="GF37" s="3">
        <v>0</v>
      </c>
      <c r="GG37" s="3">
        <v>353858</v>
      </c>
      <c r="GH37" s="3">
        <v>0</v>
      </c>
      <c r="GI37" s="3">
        <v>5786724</v>
      </c>
      <c r="GJ37" s="36">
        <v>398.57044673539514</v>
      </c>
      <c r="GK37" s="36">
        <v>0</v>
      </c>
      <c r="GL37" s="36">
        <v>0</v>
      </c>
      <c r="GM37" s="36">
        <v>5396831</v>
      </c>
      <c r="GN37" s="36">
        <v>0</v>
      </c>
      <c r="GO37" s="36">
        <v>0</v>
      </c>
      <c r="GP37" s="36">
        <v>0</v>
      </c>
      <c r="GQ37" s="36">
        <v>0</v>
      </c>
      <c r="GR37" s="36">
        <v>355925</v>
      </c>
      <c r="GS37" s="36">
        <v>0</v>
      </c>
      <c r="GT37" s="36">
        <v>5752756</v>
      </c>
      <c r="GU37" s="5">
        <v>397.83505154639175</v>
      </c>
      <c r="GV37" s="5">
        <v>0</v>
      </c>
      <c r="GW37" s="5">
        <v>0</v>
      </c>
      <c r="GX37" s="3">
        <v>5544497</v>
      </c>
      <c r="GY37" s="3">
        <v>0</v>
      </c>
      <c r="GZ37" s="3">
        <v>0</v>
      </c>
      <c r="HA37" s="3">
        <v>0</v>
      </c>
      <c r="HB37" s="3">
        <v>0</v>
      </c>
      <c r="HC37" s="3">
        <v>355269</v>
      </c>
      <c r="HD37" s="3">
        <v>0</v>
      </c>
      <c r="HE37" s="3">
        <v>5899766</v>
      </c>
      <c r="HF37" s="36">
        <v>463.37152777777783</v>
      </c>
      <c r="HG37" s="36">
        <v>0</v>
      </c>
      <c r="HH37" s="36">
        <v>0</v>
      </c>
      <c r="HI37" s="36">
        <v>6155638</v>
      </c>
      <c r="HJ37" s="36">
        <v>0</v>
      </c>
      <c r="HK37" s="36">
        <v>0</v>
      </c>
      <c r="HL37" s="36">
        <v>0</v>
      </c>
      <c r="HM37" s="36">
        <v>0</v>
      </c>
      <c r="HN37" s="36">
        <v>0</v>
      </c>
      <c r="HO37" s="36">
        <v>413791</v>
      </c>
      <c r="HP37" s="36">
        <v>0</v>
      </c>
      <c r="HQ37" s="36">
        <v>6569429</v>
      </c>
      <c r="HR37" s="3">
        <v>551.67999999999984</v>
      </c>
      <c r="HS37" s="3">
        <v>0</v>
      </c>
      <c r="HT37" s="3">
        <v>0</v>
      </c>
      <c r="HU37" s="3">
        <v>7979963</v>
      </c>
      <c r="HV37" s="3">
        <v>0</v>
      </c>
      <c r="HW37" s="3">
        <v>0</v>
      </c>
      <c r="HX37" s="3">
        <v>0</v>
      </c>
      <c r="HY37" s="3">
        <v>0</v>
      </c>
      <c r="HZ37" s="3">
        <v>0</v>
      </c>
      <c r="IA37" s="3">
        <v>492647</v>
      </c>
      <c r="IB37" s="3">
        <v>0</v>
      </c>
      <c r="IC37" s="3">
        <v>8472610</v>
      </c>
      <c r="ID37" s="201">
        <v>642.1099999999999</v>
      </c>
      <c r="IE37" s="201">
        <v>0</v>
      </c>
      <c r="IF37" s="201">
        <v>0</v>
      </c>
      <c r="IG37" s="36">
        <v>9772627</v>
      </c>
      <c r="IH37" s="36">
        <v>0</v>
      </c>
      <c r="II37" s="36">
        <v>0</v>
      </c>
      <c r="IJ37" s="36">
        <v>0</v>
      </c>
      <c r="IK37" s="36">
        <v>0</v>
      </c>
      <c r="IL37" s="36">
        <v>0</v>
      </c>
      <c r="IM37" s="36">
        <v>573397</v>
      </c>
      <c r="IN37" s="36">
        <v>0</v>
      </c>
      <c r="IO37" s="36">
        <v>10346024</v>
      </c>
      <c r="IP37" s="3">
        <v>709.07</v>
      </c>
      <c r="IQ37" s="3">
        <v>0</v>
      </c>
      <c r="IR37" s="3">
        <v>0</v>
      </c>
      <c r="IS37" s="3">
        <v>11789136</v>
      </c>
      <c r="IT37" s="3">
        <v>0</v>
      </c>
      <c r="IU37" s="3">
        <v>0</v>
      </c>
      <c r="IV37" s="3">
        <v>0</v>
      </c>
      <c r="IW37" s="3">
        <v>0</v>
      </c>
      <c r="IX37" s="3">
        <v>0</v>
      </c>
      <c r="IY37" s="3">
        <v>665083</v>
      </c>
      <c r="IZ37" s="3">
        <v>0</v>
      </c>
      <c r="JA37" s="3">
        <v>12454219</v>
      </c>
      <c r="JB37" s="36">
        <v>802.17</v>
      </c>
      <c r="JC37" s="36">
        <v>17.17000000000019</v>
      </c>
      <c r="JD37" s="36">
        <v>0</v>
      </c>
      <c r="JE37" s="36">
        <v>14444450</v>
      </c>
      <c r="JF37" s="36">
        <v>0</v>
      </c>
      <c r="JG37" s="36">
        <v>0</v>
      </c>
      <c r="JH37" s="36">
        <v>0</v>
      </c>
      <c r="JI37" s="36">
        <v>0</v>
      </c>
      <c r="JJ37" s="36">
        <v>0</v>
      </c>
      <c r="JK37" s="36">
        <v>736391</v>
      </c>
      <c r="JL37" s="36">
        <v>0</v>
      </c>
      <c r="JM37" s="36">
        <v>15180841</v>
      </c>
      <c r="JN37" s="3">
        <v>793.18999999999994</v>
      </c>
      <c r="JO37" s="3">
        <v>0</v>
      </c>
      <c r="JP37" s="3">
        <v>0</v>
      </c>
      <c r="JQ37" s="3">
        <v>15946016</v>
      </c>
      <c r="JR37" s="3">
        <v>0</v>
      </c>
      <c r="JS37" s="3">
        <v>0</v>
      </c>
      <c r="JT37" s="3">
        <v>0</v>
      </c>
      <c r="JU37" s="3">
        <v>0</v>
      </c>
      <c r="JV37" s="3">
        <v>0</v>
      </c>
      <c r="JW37" s="3">
        <v>744016</v>
      </c>
      <c r="JX37" s="3">
        <v>0</v>
      </c>
      <c r="JY37" s="3">
        <v>16690032</v>
      </c>
      <c r="JZ37" s="36">
        <v>783.5100000000001</v>
      </c>
      <c r="KA37" s="36">
        <v>0</v>
      </c>
      <c r="KB37" s="36">
        <v>0</v>
      </c>
      <c r="KC37" s="36">
        <v>17526327</v>
      </c>
      <c r="KD37" s="36">
        <v>0</v>
      </c>
      <c r="KE37" s="36">
        <v>0</v>
      </c>
      <c r="KF37" s="36">
        <v>0</v>
      </c>
      <c r="KG37" s="36">
        <v>0</v>
      </c>
      <c r="KH37" s="36">
        <v>0</v>
      </c>
      <c r="KI37" s="36">
        <v>852459</v>
      </c>
      <c r="KJ37" s="36">
        <v>0</v>
      </c>
      <c r="KK37" s="36">
        <v>18378786</v>
      </c>
      <c r="KL37" s="3">
        <v>856</v>
      </c>
      <c r="KM37" s="3">
        <v>29.999999999999996</v>
      </c>
      <c r="KN37" s="3">
        <v>0</v>
      </c>
      <c r="KO37" s="3">
        <v>19760955</v>
      </c>
      <c r="KP37" s="3">
        <v>0</v>
      </c>
      <c r="KQ37" s="3">
        <v>0</v>
      </c>
      <c r="KR37" s="3">
        <v>0</v>
      </c>
      <c r="KS37" s="3">
        <v>0</v>
      </c>
      <c r="KT37" s="3">
        <v>0</v>
      </c>
      <c r="KU37" s="3">
        <v>980987</v>
      </c>
      <c r="KV37" s="3">
        <v>0</v>
      </c>
      <c r="KW37" s="3">
        <v>20741942</v>
      </c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"/>
      <c r="LK37" s="3">
        <f t="shared" si="0"/>
        <v>-444</v>
      </c>
      <c r="LL37" s="3"/>
      <c r="LN37" s="204"/>
      <c r="LO37" s="20"/>
      <c r="LP37" s="61"/>
      <c r="LQ37" s="171"/>
      <c r="LR37" s="171"/>
      <c r="LS37" s="171"/>
      <c r="LT37" s="171"/>
      <c r="LU37" s="171"/>
      <c r="LV37" s="171"/>
      <c r="LW37" s="171"/>
      <c r="LX37" s="171"/>
      <c r="LY37" s="171"/>
    </row>
    <row r="38" spans="1:343" ht="14.45" customHeight="1">
      <c r="A38" s="1">
        <v>445</v>
      </c>
      <c r="B38" s="2" t="s">
        <v>576</v>
      </c>
      <c r="C38" s="5"/>
      <c r="D38" s="5"/>
      <c r="E38" s="3"/>
      <c r="F38" s="3"/>
      <c r="G38" s="3"/>
      <c r="H38" s="3"/>
      <c r="I38" s="3">
        <v>0</v>
      </c>
      <c r="J38" s="12"/>
      <c r="K38" s="12"/>
      <c r="L38" s="13"/>
      <c r="M38" s="13"/>
      <c r="N38" s="13"/>
      <c r="O38" s="13"/>
      <c r="P38" s="13"/>
      <c r="Q38" s="5"/>
      <c r="R38" s="5"/>
      <c r="S38" s="3"/>
      <c r="T38" s="3"/>
      <c r="U38" s="3"/>
      <c r="V38" s="3"/>
      <c r="W38" s="3"/>
      <c r="X38" s="3"/>
      <c r="Y38" s="3"/>
      <c r="Z38" s="12">
        <v>523.58000000000004</v>
      </c>
      <c r="AA38" s="12">
        <v>49.43</v>
      </c>
      <c r="AB38" s="13">
        <v>3386718</v>
      </c>
      <c r="AC38" s="13">
        <v>527</v>
      </c>
      <c r="AD38" s="13">
        <v>15521</v>
      </c>
      <c r="AE38" s="13">
        <v>62596</v>
      </c>
      <c r="AF38" s="13">
        <v>0</v>
      </c>
      <c r="AG38" s="13"/>
      <c r="AH38" s="13">
        <v>3402239</v>
      </c>
      <c r="AI38" s="5">
        <v>638.16</v>
      </c>
      <c r="AJ38" s="5">
        <v>429.42</v>
      </c>
      <c r="AK38" s="3">
        <v>4389797</v>
      </c>
      <c r="AL38" s="3"/>
      <c r="AM38" s="3">
        <v>153734</v>
      </c>
      <c r="AN38" s="3"/>
      <c r="AO38" s="3">
        <v>0</v>
      </c>
      <c r="AP38" s="3"/>
      <c r="AQ38" s="3">
        <v>4543531</v>
      </c>
      <c r="AR38" s="12">
        <v>719.39</v>
      </c>
      <c r="AS38" s="12">
        <v>335.07</v>
      </c>
      <c r="AT38" s="13">
        <v>5153894</v>
      </c>
      <c r="AU38" s="13">
        <v>0</v>
      </c>
      <c r="AV38" s="13">
        <v>128333</v>
      </c>
      <c r="AW38" s="13">
        <v>0</v>
      </c>
      <c r="AX38" s="13">
        <v>0</v>
      </c>
      <c r="AY38" s="13"/>
      <c r="AZ38" s="13">
        <v>5282227</v>
      </c>
      <c r="BA38" s="5">
        <v>816.47</v>
      </c>
      <c r="BB38" s="5">
        <v>0</v>
      </c>
      <c r="BC38" s="5">
        <v>372.22</v>
      </c>
      <c r="BD38" s="3">
        <v>6453198</v>
      </c>
      <c r="BE38" s="3">
        <v>-1782</v>
      </c>
      <c r="BF38" s="3">
        <v>175697</v>
      </c>
      <c r="BG38" s="3">
        <v>0</v>
      </c>
      <c r="BH38" s="3">
        <v>0</v>
      </c>
      <c r="BI38" s="3">
        <v>6628895</v>
      </c>
      <c r="BJ38" s="12">
        <v>839.78</v>
      </c>
      <c r="BK38" s="12">
        <v>0</v>
      </c>
      <c r="BL38" s="12">
        <v>445.3</v>
      </c>
      <c r="BM38" s="13">
        <v>6672092</v>
      </c>
      <c r="BN38" s="13">
        <v>0</v>
      </c>
      <c r="BO38" s="13">
        <v>202167</v>
      </c>
      <c r="BP38" s="13">
        <v>0</v>
      </c>
      <c r="BQ38" s="13">
        <v>0</v>
      </c>
      <c r="BR38" s="13">
        <v>6874259</v>
      </c>
      <c r="BS38" s="5">
        <v>904.39</v>
      </c>
      <c r="BT38" s="5">
        <v>0</v>
      </c>
      <c r="BU38" s="5">
        <v>416.16</v>
      </c>
      <c r="BV38" s="3">
        <v>7270413</v>
      </c>
      <c r="BW38" s="3">
        <v>0</v>
      </c>
      <c r="BX38" s="3">
        <v>116115</v>
      </c>
      <c r="BY38" s="3">
        <v>0</v>
      </c>
      <c r="BZ38" s="3">
        <v>0</v>
      </c>
      <c r="CA38" s="3">
        <v>7386528</v>
      </c>
      <c r="CB38" s="12">
        <v>1081.2785234899327</v>
      </c>
      <c r="CC38" s="12">
        <v>0</v>
      </c>
      <c r="CD38" s="12">
        <v>672.78187919463085</v>
      </c>
      <c r="CE38" s="13">
        <v>9331155.4798657708</v>
      </c>
      <c r="CF38" s="13"/>
      <c r="CG38" s="13">
        <v>297369.59060402692</v>
      </c>
      <c r="CH38" s="13"/>
      <c r="CI38" s="13">
        <v>0</v>
      </c>
      <c r="CJ38" s="13">
        <v>808796.33557046973</v>
      </c>
      <c r="CK38" s="13"/>
      <c r="CL38" s="13">
        <v>631883.38048681803</v>
      </c>
      <c r="CM38" s="13">
        <v>9628525.0704697948</v>
      </c>
      <c r="CN38" s="5">
        <v>1171.9696969696968</v>
      </c>
      <c r="CO38" s="5">
        <v>0</v>
      </c>
      <c r="CP38" s="5">
        <v>905.71043771043776</v>
      </c>
      <c r="CQ38" s="3">
        <v>9432379.28619528</v>
      </c>
      <c r="CR38" s="3">
        <v>0</v>
      </c>
      <c r="CS38" s="3">
        <v>661168.61952861957</v>
      </c>
      <c r="CT38" s="3">
        <v>0</v>
      </c>
      <c r="CU38" s="3">
        <v>0</v>
      </c>
      <c r="CV38" s="3">
        <v>909448.48484848475</v>
      </c>
      <c r="CW38" s="3">
        <v>0</v>
      </c>
      <c r="CX38" s="3">
        <v>11002996.390572384</v>
      </c>
      <c r="CY38" s="12">
        <v>1172</v>
      </c>
      <c r="CZ38" s="12">
        <v>0</v>
      </c>
      <c r="DA38" s="12">
        <v>804.05723905723892</v>
      </c>
      <c r="DB38" s="13">
        <v>9888602.9978191499</v>
      </c>
      <c r="DC38" s="13"/>
      <c r="DD38" s="13">
        <v>579725.2693602693</v>
      </c>
      <c r="DE38" s="13"/>
      <c r="DF38" s="13">
        <v>0</v>
      </c>
      <c r="DG38" s="13">
        <v>950492</v>
      </c>
      <c r="DH38" s="13"/>
      <c r="DI38" s="13">
        <v>121524.28580796346</v>
      </c>
      <c r="DJ38" s="13">
        <v>11418820.267179415</v>
      </c>
      <c r="DK38" s="5">
        <v>1425.4290540540549</v>
      </c>
      <c r="DL38" s="5">
        <v>0</v>
      </c>
      <c r="DM38" s="5">
        <v>1068.6351351351357</v>
      </c>
      <c r="DN38" s="3">
        <v>12434573</v>
      </c>
      <c r="DO38" s="3">
        <v>0</v>
      </c>
      <c r="DP38" s="3">
        <v>759798</v>
      </c>
      <c r="DQ38" s="3">
        <v>0</v>
      </c>
      <c r="DR38" s="3">
        <v>0</v>
      </c>
      <c r="DS38" s="3">
        <v>1210194</v>
      </c>
      <c r="DT38" s="3">
        <v>0</v>
      </c>
      <c r="DU38" s="3">
        <v>14404565</v>
      </c>
      <c r="DV38" s="12">
        <v>1424.365877933737</v>
      </c>
      <c r="DW38" s="12">
        <v>0</v>
      </c>
      <c r="DX38" s="12">
        <v>1098.0434292726757</v>
      </c>
      <c r="DY38" s="13">
        <v>13476054</v>
      </c>
      <c r="DZ38" s="13"/>
      <c r="EA38" s="13">
        <v>821320</v>
      </c>
      <c r="EB38" s="13"/>
      <c r="EC38" s="13">
        <v>0</v>
      </c>
      <c r="ED38" s="13">
        <v>1271967</v>
      </c>
      <c r="EE38" s="13"/>
      <c r="EF38" s="13">
        <v>15569341</v>
      </c>
      <c r="EG38" s="5">
        <v>1416.2127575435454</v>
      </c>
      <c r="EH38" s="5">
        <v>0</v>
      </c>
      <c r="EI38" s="5">
        <v>1061.4435554555509</v>
      </c>
      <c r="EJ38" s="3">
        <v>13766599</v>
      </c>
      <c r="EK38" s="3"/>
      <c r="EL38" s="3">
        <v>793966</v>
      </c>
      <c r="EM38" s="3"/>
      <c r="EN38" s="3">
        <v>0</v>
      </c>
      <c r="EO38" s="3">
        <v>1264676</v>
      </c>
      <c r="EP38" s="3"/>
      <c r="EQ38" s="3">
        <v>15825241</v>
      </c>
      <c r="ER38" s="35">
        <v>1425.6891098862664</v>
      </c>
      <c r="ES38" s="35">
        <v>0</v>
      </c>
      <c r="ET38" s="35">
        <v>1063.7295353308475</v>
      </c>
      <c r="EU38" s="36">
        <v>13283233</v>
      </c>
      <c r="EV38" s="36">
        <v>0</v>
      </c>
      <c r="EW38" s="36">
        <v>949918</v>
      </c>
      <c r="EX38" s="36">
        <v>0</v>
      </c>
      <c r="EY38" s="36">
        <v>0</v>
      </c>
      <c r="EZ38" s="36">
        <v>1273149</v>
      </c>
      <c r="FA38" s="36">
        <v>0</v>
      </c>
      <c r="FB38" s="36">
        <v>15506300</v>
      </c>
      <c r="FC38" s="5">
        <v>1433.215105204873</v>
      </c>
      <c r="FD38" s="5">
        <v>7.2151052048731126</v>
      </c>
      <c r="FE38" s="5">
        <v>1048.7552975461913</v>
      </c>
      <c r="FF38" s="3">
        <v>14071044</v>
      </c>
      <c r="FG38" s="3">
        <v>0</v>
      </c>
      <c r="FH38" s="3">
        <v>1122167</v>
      </c>
      <c r="FI38" s="3">
        <v>0</v>
      </c>
      <c r="FJ38" s="3">
        <v>0</v>
      </c>
      <c r="FK38" s="3">
        <v>1274079</v>
      </c>
      <c r="FL38" s="3">
        <v>0</v>
      </c>
      <c r="FM38" s="3">
        <v>16467290</v>
      </c>
      <c r="FN38" s="36">
        <v>1423.4049735449744</v>
      </c>
      <c r="FO38" s="36">
        <v>0</v>
      </c>
      <c r="FP38" s="36">
        <v>1096.4523063973068</v>
      </c>
      <c r="FQ38" s="36">
        <v>14605711</v>
      </c>
      <c r="FR38" s="36">
        <v>0</v>
      </c>
      <c r="FS38" s="36">
        <v>973647</v>
      </c>
      <c r="FT38" s="36">
        <v>0</v>
      </c>
      <c r="FU38" s="36">
        <v>0</v>
      </c>
      <c r="FV38" s="36">
        <v>1271106</v>
      </c>
      <c r="FW38" s="36">
        <v>0</v>
      </c>
      <c r="FX38" s="36">
        <v>16850464</v>
      </c>
      <c r="FY38" s="5">
        <v>1424.7807537692761</v>
      </c>
      <c r="FZ38" s="5">
        <v>0</v>
      </c>
      <c r="GA38" s="5">
        <v>1100.9750596297004</v>
      </c>
      <c r="GB38" s="3">
        <v>14961891</v>
      </c>
      <c r="GC38" s="3">
        <v>0</v>
      </c>
      <c r="GD38" s="3">
        <v>923706</v>
      </c>
      <c r="GE38" s="3">
        <v>0</v>
      </c>
      <c r="GF38" s="3">
        <v>0</v>
      </c>
      <c r="GG38" s="3">
        <v>1272329</v>
      </c>
      <c r="GH38" s="3">
        <v>0</v>
      </c>
      <c r="GI38" s="3">
        <v>17157926</v>
      </c>
      <c r="GJ38" s="36">
        <v>1425.9765100671143</v>
      </c>
      <c r="GK38" s="36">
        <v>0</v>
      </c>
      <c r="GL38" s="36">
        <v>1159.563758389261</v>
      </c>
      <c r="GM38" s="36">
        <v>15203799</v>
      </c>
      <c r="GN38" s="36">
        <v>0</v>
      </c>
      <c r="GO38" s="36">
        <v>967075</v>
      </c>
      <c r="GP38" s="36">
        <v>0</v>
      </c>
      <c r="GQ38" s="36">
        <v>0</v>
      </c>
      <c r="GR38" s="36">
        <v>1273413</v>
      </c>
      <c r="GS38" s="36">
        <v>0</v>
      </c>
      <c r="GT38" s="36">
        <v>17444287</v>
      </c>
      <c r="GU38" s="5">
        <v>1425.5220631725947</v>
      </c>
      <c r="GV38" s="5">
        <v>0</v>
      </c>
      <c r="GW38" s="5">
        <v>1068.3681515101721</v>
      </c>
      <c r="GX38" s="3">
        <v>15588214</v>
      </c>
      <c r="GY38" s="3">
        <v>0</v>
      </c>
      <c r="GZ38" s="3">
        <v>929477</v>
      </c>
      <c r="HA38" s="3">
        <v>0</v>
      </c>
      <c r="HB38" s="3">
        <v>0</v>
      </c>
      <c r="HC38" s="3">
        <v>1272997</v>
      </c>
      <c r="HD38" s="3">
        <v>0</v>
      </c>
      <c r="HE38" s="3">
        <v>17790688</v>
      </c>
      <c r="HF38" s="36">
        <v>1424.9147761717722</v>
      </c>
      <c r="HG38" s="36">
        <v>0</v>
      </c>
      <c r="HH38" s="36">
        <v>1105.9615123146946</v>
      </c>
      <c r="HI38" s="36">
        <v>15148163</v>
      </c>
      <c r="HJ38" s="36">
        <v>0</v>
      </c>
      <c r="HK38" s="36">
        <v>0</v>
      </c>
      <c r="HL38" s="36">
        <v>0</v>
      </c>
      <c r="HM38" s="36">
        <v>1071683</v>
      </c>
      <c r="HN38" s="36">
        <v>0</v>
      </c>
      <c r="HO38" s="36">
        <v>1272452</v>
      </c>
      <c r="HP38" s="36">
        <v>0</v>
      </c>
      <c r="HQ38" s="36">
        <v>17492298</v>
      </c>
      <c r="HR38" s="3">
        <v>1424.9099999999999</v>
      </c>
      <c r="HS38" s="3">
        <v>0</v>
      </c>
      <c r="HT38" s="3">
        <v>1000.4399999999999</v>
      </c>
      <c r="HU38" s="3">
        <v>15570596</v>
      </c>
      <c r="HV38" s="3">
        <v>0</v>
      </c>
      <c r="HW38" s="3">
        <v>0</v>
      </c>
      <c r="HX38" s="3">
        <v>0</v>
      </c>
      <c r="HY38" s="3">
        <v>923431</v>
      </c>
      <c r="HZ38" s="3">
        <v>0</v>
      </c>
      <c r="IA38" s="3">
        <v>1272477</v>
      </c>
      <c r="IB38" s="3">
        <v>0</v>
      </c>
      <c r="IC38" s="3">
        <v>17766504</v>
      </c>
      <c r="ID38" s="201">
        <v>1425.4199999999994</v>
      </c>
      <c r="IE38" s="201">
        <v>0</v>
      </c>
      <c r="IF38" s="201">
        <v>1135.8199999999997</v>
      </c>
      <c r="IG38" s="36">
        <v>16169935</v>
      </c>
      <c r="IH38" s="36">
        <v>0</v>
      </c>
      <c r="II38" s="36">
        <v>0</v>
      </c>
      <c r="IJ38" s="36">
        <v>0</v>
      </c>
      <c r="IK38" s="36">
        <v>1109704</v>
      </c>
      <c r="IL38" s="36">
        <v>0</v>
      </c>
      <c r="IM38" s="36">
        <v>1272898</v>
      </c>
      <c r="IN38" s="36">
        <v>0</v>
      </c>
      <c r="IO38" s="36">
        <v>18552537</v>
      </c>
      <c r="IP38" s="3">
        <v>1421.4399999999998</v>
      </c>
      <c r="IQ38" s="3">
        <v>0</v>
      </c>
      <c r="IR38" s="3">
        <v>1159.5899999999992</v>
      </c>
      <c r="IS38" s="3">
        <v>16954538</v>
      </c>
      <c r="IT38" s="3">
        <v>0</v>
      </c>
      <c r="IU38" s="3">
        <v>0</v>
      </c>
      <c r="IV38" s="3">
        <v>0</v>
      </c>
      <c r="IW38" s="3">
        <v>1193228</v>
      </c>
      <c r="IX38" s="3">
        <v>0</v>
      </c>
      <c r="IY38" s="3">
        <v>1333264</v>
      </c>
      <c r="IZ38" s="3">
        <v>0</v>
      </c>
      <c r="JA38" s="3">
        <v>19481030</v>
      </c>
      <c r="JB38" s="36">
        <v>1424.25</v>
      </c>
      <c r="JC38" s="36">
        <v>0</v>
      </c>
      <c r="JD38" s="36">
        <v>1316.88</v>
      </c>
      <c r="JE38" s="36">
        <v>17737884</v>
      </c>
      <c r="JF38" s="36">
        <v>0</v>
      </c>
      <c r="JG38" s="36">
        <v>0</v>
      </c>
      <c r="JH38" s="36">
        <v>0</v>
      </c>
      <c r="JI38" s="36">
        <v>1276058</v>
      </c>
      <c r="JJ38" s="36">
        <v>0</v>
      </c>
      <c r="JK38" s="36">
        <v>1335945</v>
      </c>
      <c r="JL38" s="36">
        <v>0</v>
      </c>
      <c r="JM38" s="36">
        <v>20349887</v>
      </c>
      <c r="JN38" s="3">
        <v>1422.95</v>
      </c>
      <c r="JO38" s="3">
        <v>0</v>
      </c>
      <c r="JP38" s="3">
        <v>1311</v>
      </c>
      <c r="JQ38" s="3">
        <v>19798479</v>
      </c>
      <c r="JR38" s="3">
        <v>0</v>
      </c>
      <c r="JS38" s="3">
        <v>0</v>
      </c>
      <c r="JT38" s="3">
        <v>0</v>
      </c>
      <c r="JU38" s="3">
        <v>1219226</v>
      </c>
      <c r="JV38" s="3">
        <v>0</v>
      </c>
      <c r="JW38" s="3">
        <v>1334726</v>
      </c>
      <c r="JX38" s="3">
        <v>0</v>
      </c>
      <c r="JY38" s="3">
        <v>22352431</v>
      </c>
      <c r="JZ38" s="36">
        <v>1415.830000000002</v>
      </c>
      <c r="KA38" s="36">
        <v>0</v>
      </c>
      <c r="KB38" s="36">
        <v>1127.440000000001</v>
      </c>
      <c r="KC38" s="36">
        <v>21136628</v>
      </c>
      <c r="KD38" s="36">
        <v>0</v>
      </c>
      <c r="KE38" s="36">
        <v>0</v>
      </c>
      <c r="KF38" s="36">
        <v>0</v>
      </c>
      <c r="KG38" s="36">
        <v>1336070</v>
      </c>
      <c r="KH38" s="36">
        <v>0</v>
      </c>
      <c r="KI38" s="36">
        <v>1540367</v>
      </c>
      <c r="KJ38" s="36">
        <v>0</v>
      </c>
      <c r="KK38" s="36">
        <v>24013065</v>
      </c>
      <c r="KL38" s="3">
        <v>1421</v>
      </c>
      <c r="KM38" s="3" t="s">
        <v>752</v>
      </c>
      <c r="KN38" s="3">
        <v>0</v>
      </c>
      <c r="KO38" s="3">
        <v>23347055</v>
      </c>
      <c r="KP38" s="3">
        <v>0</v>
      </c>
      <c r="KQ38" s="3">
        <v>0</v>
      </c>
      <c r="KR38" s="3">
        <v>0</v>
      </c>
      <c r="KS38" s="3">
        <v>1336070</v>
      </c>
      <c r="KT38" s="3">
        <v>0</v>
      </c>
      <c r="KU38" s="3">
        <v>1688148</v>
      </c>
      <c r="KV38" s="3">
        <v>0</v>
      </c>
      <c r="KW38" s="3">
        <v>26371273</v>
      </c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"/>
      <c r="LK38" s="3">
        <f t="shared" si="0"/>
        <v>-445</v>
      </c>
      <c r="LL38" s="3"/>
      <c r="LN38" s="204"/>
      <c r="LO38" s="20"/>
      <c r="LP38" s="61"/>
      <c r="LQ38" s="171"/>
      <c r="LR38" s="171"/>
      <c r="LS38" s="171"/>
      <c r="LT38" s="171"/>
      <c r="LU38" s="171"/>
      <c r="LV38" s="171"/>
      <c r="LW38" s="171"/>
      <c r="LX38" s="171"/>
      <c r="LY38" s="171"/>
    </row>
    <row r="39" spans="1:343" ht="14.45" customHeight="1">
      <c r="A39" s="1">
        <v>446</v>
      </c>
      <c r="B39" s="2" t="s">
        <v>588</v>
      </c>
      <c r="C39" s="5"/>
      <c r="D39" s="5"/>
      <c r="E39" s="3"/>
      <c r="F39" s="3"/>
      <c r="G39" s="3"/>
      <c r="H39" s="3"/>
      <c r="I39" s="3">
        <v>0</v>
      </c>
      <c r="J39" s="12"/>
      <c r="K39" s="12"/>
      <c r="L39" s="13"/>
      <c r="M39" s="13"/>
      <c r="N39" s="13"/>
      <c r="O39" s="13"/>
      <c r="P39" s="13"/>
      <c r="Q39" s="5"/>
      <c r="R39" s="5"/>
      <c r="S39" s="3"/>
      <c r="T39" s="3"/>
      <c r="U39" s="3"/>
      <c r="V39" s="3"/>
      <c r="W39" s="3"/>
      <c r="X39" s="3"/>
      <c r="Y39" s="3"/>
      <c r="Z39" s="12">
        <v>574.4</v>
      </c>
      <c r="AA39" s="12">
        <v>0</v>
      </c>
      <c r="AB39" s="13">
        <v>3300250</v>
      </c>
      <c r="AC39" s="13">
        <v>0</v>
      </c>
      <c r="AD39" s="13">
        <v>0</v>
      </c>
      <c r="AE39" s="13">
        <v>0</v>
      </c>
      <c r="AF39" s="13">
        <v>0</v>
      </c>
      <c r="AG39" s="13"/>
      <c r="AH39" s="13">
        <v>3300250</v>
      </c>
      <c r="AI39" s="5">
        <v>627.51</v>
      </c>
      <c r="AJ39" s="5">
        <v>0</v>
      </c>
      <c r="AK39" s="3">
        <v>3832400</v>
      </c>
      <c r="AL39" s="3"/>
      <c r="AM39" s="3">
        <v>0</v>
      </c>
      <c r="AN39" s="3"/>
      <c r="AO39" s="3">
        <v>0</v>
      </c>
      <c r="AP39" s="3"/>
      <c r="AQ39" s="3">
        <v>3832400</v>
      </c>
      <c r="AR39" s="12">
        <v>641.08000000000004</v>
      </c>
      <c r="AS39" s="12">
        <v>0</v>
      </c>
      <c r="AT39" s="13">
        <v>4330523</v>
      </c>
      <c r="AU39" s="13">
        <v>0</v>
      </c>
      <c r="AV39" s="13">
        <v>0</v>
      </c>
      <c r="AW39" s="13">
        <v>0</v>
      </c>
      <c r="AX39" s="13">
        <v>0</v>
      </c>
      <c r="AY39" s="13"/>
      <c r="AZ39" s="13">
        <v>4330523</v>
      </c>
      <c r="BA39" s="5">
        <v>693.83</v>
      </c>
      <c r="BB39" s="5">
        <v>0</v>
      </c>
      <c r="BC39" s="5">
        <v>0</v>
      </c>
      <c r="BD39" s="3">
        <v>4848677</v>
      </c>
      <c r="BE39" s="3">
        <v>-387</v>
      </c>
      <c r="BF39" s="3">
        <v>0</v>
      </c>
      <c r="BG39" s="3">
        <v>0</v>
      </c>
      <c r="BH39" s="3">
        <v>0</v>
      </c>
      <c r="BI39" s="3">
        <v>4848677</v>
      </c>
      <c r="BJ39" s="12">
        <v>739.85</v>
      </c>
      <c r="BK39" s="12">
        <v>0</v>
      </c>
      <c r="BL39" s="12">
        <v>0</v>
      </c>
      <c r="BM39" s="13">
        <v>5299005</v>
      </c>
      <c r="BN39" s="13">
        <v>-5028</v>
      </c>
      <c r="BO39" s="13">
        <v>0</v>
      </c>
      <c r="BP39" s="13">
        <v>0</v>
      </c>
      <c r="BQ39" s="13">
        <v>0</v>
      </c>
      <c r="BR39" s="13">
        <v>5299005</v>
      </c>
      <c r="BS39" s="5">
        <v>893.89999999999941</v>
      </c>
      <c r="BT39" s="5">
        <v>0</v>
      </c>
      <c r="BU39" s="5">
        <v>0</v>
      </c>
      <c r="BV39" s="3">
        <v>6487321</v>
      </c>
      <c r="BW39" s="3">
        <v>-78</v>
      </c>
      <c r="BX39" s="3">
        <v>0</v>
      </c>
      <c r="BY39" s="3">
        <v>0</v>
      </c>
      <c r="BZ39" s="3">
        <v>0</v>
      </c>
      <c r="CA39" s="3">
        <v>6487321</v>
      </c>
      <c r="CB39" s="12">
        <v>977.21428571428544</v>
      </c>
      <c r="CC39" s="12">
        <v>0</v>
      </c>
      <c r="CD39" s="12">
        <v>0</v>
      </c>
      <c r="CE39" s="13">
        <v>7669957.391156463</v>
      </c>
      <c r="CF39" s="13"/>
      <c r="CG39" s="13">
        <v>0</v>
      </c>
      <c r="CH39" s="13"/>
      <c r="CI39" s="13">
        <v>0</v>
      </c>
      <c r="CJ39" s="13">
        <v>730956.28571428591</v>
      </c>
      <c r="CK39" s="13"/>
      <c r="CL39" s="13">
        <v>0</v>
      </c>
      <c r="CM39" s="13">
        <v>8106456.3481044928</v>
      </c>
      <c r="CN39" s="5">
        <v>977.41666666666652</v>
      </c>
      <c r="CO39" s="5">
        <v>0</v>
      </c>
      <c r="CP39" s="5">
        <v>0</v>
      </c>
      <c r="CQ39" s="3">
        <v>7762780.225694444</v>
      </c>
      <c r="CR39" s="3">
        <v>0</v>
      </c>
      <c r="CS39" s="3">
        <v>0</v>
      </c>
      <c r="CT39" s="3">
        <v>0</v>
      </c>
      <c r="CU39" s="3">
        <v>0</v>
      </c>
      <c r="CV39" s="3">
        <v>758475.33333333337</v>
      </c>
      <c r="CW39" s="3">
        <v>0</v>
      </c>
      <c r="CX39" s="3">
        <v>8521255.559027778</v>
      </c>
      <c r="CY39" s="12">
        <v>1010.9755244755246</v>
      </c>
      <c r="CZ39" s="12">
        <v>0</v>
      </c>
      <c r="DA39" s="12">
        <v>0</v>
      </c>
      <c r="DB39" s="13">
        <v>8367367.6503496496</v>
      </c>
      <c r="DC39" s="13"/>
      <c r="DD39" s="13">
        <v>0</v>
      </c>
      <c r="DE39" s="13"/>
      <c r="DF39" s="13">
        <v>0</v>
      </c>
      <c r="DG39" s="13">
        <v>819901.15034965042</v>
      </c>
      <c r="DH39" s="13"/>
      <c r="DI39" s="13">
        <v>91668.594405595213</v>
      </c>
      <c r="DJ39" s="13">
        <v>9187268.8006993048</v>
      </c>
      <c r="DK39" s="5">
        <v>1059.2179930795846</v>
      </c>
      <c r="DL39" s="5">
        <v>0</v>
      </c>
      <c r="DM39" s="5">
        <v>0</v>
      </c>
      <c r="DN39" s="3">
        <v>9081062</v>
      </c>
      <c r="DO39" s="3">
        <v>0</v>
      </c>
      <c r="DP39" s="3">
        <v>0</v>
      </c>
      <c r="DQ39" s="3">
        <v>0</v>
      </c>
      <c r="DR39" s="3">
        <v>0</v>
      </c>
      <c r="DS39" s="3">
        <v>899277</v>
      </c>
      <c r="DT39" s="3">
        <v>0</v>
      </c>
      <c r="DU39" s="3">
        <v>9980339</v>
      </c>
      <c r="DV39" s="12">
        <v>1080.7993079584774</v>
      </c>
      <c r="DW39" s="12">
        <v>0</v>
      </c>
      <c r="DX39" s="12">
        <v>0</v>
      </c>
      <c r="DY39" s="13">
        <v>9722109</v>
      </c>
      <c r="DZ39" s="13"/>
      <c r="EA39" s="13">
        <v>0</v>
      </c>
      <c r="EB39" s="13"/>
      <c r="EC39" s="13">
        <v>0</v>
      </c>
      <c r="ED39" s="13">
        <v>965152</v>
      </c>
      <c r="EE39" s="13"/>
      <c r="EF39" s="13">
        <v>10687261</v>
      </c>
      <c r="EG39" s="5">
        <v>1136.9652777777776</v>
      </c>
      <c r="EH39" s="5">
        <v>0</v>
      </c>
      <c r="EI39" s="5">
        <v>0</v>
      </c>
      <c r="EJ39" s="3">
        <v>10489912</v>
      </c>
      <c r="EK39" s="3"/>
      <c r="EL39" s="3">
        <v>0</v>
      </c>
      <c r="EM39" s="3"/>
      <c r="EN39" s="3">
        <v>0</v>
      </c>
      <c r="EO39" s="3">
        <v>1015309</v>
      </c>
      <c r="EP39" s="3"/>
      <c r="EQ39" s="3">
        <v>11505221</v>
      </c>
      <c r="ER39" s="35">
        <v>1183.8426573426573</v>
      </c>
      <c r="ES39" s="35">
        <v>0</v>
      </c>
      <c r="ET39" s="35">
        <v>0</v>
      </c>
      <c r="EU39" s="36">
        <v>10841250</v>
      </c>
      <c r="EV39" s="36">
        <v>0</v>
      </c>
      <c r="EW39" s="36">
        <v>0</v>
      </c>
      <c r="EX39" s="36">
        <v>0</v>
      </c>
      <c r="EY39" s="36">
        <v>0</v>
      </c>
      <c r="EZ39" s="36">
        <v>1057169</v>
      </c>
      <c r="FA39" s="36">
        <v>0</v>
      </c>
      <c r="FB39" s="36">
        <v>11898419</v>
      </c>
      <c r="FC39" s="5">
        <v>1203.895833333333</v>
      </c>
      <c r="FD39" s="5">
        <v>3.8958333333329485</v>
      </c>
      <c r="FE39" s="5">
        <v>0</v>
      </c>
      <c r="FF39" s="3">
        <v>10889470</v>
      </c>
      <c r="FG39" s="3">
        <v>0</v>
      </c>
      <c r="FH39" s="3">
        <v>0</v>
      </c>
      <c r="FI39" s="3">
        <v>0</v>
      </c>
      <c r="FJ39" s="3">
        <v>0</v>
      </c>
      <c r="FK39" s="3">
        <v>1071477</v>
      </c>
      <c r="FL39" s="3">
        <v>0</v>
      </c>
      <c r="FM39" s="3">
        <v>11960947</v>
      </c>
      <c r="FN39" s="36">
        <v>1213.8571428571427</v>
      </c>
      <c r="FO39" s="36">
        <v>13.857142857142419</v>
      </c>
      <c r="FP39" s="36">
        <v>0</v>
      </c>
      <c r="FQ39" s="36">
        <v>11794744</v>
      </c>
      <c r="FR39" s="36">
        <v>0</v>
      </c>
      <c r="FS39" s="36">
        <v>0</v>
      </c>
      <c r="FT39" s="36">
        <v>0</v>
      </c>
      <c r="FU39" s="36">
        <v>0</v>
      </c>
      <c r="FV39" s="36">
        <v>1071833</v>
      </c>
      <c r="FW39" s="36">
        <v>0</v>
      </c>
      <c r="FX39" s="36">
        <v>12866577</v>
      </c>
      <c r="FY39" s="5">
        <v>1261.5640138408305</v>
      </c>
      <c r="FZ39" s="5">
        <v>0</v>
      </c>
      <c r="GA39" s="5">
        <v>0</v>
      </c>
      <c r="GB39" s="3">
        <v>12827259</v>
      </c>
      <c r="GC39" s="3">
        <v>0</v>
      </c>
      <c r="GD39" s="3">
        <v>0</v>
      </c>
      <c r="GE39" s="3">
        <v>0</v>
      </c>
      <c r="GF39" s="3">
        <v>0</v>
      </c>
      <c r="GG39" s="3">
        <v>1126578</v>
      </c>
      <c r="GH39" s="3">
        <v>0</v>
      </c>
      <c r="GI39" s="3">
        <v>13953837</v>
      </c>
      <c r="GJ39" s="36">
        <v>1266.4325259515572</v>
      </c>
      <c r="GK39" s="36">
        <v>0</v>
      </c>
      <c r="GL39" s="36">
        <v>0</v>
      </c>
      <c r="GM39" s="36">
        <v>12807875</v>
      </c>
      <c r="GN39" s="36">
        <v>0</v>
      </c>
      <c r="GO39" s="36">
        <v>0</v>
      </c>
      <c r="GP39" s="36">
        <v>0</v>
      </c>
      <c r="GQ39" s="36">
        <v>0</v>
      </c>
      <c r="GR39" s="36">
        <v>1130924</v>
      </c>
      <c r="GS39" s="36">
        <v>0</v>
      </c>
      <c r="GT39" s="36">
        <v>13938799</v>
      </c>
      <c r="GU39" s="5">
        <v>1250.2793103448273</v>
      </c>
      <c r="GV39" s="5">
        <v>0</v>
      </c>
      <c r="GW39" s="5">
        <v>0</v>
      </c>
      <c r="GX39" s="3">
        <v>13892360</v>
      </c>
      <c r="GY39" s="3">
        <v>0</v>
      </c>
      <c r="GZ39" s="3">
        <v>0</v>
      </c>
      <c r="HA39" s="3">
        <v>0</v>
      </c>
      <c r="HB39" s="3">
        <v>0</v>
      </c>
      <c r="HC39" s="3">
        <v>1116499</v>
      </c>
      <c r="HD39" s="3">
        <v>0</v>
      </c>
      <c r="HE39" s="3">
        <v>15008859</v>
      </c>
      <c r="HF39" s="36">
        <v>1259.6401384083042</v>
      </c>
      <c r="HG39" s="36">
        <v>0</v>
      </c>
      <c r="HH39" s="36">
        <v>0</v>
      </c>
      <c r="HI39" s="36">
        <v>14462317</v>
      </c>
      <c r="HJ39" s="36">
        <v>548</v>
      </c>
      <c r="HK39" s="36">
        <v>0</v>
      </c>
      <c r="HL39" s="36">
        <v>0</v>
      </c>
      <c r="HM39" s="36">
        <v>0</v>
      </c>
      <c r="HN39" s="36">
        <v>0</v>
      </c>
      <c r="HO39" s="36">
        <v>1124853</v>
      </c>
      <c r="HP39" s="36">
        <v>43</v>
      </c>
      <c r="HQ39" s="36">
        <v>15587170</v>
      </c>
      <c r="HR39" s="3">
        <v>1462.2099999999996</v>
      </c>
      <c r="HS39" s="3">
        <v>0</v>
      </c>
      <c r="HT39" s="3">
        <v>0</v>
      </c>
      <c r="HU39" s="3">
        <v>17755274</v>
      </c>
      <c r="HV39" s="3">
        <v>0</v>
      </c>
      <c r="HW39" s="3">
        <v>0</v>
      </c>
      <c r="HX39" s="3">
        <v>0</v>
      </c>
      <c r="HY39" s="3">
        <v>0</v>
      </c>
      <c r="HZ39" s="3">
        <v>0</v>
      </c>
      <c r="IA39" s="3">
        <v>1305755</v>
      </c>
      <c r="IB39" s="3">
        <v>0</v>
      </c>
      <c r="IC39" s="3">
        <v>19061029</v>
      </c>
      <c r="ID39" s="201">
        <v>1619.27</v>
      </c>
      <c r="IE39" s="201">
        <v>0</v>
      </c>
      <c r="IF39" s="201">
        <v>0</v>
      </c>
      <c r="IG39" s="36">
        <v>20566278</v>
      </c>
      <c r="IH39" s="36">
        <v>0</v>
      </c>
      <c r="II39" s="36">
        <v>0</v>
      </c>
      <c r="IJ39" s="36">
        <v>0</v>
      </c>
      <c r="IK39" s="36">
        <v>0</v>
      </c>
      <c r="IL39" s="36">
        <v>0</v>
      </c>
      <c r="IM39" s="36">
        <v>1446007</v>
      </c>
      <c r="IN39" s="36">
        <v>0</v>
      </c>
      <c r="IO39" s="36">
        <v>22012285</v>
      </c>
      <c r="IP39" s="3">
        <v>1642.7000000000003</v>
      </c>
      <c r="IQ39" s="3">
        <v>0</v>
      </c>
      <c r="IR39" s="3">
        <v>0</v>
      </c>
      <c r="IS39" s="3">
        <v>21482587</v>
      </c>
      <c r="IT39" s="3">
        <v>0</v>
      </c>
      <c r="IU39" s="3">
        <v>0</v>
      </c>
      <c r="IV39" s="3">
        <v>0</v>
      </c>
      <c r="IW39" s="3">
        <v>0</v>
      </c>
      <c r="IX39" s="3">
        <v>0</v>
      </c>
      <c r="IY39" s="3">
        <v>1540842</v>
      </c>
      <c r="IZ39" s="3">
        <v>0</v>
      </c>
      <c r="JA39" s="3">
        <v>23023429</v>
      </c>
      <c r="JB39" s="36">
        <v>1694.81</v>
      </c>
      <c r="JC39" s="36">
        <v>4.8099999999992669</v>
      </c>
      <c r="JD39" s="36">
        <v>0</v>
      </c>
      <c r="JE39" s="36">
        <v>22847192</v>
      </c>
      <c r="JF39" s="36">
        <v>0</v>
      </c>
      <c r="JG39" s="36">
        <v>0</v>
      </c>
      <c r="JH39" s="36">
        <v>0</v>
      </c>
      <c r="JI39" s="36">
        <v>0</v>
      </c>
      <c r="JJ39" s="36">
        <v>0</v>
      </c>
      <c r="JK39" s="36">
        <v>1584650</v>
      </c>
      <c r="JL39" s="36">
        <v>0</v>
      </c>
      <c r="JM39" s="36">
        <v>24431842</v>
      </c>
      <c r="JN39" s="3">
        <v>1665.0099999999995</v>
      </c>
      <c r="JO39" s="3">
        <v>0</v>
      </c>
      <c r="JP39" s="3">
        <v>0</v>
      </c>
      <c r="JQ39" s="3">
        <v>24520901</v>
      </c>
      <c r="JR39" s="3">
        <v>0</v>
      </c>
      <c r="JS39" s="3">
        <v>0</v>
      </c>
      <c r="JT39" s="3">
        <v>0</v>
      </c>
      <c r="JU39" s="3">
        <v>0</v>
      </c>
      <c r="JV39" s="3">
        <v>0</v>
      </c>
      <c r="JW39" s="3">
        <v>1561786</v>
      </c>
      <c r="JX39" s="3">
        <v>0</v>
      </c>
      <c r="JY39" s="3">
        <v>26082687</v>
      </c>
      <c r="JZ39" s="36">
        <v>1556.6700000000003</v>
      </c>
      <c r="KA39" s="36">
        <v>0</v>
      </c>
      <c r="KB39" s="36">
        <v>0</v>
      </c>
      <c r="KC39" s="36">
        <v>25011144</v>
      </c>
      <c r="KD39" s="36">
        <v>0</v>
      </c>
      <c r="KE39" s="36">
        <v>0</v>
      </c>
      <c r="KF39" s="36">
        <v>0</v>
      </c>
      <c r="KG39" s="36">
        <v>0</v>
      </c>
      <c r="KH39" s="36">
        <v>0</v>
      </c>
      <c r="KI39" s="36">
        <v>1693662</v>
      </c>
      <c r="KJ39" s="36">
        <v>0</v>
      </c>
      <c r="KK39" s="36">
        <v>26704806</v>
      </c>
      <c r="KL39" s="3">
        <v>1520</v>
      </c>
      <c r="KM39" s="3" t="s">
        <v>752</v>
      </c>
      <c r="KN39" s="3">
        <v>0</v>
      </c>
      <c r="KO39" s="3">
        <v>26390250</v>
      </c>
      <c r="KP39" s="3">
        <v>0</v>
      </c>
      <c r="KQ39" s="3">
        <v>0</v>
      </c>
      <c r="KR39" s="3">
        <v>0</v>
      </c>
      <c r="KS39" s="3">
        <v>0</v>
      </c>
      <c r="KT39" s="3">
        <v>0</v>
      </c>
      <c r="KU39" s="3">
        <v>1805760</v>
      </c>
      <c r="KV39" s="3">
        <v>0</v>
      </c>
      <c r="KW39" s="3">
        <v>28196010</v>
      </c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"/>
      <c r="LK39" s="3">
        <f t="shared" si="0"/>
        <v>-446</v>
      </c>
      <c r="LL39" s="1"/>
      <c r="LN39" s="204"/>
      <c r="LO39" s="20"/>
      <c r="LP39" s="61"/>
      <c r="LQ39" s="171"/>
      <c r="LR39" s="171"/>
      <c r="LS39" s="171"/>
      <c r="LT39" s="171"/>
      <c r="LU39" s="171"/>
      <c r="LV39" s="171"/>
      <c r="LW39" s="171"/>
      <c r="LX39" s="171"/>
      <c r="LY39" s="171"/>
    </row>
    <row r="40" spans="1:343" ht="14.45" customHeight="1">
      <c r="A40" s="1">
        <v>447</v>
      </c>
      <c r="B40" s="2" t="s">
        <v>15</v>
      </c>
      <c r="C40" s="5">
        <v>149.077</v>
      </c>
      <c r="D40" s="5">
        <v>0</v>
      </c>
      <c r="E40" s="3">
        <v>626011</v>
      </c>
      <c r="F40" s="3">
        <v>0</v>
      </c>
      <c r="G40" s="3">
        <v>0</v>
      </c>
      <c r="H40" s="3">
        <v>0</v>
      </c>
      <c r="I40" s="3">
        <v>626011</v>
      </c>
      <c r="J40" s="12">
        <v>198.12</v>
      </c>
      <c r="K40" s="12">
        <v>0</v>
      </c>
      <c r="L40" s="13">
        <v>1000037</v>
      </c>
      <c r="M40" s="13">
        <v>-5067</v>
      </c>
      <c r="N40" s="13">
        <v>0</v>
      </c>
      <c r="O40" s="13"/>
      <c r="P40" s="13">
        <v>1000037</v>
      </c>
      <c r="Q40" s="5">
        <v>254.62</v>
      </c>
      <c r="R40" s="5">
        <v>0</v>
      </c>
      <c r="S40" s="3">
        <v>1384048</v>
      </c>
      <c r="T40" s="3">
        <v>0</v>
      </c>
      <c r="U40" s="3">
        <v>0</v>
      </c>
      <c r="V40" s="3">
        <v>0</v>
      </c>
      <c r="W40" s="3">
        <v>0</v>
      </c>
      <c r="X40" s="3"/>
      <c r="Y40" s="3">
        <v>1384048</v>
      </c>
      <c r="Z40" s="12">
        <v>309.7</v>
      </c>
      <c r="AA40" s="12">
        <v>0</v>
      </c>
      <c r="AB40" s="13">
        <v>1787125</v>
      </c>
      <c r="AC40" s="13">
        <v>0</v>
      </c>
      <c r="AD40" s="13">
        <v>0</v>
      </c>
      <c r="AE40" s="13">
        <v>0</v>
      </c>
      <c r="AF40" s="13">
        <v>0</v>
      </c>
      <c r="AG40" s="13"/>
      <c r="AH40" s="13">
        <v>1787125</v>
      </c>
      <c r="AI40" s="5">
        <v>361.34</v>
      </c>
      <c r="AJ40" s="5">
        <v>0</v>
      </c>
      <c r="AK40" s="3">
        <v>2392385</v>
      </c>
      <c r="AL40" s="3"/>
      <c r="AM40" s="3">
        <v>0</v>
      </c>
      <c r="AN40" s="3"/>
      <c r="AO40" s="3">
        <v>0</v>
      </c>
      <c r="AP40" s="3"/>
      <c r="AQ40" s="3">
        <v>2392385</v>
      </c>
      <c r="AR40" s="12">
        <v>385.39</v>
      </c>
      <c r="AS40" s="12">
        <v>0</v>
      </c>
      <c r="AT40" s="13">
        <v>2717304</v>
      </c>
      <c r="AU40" s="13">
        <v>0</v>
      </c>
      <c r="AV40" s="13">
        <v>0</v>
      </c>
      <c r="AW40" s="13">
        <v>0</v>
      </c>
      <c r="AX40" s="13">
        <v>0</v>
      </c>
      <c r="AY40" s="13"/>
      <c r="AZ40" s="13">
        <v>2717304</v>
      </c>
      <c r="BA40" s="5">
        <v>372.52</v>
      </c>
      <c r="BB40" s="5">
        <v>0</v>
      </c>
      <c r="BC40" s="5">
        <v>0</v>
      </c>
      <c r="BD40" s="3">
        <v>2604214</v>
      </c>
      <c r="BE40" s="3">
        <v>0</v>
      </c>
      <c r="BF40" s="3">
        <v>0</v>
      </c>
      <c r="BG40" s="3">
        <v>0</v>
      </c>
      <c r="BH40" s="3">
        <v>0</v>
      </c>
      <c r="BI40" s="3">
        <v>2604214</v>
      </c>
      <c r="BJ40" s="12">
        <v>368.4</v>
      </c>
      <c r="BK40" s="12">
        <v>0</v>
      </c>
      <c r="BL40" s="12">
        <v>0</v>
      </c>
      <c r="BM40" s="13">
        <v>2467128</v>
      </c>
      <c r="BN40" s="13">
        <v>0</v>
      </c>
      <c r="BO40" s="13">
        <v>0</v>
      </c>
      <c r="BP40" s="13">
        <v>0</v>
      </c>
      <c r="BQ40" s="13">
        <v>0</v>
      </c>
      <c r="BR40" s="13">
        <v>2467128</v>
      </c>
      <c r="BS40" s="5">
        <v>380.78</v>
      </c>
      <c r="BT40" s="5">
        <v>0</v>
      </c>
      <c r="BU40" s="5">
        <v>0</v>
      </c>
      <c r="BV40" s="3">
        <v>2481925</v>
      </c>
      <c r="BW40" s="3">
        <v>0</v>
      </c>
      <c r="BX40" s="3">
        <v>0</v>
      </c>
      <c r="BY40" s="3">
        <v>0</v>
      </c>
      <c r="BZ40" s="3">
        <v>0</v>
      </c>
      <c r="CA40" s="3">
        <v>2481925</v>
      </c>
      <c r="CB40" s="12">
        <v>393.62975778546718</v>
      </c>
      <c r="CC40" s="12">
        <v>0</v>
      </c>
      <c r="CD40" s="12">
        <v>0</v>
      </c>
      <c r="CE40" s="13">
        <v>3018173.6470588241</v>
      </c>
      <c r="CF40" s="13"/>
      <c r="CG40" s="13">
        <v>0</v>
      </c>
      <c r="CH40" s="13"/>
      <c r="CI40" s="13">
        <v>0</v>
      </c>
      <c r="CJ40" s="13">
        <v>294435.0588235294</v>
      </c>
      <c r="CK40" s="13"/>
      <c r="CL40" s="13">
        <v>0</v>
      </c>
      <c r="CM40" s="13">
        <v>3178734.9420151133</v>
      </c>
      <c r="CN40" s="5">
        <v>379.61774744027304</v>
      </c>
      <c r="CO40" s="5">
        <v>0</v>
      </c>
      <c r="CP40" s="5">
        <v>0</v>
      </c>
      <c r="CQ40" s="3">
        <v>2877485.1262798635</v>
      </c>
      <c r="CR40" s="3">
        <v>0</v>
      </c>
      <c r="CS40" s="3">
        <v>0</v>
      </c>
      <c r="CT40" s="3">
        <v>0</v>
      </c>
      <c r="CU40" s="3">
        <v>0</v>
      </c>
      <c r="CV40" s="3">
        <v>294583.37201365188</v>
      </c>
      <c r="CW40" s="3">
        <v>0</v>
      </c>
      <c r="CX40" s="3">
        <v>3172068.4982935153</v>
      </c>
      <c r="CY40" s="12">
        <v>387.81184668989539</v>
      </c>
      <c r="CZ40" s="12">
        <v>0</v>
      </c>
      <c r="DA40" s="12">
        <v>0</v>
      </c>
      <c r="DB40" s="13">
        <v>2970459.0480105574</v>
      </c>
      <c r="DC40" s="13"/>
      <c r="DD40" s="13">
        <v>0</v>
      </c>
      <c r="DE40" s="13"/>
      <c r="DF40" s="13">
        <v>0</v>
      </c>
      <c r="DG40" s="13">
        <v>314515.40766550525</v>
      </c>
      <c r="DH40" s="13"/>
      <c r="DI40" s="13">
        <v>87140.117914827541</v>
      </c>
      <c r="DJ40" s="13">
        <v>3284974.4556760616</v>
      </c>
      <c r="DK40" s="5">
        <v>395.01020408163265</v>
      </c>
      <c r="DL40" s="5">
        <v>0</v>
      </c>
      <c r="DM40" s="5">
        <v>0</v>
      </c>
      <c r="DN40" s="3">
        <v>3253857</v>
      </c>
      <c r="DO40" s="3">
        <v>0</v>
      </c>
      <c r="DP40" s="3">
        <v>0</v>
      </c>
      <c r="DQ40" s="3">
        <v>0</v>
      </c>
      <c r="DR40" s="3">
        <v>0</v>
      </c>
      <c r="DS40" s="3">
        <v>335364</v>
      </c>
      <c r="DT40" s="3">
        <v>0</v>
      </c>
      <c r="DU40" s="3">
        <v>3589221</v>
      </c>
      <c r="DV40" s="12">
        <v>415.11888169902102</v>
      </c>
      <c r="DW40" s="12">
        <v>11.118881699020928</v>
      </c>
      <c r="DX40" s="12">
        <v>0</v>
      </c>
      <c r="DY40" s="13">
        <v>3404809</v>
      </c>
      <c r="DZ40" s="13"/>
      <c r="EA40" s="13">
        <v>0</v>
      </c>
      <c r="EB40" s="13"/>
      <c r="EC40" s="13">
        <v>0</v>
      </c>
      <c r="ED40" s="13">
        <v>360738</v>
      </c>
      <c r="EE40" s="13"/>
      <c r="EF40" s="13">
        <v>3765547</v>
      </c>
      <c r="EG40" s="5">
        <v>432.86206896551721</v>
      </c>
      <c r="EH40" s="5">
        <v>0</v>
      </c>
      <c r="EI40" s="5">
        <v>0</v>
      </c>
      <c r="EJ40" s="3">
        <v>3591292</v>
      </c>
      <c r="EK40" s="3"/>
      <c r="EL40" s="3">
        <v>0</v>
      </c>
      <c r="EM40" s="3"/>
      <c r="EN40" s="3">
        <v>0</v>
      </c>
      <c r="EO40" s="3">
        <v>386546</v>
      </c>
      <c r="EP40" s="3"/>
      <c r="EQ40" s="3">
        <v>3977838</v>
      </c>
      <c r="ER40" s="35">
        <v>441.09841269841269</v>
      </c>
      <c r="ES40" s="35">
        <v>0</v>
      </c>
      <c r="ET40" s="35">
        <v>0</v>
      </c>
      <c r="EU40" s="36">
        <v>3785154</v>
      </c>
      <c r="EV40" s="36">
        <v>0</v>
      </c>
      <c r="EW40" s="36">
        <v>0</v>
      </c>
      <c r="EX40" s="36">
        <v>0</v>
      </c>
      <c r="EY40" s="36">
        <v>0</v>
      </c>
      <c r="EZ40" s="36">
        <v>393898</v>
      </c>
      <c r="FA40" s="36">
        <v>0</v>
      </c>
      <c r="FB40" s="36">
        <v>4179052</v>
      </c>
      <c r="FC40" s="5">
        <v>448.61904761904765</v>
      </c>
      <c r="FD40" s="5">
        <v>0</v>
      </c>
      <c r="FE40" s="5">
        <v>0</v>
      </c>
      <c r="FF40" s="3">
        <v>3853428</v>
      </c>
      <c r="FG40" s="3">
        <v>0</v>
      </c>
      <c r="FH40" s="3">
        <v>0</v>
      </c>
      <c r="FI40" s="3">
        <v>0</v>
      </c>
      <c r="FJ40" s="3">
        <v>0</v>
      </c>
      <c r="FK40" s="3">
        <v>400617</v>
      </c>
      <c r="FL40" s="3">
        <v>0</v>
      </c>
      <c r="FM40" s="3">
        <v>4254045</v>
      </c>
      <c r="FN40" s="36">
        <v>449.03256363617993</v>
      </c>
      <c r="FO40" s="36">
        <v>0</v>
      </c>
      <c r="FP40" s="36">
        <v>0</v>
      </c>
      <c r="FQ40" s="36">
        <v>3974689</v>
      </c>
      <c r="FR40" s="36">
        <v>0</v>
      </c>
      <c r="FS40" s="36">
        <v>0</v>
      </c>
      <c r="FT40" s="36">
        <v>0</v>
      </c>
      <c r="FU40" s="36">
        <v>0</v>
      </c>
      <c r="FV40" s="36">
        <v>400543</v>
      </c>
      <c r="FW40" s="36">
        <v>0</v>
      </c>
      <c r="FX40" s="36">
        <v>4375232</v>
      </c>
      <c r="FY40" s="5">
        <v>447.81333333333339</v>
      </c>
      <c r="FZ40" s="5">
        <v>0</v>
      </c>
      <c r="GA40" s="5">
        <v>0</v>
      </c>
      <c r="GB40" s="3">
        <v>4049192</v>
      </c>
      <c r="GC40" s="3">
        <v>0</v>
      </c>
      <c r="GD40" s="3">
        <v>0</v>
      </c>
      <c r="GE40" s="3">
        <v>0</v>
      </c>
      <c r="GF40" s="3">
        <v>0</v>
      </c>
      <c r="GG40" s="3">
        <v>398569</v>
      </c>
      <c r="GH40" s="3">
        <v>0</v>
      </c>
      <c r="GI40" s="3">
        <v>4447761</v>
      </c>
      <c r="GJ40" s="36">
        <v>451.16943521594686</v>
      </c>
      <c r="GK40" s="36">
        <v>1.1694352159468582</v>
      </c>
      <c r="GL40" s="36">
        <v>0</v>
      </c>
      <c r="GM40" s="36">
        <v>4244390</v>
      </c>
      <c r="GN40" s="36">
        <v>0</v>
      </c>
      <c r="GO40" s="36">
        <v>0</v>
      </c>
      <c r="GP40" s="36">
        <v>0</v>
      </c>
      <c r="GQ40" s="36">
        <v>0</v>
      </c>
      <c r="GR40" s="36">
        <v>401989</v>
      </c>
      <c r="GS40" s="36">
        <v>0</v>
      </c>
      <c r="GT40" s="36">
        <v>4646379</v>
      </c>
      <c r="GU40" s="5">
        <v>447.74137931034483</v>
      </c>
      <c r="GV40" s="5">
        <v>0</v>
      </c>
      <c r="GW40" s="5">
        <v>0</v>
      </c>
      <c r="GX40" s="3">
        <v>4453433</v>
      </c>
      <c r="GY40" s="3">
        <v>0</v>
      </c>
      <c r="GZ40" s="3">
        <v>0</v>
      </c>
      <c r="HA40" s="3">
        <v>0</v>
      </c>
      <c r="HB40" s="3">
        <v>0</v>
      </c>
      <c r="HC40" s="3">
        <v>399834</v>
      </c>
      <c r="HD40" s="3">
        <v>0</v>
      </c>
      <c r="HE40" s="3">
        <v>4853267</v>
      </c>
      <c r="HF40" s="36">
        <v>448.10763888888897</v>
      </c>
      <c r="HG40" s="36">
        <v>0</v>
      </c>
      <c r="HH40" s="36">
        <v>0</v>
      </c>
      <c r="HI40" s="36">
        <v>4793319</v>
      </c>
      <c r="HJ40" s="36">
        <v>0</v>
      </c>
      <c r="HK40" s="36">
        <v>0</v>
      </c>
      <c r="HL40" s="36">
        <v>0</v>
      </c>
      <c r="HM40" s="36">
        <v>0</v>
      </c>
      <c r="HN40" s="36">
        <v>0</v>
      </c>
      <c r="HO40" s="36">
        <v>400162</v>
      </c>
      <c r="HP40" s="36">
        <v>0</v>
      </c>
      <c r="HQ40" s="36">
        <v>5193481</v>
      </c>
      <c r="HR40" s="3">
        <v>445.15</v>
      </c>
      <c r="HS40" s="3">
        <v>0</v>
      </c>
      <c r="HT40" s="3">
        <v>0</v>
      </c>
      <c r="HU40" s="3">
        <v>5089394</v>
      </c>
      <c r="HV40" s="3">
        <v>0</v>
      </c>
      <c r="HW40" s="3">
        <v>0</v>
      </c>
      <c r="HX40" s="3">
        <v>0</v>
      </c>
      <c r="HY40" s="3">
        <v>0</v>
      </c>
      <c r="HZ40" s="3">
        <v>0</v>
      </c>
      <c r="IA40" s="3">
        <v>397527</v>
      </c>
      <c r="IB40" s="3">
        <v>0</v>
      </c>
      <c r="IC40" s="3">
        <v>5486921</v>
      </c>
      <c r="ID40" s="201">
        <v>457.86999999999995</v>
      </c>
      <c r="IE40" s="201">
        <v>1.8700000000000077</v>
      </c>
      <c r="IF40" s="201">
        <v>0</v>
      </c>
      <c r="IG40" s="36">
        <v>5658754</v>
      </c>
      <c r="IH40" s="36">
        <v>0</v>
      </c>
      <c r="II40" s="36">
        <v>0</v>
      </c>
      <c r="IJ40" s="36">
        <v>0</v>
      </c>
      <c r="IK40" s="36">
        <v>0</v>
      </c>
      <c r="IL40" s="36">
        <v>0</v>
      </c>
      <c r="IM40" s="36">
        <v>407059</v>
      </c>
      <c r="IN40" s="36">
        <v>0</v>
      </c>
      <c r="IO40" s="36">
        <v>6065813</v>
      </c>
      <c r="IP40" s="3">
        <v>708.63</v>
      </c>
      <c r="IQ40" s="3">
        <v>0.6299999999997673</v>
      </c>
      <c r="IR40" s="3">
        <v>0</v>
      </c>
      <c r="IS40" s="3">
        <v>9273435</v>
      </c>
      <c r="IT40" s="3">
        <v>0</v>
      </c>
      <c r="IU40" s="3">
        <v>0</v>
      </c>
      <c r="IV40" s="3">
        <v>0</v>
      </c>
      <c r="IW40" s="3">
        <v>0</v>
      </c>
      <c r="IX40" s="3">
        <v>0</v>
      </c>
      <c r="IY40" s="3">
        <v>663979</v>
      </c>
      <c r="IZ40" s="3">
        <v>0</v>
      </c>
      <c r="JA40" s="3">
        <v>9937414</v>
      </c>
      <c r="JB40" s="36">
        <v>773.86999999999989</v>
      </c>
      <c r="JC40" s="36">
        <v>0</v>
      </c>
      <c r="JD40" s="36">
        <v>0</v>
      </c>
      <c r="JE40" s="36">
        <v>10722080</v>
      </c>
      <c r="JF40" s="36">
        <v>0</v>
      </c>
      <c r="JG40" s="36">
        <v>0</v>
      </c>
      <c r="JH40" s="36">
        <v>0</v>
      </c>
      <c r="JI40" s="36">
        <v>0</v>
      </c>
      <c r="JJ40" s="36">
        <v>0</v>
      </c>
      <c r="JK40" s="36">
        <v>725891</v>
      </c>
      <c r="JL40" s="36">
        <v>0</v>
      </c>
      <c r="JM40" s="36">
        <v>11447971</v>
      </c>
      <c r="JN40" s="3">
        <v>819.16</v>
      </c>
      <c r="JO40" s="3">
        <v>0</v>
      </c>
      <c r="JP40" s="3">
        <v>0</v>
      </c>
      <c r="JQ40" s="3">
        <v>12125901</v>
      </c>
      <c r="JR40" s="3">
        <v>0</v>
      </c>
      <c r="JS40" s="3">
        <v>0</v>
      </c>
      <c r="JT40" s="3">
        <v>0</v>
      </c>
      <c r="JU40" s="3">
        <v>0</v>
      </c>
      <c r="JV40" s="3">
        <v>0</v>
      </c>
      <c r="JW40" s="3">
        <v>768370</v>
      </c>
      <c r="JX40" s="3">
        <v>0</v>
      </c>
      <c r="JY40" s="3">
        <v>12894271</v>
      </c>
      <c r="JZ40" s="36">
        <v>863.42</v>
      </c>
      <c r="KA40" s="36">
        <v>0</v>
      </c>
      <c r="KB40" s="36">
        <v>0</v>
      </c>
      <c r="KC40" s="36">
        <v>13463412</v>
      </c>
      <c r="KD40" s="36">
        <v>0</v>
      </c>
      <c r="KE40" s="36">
        <v>0</v>
      </c>
      <c r="KF40" s="36">
        <v>0</v>
      </c>
      <c r="KG40" s="36">
        <v>0</v>
      </c>
      <c r="KH40" s="36">
        <v>0</v>
      </c>
      <c r="KI40" s="36">
        <v>939404</v>
      </c>
      <c r="KJ40" s="36">
        <v>0</v>
      </c>
      <c r="KK40" s="36">
        <v>14402816</v>
      </c>
      <c r="KL40" s="3">
        <v>888</v>
      </c>
      <c r="KM40" s="3" t="s">
        <v>752</v>
      </c>
      <c r="KN40" s="3">
        <v>0</v>
      </c>
      <c r="KO40" s="3">
        <v>14864507</v>
      </c>
      <c r="KP40" s="3">
        <v>0</v>
      </c>
      <c r="KQ40" s="3">
        <v>0</v>
      </c>
      <c r="KR40" s="3">
        <v>0</v>
      </c>
      <c r="KS40" s="3">
        <v>0</v>
      </c>
      <c r="KT40" s="3">
        <v>0</v>
      </c>
      <c r="KU40" s="3">
        <v>1054944</v>
      </c>
      <c r="KV40" s="3">
        <v>0</v>
      </c>
      <c r="KW40" s="3">
        <v>15919451</v>
      </c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"/>
      <c r="LK40" s="3">
        <f t="shared" si="0"/>
        <v>-447</v>
      </c>
      <c r="LL40" s="3"/>
      <c r="LN40" s="204"/>
      <c r="LO40" s="20"/>
      <c r="LP40" s="61"/>
      <c r="LQ40" s="171"/>
      <c r="LR40" s="171"/>
      <c r="LS40" s="171"/>
      <c r="LT40" s="171"/>
      <c r="LU40" s="171"/>
      <c r="LV40" s="171"/>
      <c r="LW40" s="171"/>
      <c r="LX40" s="171"/>
      <c r="LY40" s="171"/>
    </row>
    <row r="41" spans="1:343" ht="14.45" customHeight="1">
      <c r="A41" s="1">
        <v>448</v>
      </c>
      <c r="B41" s="2" t="s">
        <v>589</v>
      </c>
      <c r="C41" s="5"/>
      <c r="D41" s="5"/>
      <c r="E41" s="3"/>
      <c r="F41" s="3"/>
      <c r="G41" s="3"/>
      <c r="H41" s="3"/>
      <c r="I41" s="3"/>
      <c r="J41" s="12"/>
      <c r="K41" s="12"/>
      <c r="L41" s="13"/>
      <c r="M41" s="13"/>
      <c r="N41" s="13"/>
      <c r="O41" s="13"/>
      <c r="P41" s="13"/>
      <c r="Q41" s="5"/>
      <c r="R41" s="5"/>
      <c r="S41" s="3"/>
      <c r="T41" s="3"/>
      <c r="U41" s="3"/>
      <c r="V41" s="3"/>
      <c r="W41" s="3"/>
      <c r="X41" s="3"/>
      <c r="Y41" s="3"/>
      <c r="Z41" s="12"/>
      <c r="AA41" s="12"/>
      <c r="AB41" s="13"/>
      <c r="AC41" s="13"/>
      <c r="AD41" s="13"/>
      <c r="AE41" s="13"/>
      <c r="AF41" s="13"/>
      <c r="AG41" s="13"/>
      <c r="AH41" s="13"/>
      <c r="AI41" s="5"/>
      <c r="AJ41" s="5"/>
      <c r="AK41" s="3"/>
      <c r="AL41" s="3"/>
      <c r="AM41" s="3"/>
      <c r="AN41" s="3"/>
      <c r="AO41" s="3"/>
      <c r="AP41" s="3"/>
      <c r="AQ41" s="3"/>
      <c r="AR41" s="12"/>
      <c r="AS41" s="12"/>
      <c r="AT41" s="13"/>
      <c r="AU41" s="13"/>
      <c r="AV41" s="13"/>
      <c r="AW41" s="13"/>
      <c r="AX41" s="13"/>
      <c r="AY41" s="13"/>
      <c r="AZ41" s="13"/>
      <c r="BA41" s="5"/>
      <c r="BB41" s="5"/>
      <c r="BC41" s="5"/>
      <c r="BD41" s="3"/>
      <c r="BE41" s="3"/>
      <c r="BF41" s="3"/>
      <c r="BG41" s="3"/>
      <c r="BH41" s="3"/>
      <c r="BI41" s="3"/>
      <c r="BJ41" s="12"/>
      <c r="BK41" s="12"/>
      <c r="BL41" s="12"/>
      <c r="BM41" s="13"/>
      <c r="BN41" s="13"/>
      <c r="BO41" s="13"/>
      <c r="BP41" s="13"/>
      <c r="BQ41" s="13"/>
      <c r="BR41" s="13"/>
      <c r="BS41" s="5"/>
      <c r="BT41" s="5"/>
      <c r="BU41" s="5"/>
      <c r="BV41" s="3"/>
      <c r="BW41" s="3"/>
      <c r="BX41" s="3"/>
      <c r="BY41" s="3"/>
      <c r="BZ41" s="3"/>
      <c r="CA41" s="3"/>
      <c r="CB41" s="12"/>
      <c r="CC41" s="12"/>
      <c r="CD41" s="12"/>
      <c r="CE41" s="13"/>
      <c r="CF41" s="13"/>
      <c r="CG41" s="13"/>
      <c r="CH41" s="13"/>
      <c r="CI41" s="13"/>
      <c r="CJ41" s="13"/>
      <c r="CK41" s="13"/>
      <c r="CL41" s="13"/>
      <c r="CM41" s="13"/>
      <c r="CN41" s="5"/>
      <c r="CO41" s="5"/>
      <c r="CP41" s="5"/>
      <c r="CQ41" s="3"/>
      <c r="CR41" s="3"/>
      <c r="CS41" s="3"/>
      <c r="CT41" s="3"/>
      <c r="CU41" s="3"/>
      <c r="CV41" s="3"/>
      <c r="CW41" s="3"/>
      <c r="CX41" s="3"/>
      <c r="CY41" s="12"/>
      <c r="CZ41" s="12"/>
      <c r="DA41" s="12"/>
      <c r="DB41" s="13"/>
      <c r="DC41" s="13"/>
      <c r="DD41" s="13"/>
      <c r="DE41" s="13"/>
      <c r="DF41" s="13"/>
      <c r="DG41" s="13"/>
      <c r="DH41" s="13"/>
      <c r="DI41" s="13"/>
      <c r="DJ41" s="13"/>
      <c r="DK41" s="5"/>
      <c r="DL41" s="5"/>
      <c r="DM41" s="5"/>
      <c r="DN41" s="3"/>
      <c r="DO41" s="3"/>
      <c r="DP41" s="3"/>
      <c r="DQ41" s="3"/>
      <c r="DR41" s="3"/>
      <c r="DS41" s="3"/>
      <c r="DT41" s="3"/>
      <c r="DU41" s="3"/>
      <c r="DV41" s="12"/>
      <c r="DW41" s="12"/>
      <c r="DX41" s="12"/>
      <c r="DY41" s="13"/>
      <c r="DZ41" s="13"/>
      <c r="EA41" s="13"/>
      <c r="EB41" s="13"/>
      <c r="EC41" s="13"/>
      <c r="ED41" s="13"/>
      <c r="EE41" s="13"/>
      <c r="EF41" s="13"/>
      <c r="EG41" s="5"/>
      <c r="EH41" s="5"/>
      <c r="EI41" s="5"/>
      <c r="EJ41" s="3"/>
      <c r="EK41" s="3"/>
      <c r="EL41" s="3"/>
      <c r="EM41" s="3"/>
      <c r="EN41" s="3"/>
      <c r="EO41" s="3"/>
      <c r="EP41" s="3"/>
      <c r="EQ41" s="3"/>
      <c r="ER41" s="35">
        <v>77.391941391941373</v>
      </c>
      <c r="ES41" s="35">
        <v>0</v>
      </c>
      <c r="ET41" s="35">
        <v>0</v>
      </c>
      <c r="EU41" s="36">
        <v>881297</v>
      </c>
      <c r="EV41" s="36">
        <v>0</v>
      </c>
      <c r="EW41" s="36">
        <v>0</v>
      </c>
      <c r="EX41" s="36">
        <v>0</v>
      </c>
      <c r="EY41" s="36">
        <v>0</v>
      </c>
      <c r="EZ41" s="36">
        <v>69116</v>
      </c>
      <c r="FA41" s="36">
        <v>0</v>
      </c>
      <c r="FB41" s="36">
        <v>950413</v>
      </c>
      <c r="FC41" s="5">
        <v>134.52650176678446</v>
      </c>
      <c r="FD41" s="5">
        <v>0</v>
      </c>
      <c r="FE41" s="5">
        <v>0</v>
      </c>
      <c r="FF41" s="3">
        <v>1494397</v>
      </c>
      <c r="FG41" s="3">
        <v>0</v>
      </c>
      <c r="FH41" s="3">
        <v>0</v>
      </c>
      <c r="FI41" s="3">
        <v>0</v>
      </c>
      <c r="FJ41" s="3">
        <v>0</v>
      </c>
      <c r="FK41" s="3">
        <v>120131</v>
      </c>
      <c r="FL41" s="3">
        <v>0</v>
      </c>
      <c r="FM41" s="3">
        <v>1614528</v>
      </c>
      <c r="FN41" s="36">
        <v>49.65017667844532</v>
      </c>
      <c r="FO41" s="36">
        <v>0</v>
      </c>
      <c r="FP41" s="36">
        <v>0</v>
      </c>
      <c r="FQ41" s="36">
        <v>541200</v>
      </c>
      <c r="FR41" s="36">
        <v>0</v>
      </c>
      <c r="FS41" s="36">
        <v>0</v>
      </c>
      <c r="FT41" s="36">
        <v>0</v>
      </c>
      <c r="FU41" s="36">
        <v>0</v>
      </c>
      <c r="FV41" s="36">
        <v>44371</v>
      </c>
      <c r="FW41" s="36">
        <v>0</v>
      </c>
      <c r="FX41" s="36">
        <v>585571</v>
      </c>
      <c r="FY41" s="5"/>
      <c r="FZ41" s="5"/>
      <c r="GA41" s="5"/>
      <c r="GB41" s="3"/>
      <c r="GC41" s="3"/>
      <c r="GD41" s="3"/>
      <c r="GE41" s="3"/>
      <c r="GF41" s="3"/>
      <c r="GG41" s="3"/>
      <c r="GH41" s="3"/>
      <c r="GI41" s="3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5"/>
      <c r="GV41" s="5"/>
      <c r="GW41" s="5"/>
      <c r="GX41" s="3"/>
      <c r="GY41" s="3"/>
      <c r="GZ41" s="3"/>
      <c r="HA41" s="3"/>
      <c r="HB41" s="3"/>
      <c r="HC41" s="3"/>
      <c r="HD41" s="3"/>
      <c r="HE41" s="3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201"/>
      <c r="IE41" s="201"/>
      <c r="IF41" s="201"/>
      <c r="IG41" s="36"/>
      <c r="IH41" s="36"/>
      <c r="II41" s="36"/>
      <c r="IJ41" s="36"/>
      <c r="IK41" s="36"/>
      <c r="IL41" s="36"/>
      <c r="IM41" s="36"/>
      <c r="IN41" s="36"/>
      <c r="IO41" s="36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6"/>
      <c r="JC41" s="36"/>
      <c r="JD41" s="36"/>
      <c r="JE41" s="36"/>
      <c r="JF41" s="36"/>
      <c r="JG41" s="36"/>
      <c r="JH41" s="36">
        <v>0</v>
      </c>
      <c r="JI41" s="36"/>
      <c r="JJ41" s="36"/>
      <c r="JK41" s="36"/>
      <c r="JL41" s="36"/>
      <c r="JM41" s="36"/>
      <c r="JN41" s="3"/>
      <c r="JO41" s="3"/>
      <c r="JP41" s="3"/>
      <c r="JQ41" s="3"/>
      <c r="JR41" s="3">
        <v>8670</v>
      </c>
      <c r="JS41" s="3"/>
      <c r="JT41" s="3"/>
      <c r="JU41" s="3"/>
      <c r="JV41" s="3">
        <v>0</v>
      </c>
      <c r="JW41" s="3"/>
      <c r="JX41" s="3">
        <v>656</v>
      </c>
      <c r="JY41" s="3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">
        <v>0</v>
      </c>
      <c r="KM41" s="3">
        <v>0</v>
      </c>
      <c r="KN41" s="3"/>
      <c r="KO41" s="3">
        <v>0</v>
      </c>
      <c r="KP41" s="3"/>
      <c r="KQ41" s="3"/>
      <c r="KR41" s="3"/>
      <c r="KS41" s="3">
        <v>0</v>
      </c>
      <c r="KT41" s="3"/>
      <c r="KU41" s="3">
        <v>0</v>
      </c>
      <c r="KV41" s="3"/>
      <c r="KW41" s="3">
        <v>0</v>
      </c>
      <c r="KX41" s="36"/>
      <c r="KY41" s="36"/>
      <c r="KZ41" s="36"/>
      <c r="LA41" s="36"/>
      <c r="LB41" s="36"/>
      <c r="LC41" s="36"/>
      <c r="LD41" s="36"/>
      <c r="LE41" s="36"/>
      <c r="LF41" s="36"/>
      <c r="LG41" s="36"/>
      <c r="LH41" s="36"/>
      <c r="LI41" s="36"/>
      <c r="LJ41" s="3"/>
      <c r="LK41" s="3">
        <f t="shared" si="0"/>
        <v>-448</v>
      </c>
      <c r="LL41" s="3"/>
      <c r="LN41" s="204"/>
      <c r="LO41" s="20"/>
      <c r="LP41" s="61"/>
      <c r="LQ41" s="171"/>
      <c r="LR41" s="171"/>
      <c r="LS41" s="171"/>
      <c r="LT41" s="171"/>
      <c r="LU41" s="171"/>
      <c r="LV41" s="171"/>
      <c r="LW41" s="171"/>
      <c r="LX41" s="171"/>
      <c r="LY41" s="171"/>
      <c r="ME41" s="3"/>
    </row>
    <row r="42" spans="1:343" ht="14.45" customHeight="1">
      <c r="A42" s="1">
        <v>449</v>
      </c>
      <c r="B42" s="2" t="s">
        <v>16</v>
      </c>
      <c r="C42" s="5"/>
      <c r="D42" s="5"/>
      <c r="E42" s="3"/>
      <c r="F42" s="3"/>
      <c r="G42" s="3"/>
      <c r="H42" s="3"/>
      <c r="I42" s="3">
        <v>0</v>
      </c>
      <c r="J42" s="12"/>
      <c r="K42" s="12"/>
      <c r="L42" s="13"/>
      <c r="M42" s="13"/>
      <c r="N42" s="13"/>
      <c r="O42" s="13"/>
      <c r="P42" s="13"/>
      <c r="Q42" s="5"/>
      <c r="R42" s="5"/>
      <c r="S42" s="3"/>
      <c r="T42" s="3"/>
      <c r="U42" s="3"/>
      <c r="V42" s="3"/>
      <c r="W42" s="3"/>
      <c r="X42" s="3"/>
      <c r="Y42" s="3"/>
      <c r="Z42" s="12">
        <v>119.72</v>
      </c>
      <c r="AA42" s="12">
        <v>0</v>
      </c>
      <c r="AB42" s="13">
        <v>983981</v>
      </c>
      <c r="AC42" s="13">
        <v>0</v>
      </c>
      <c r="AD42" s="13">
        <v>0</v>
      </c>
      <c r="AE42" s="13">
        <v>0</v>
      </c>
      <c r="AF42" s="13">
        <v>0</v>
      </c>
      <c r="AG42" s="13"/>
      <c r="AH42" s="13">
        <v>983981</v>
      </c>
      <c r="AI42" s="5">
        <v>159.97999999999999</v>
      </c>
      <c r="AJ42" s="5">
        <v>0</v>
      </c>
      <c r="AK42" s="3">
        <v>1389106</v>
      </c>
      <c r="AL42" s="3"/>
      <c r="AM42" s="3">
        <v>0</v>
      </c>
      <c r="AN42" s="3"/>
      <c r="AO42" s="3">
        <v>0</v>
      </c>
      <c r="AP42" s="3"/>
      <c r="AQ42" s="3">
        <v>1389106</v>
      </c>
      <c r="AR42" s="12">
        <v>198.72</v>
      </c>
      <c r="AS42" s="12">
        <v>0</v>
      </c>
      <c r="AT42" s="13">
        <v>1767182</v>
      </c>
      <c r="AU42" s="13">
        <v>-2581</v>
      </c>
      <c r="AV42" s="13">
        <v>0</v>
      </c>
      <c r="AW42" s="13">
        <v>0</v>
      </c>
      <c r="AX42" s="13">
        <v>0</v>
      </c>
      <c r="AY42" s="13"/>
      <c r="AZ42" s="13">
        <v>1767182</v>
      </c>
      <c r="BA42" s="5">
        <v>233.85</v>
      </c>
      <c r="BB42" s="5">
        <v>0</v>
      </c>
      <c r="BC42" s="5">
        <v>0</v>
      </c>
      <c r="BD42" s="3">
        <v>2228253</v>
      </c>
      <c r="BE42" s="3">
        <v>0</v>
      </c>
      <c r="BF42" s="3">
        <v>0</v>
      </c>
      <c r="BG42" s="3">
        <v>0</v>
      </c>
      <c r="BH42" s="3">
        <v>0</v>
      </c>
      <c r="BI42" s="3">
        <v>2228253</v>
      </c>
      <c r="BJ42" s="12">
        <v>263.72000000000003</v>
      </c>
      <c r="BK42" s="12">
        <v>0</v>
      </c>
      <c r="BL42" s="12">
        <v>0</v>
      </c>
      <c r="BM42" s="13">
        <v>2509998</v>
      </c>
      <c r="BN42" s="13">
        <v>7046</v>
      </c>
      <c r="BO42" s="13">
        <v>0</v>
      </c>
      <c r="BP42" s="13">
        <v>0</v>
      </c>
      <c r="BQ42" s="13">
        <v>0</v>
      </c>
      <c r="BR42" s="13">
        <v>2509998</v>
      </c>
      <c r="BS42" s="5">
        <v>338.21</v>
      </c>
      <c r="BT42" s="5">
        <v>1.2099999999999875</v>
      </c>
      <c r="BU42" s="5">
        <v>0</v>
      </c>
      <c r="BV42" s="3">
        <v>3233032</v>
      </c>
      <c r="BW42" s="3">
        <v>0</v>
      </c>
      <c r="BX42" s="3">
        <v>0</v>
      </c>
      <c r="BY42" s="3">
        <v>0</v>
      </c>
      <c r="BZ42" s="3">
        <v>0</v>
      </c>
      <c r="CA42" s="3">
        <v>3233032</v>
      </c>
      <c r="CB42" s="12">
        <v>357.94932432432432</v>
      </c>
      <c r="CC42" s="12">
        <v>0</v>
      </c>
      <c r="CD42" s="12">
        <v>0</v>
      </c>
      <c r="CE42" s="13">
        <v>3841512.1486486495</v>
      </c>
      <c r="CF42" s="13"/>
      <c r="CG42" s="13">
        <v>0</v>
      </c>
      <c r="CH42" s="13"/>
      <c r="CI42" s="13">
        <v>0</v>
      </c>
      <c r="CJ42" s="13">
        <v>267746.09459459456</v>
      </c>
      <c r="CK42" s="13"/>
      <c r="CL42" s="13">
        <v>459341.45810790081</v>
      </c>
      <c r="CM42" s="13">
        <v>3841512.1486486495</v>
      </c>
      <c r="CN42" s="5">
        <v>371.6875</v>
      </c>
      <c r="CO42" s="5">
        <v>0</v>
      </c>
      <c r="CP42" s="5">
        <v>0</v>
      </c>
      <c r="CQ42" s="3">
        <v>3504641.4375</v>
      </c>
      <c r="CR42" s="3">
        <v>0</v>
      </c>
      <c r="CS42" s="3">
        <v>0</v>
      </c>
      <c r="CT42" s="3">
        <v>7176.75</v>
      </c>
      <c r="CU42" s="3">
        <v>0</v>
      </c>
      <c r="CV42" s="3">
        <v>288429.5</v>
      </c>
      <c r="CW42" s="3">
        <v>0</v>
      </c>
      <c r="CX42" s="3">
        <v>3793070.9375</v>
      </c>
      <c r="CY42" s="12">
        <v>388.1513157894737</v>
      </c>
      <c r="CZ42" s="12">
        <v>0</v>
      </c>
      <c r="DA42" s="12">
        <v>84</v>
      </c>
      <c r="DB42" s="13">
        <v>3715772.546052631</v>
      </c>
      <c r="DC42" s="13"/>
      <c r="DD42" s="13">
        <v>6048</v>
      </c>
      <c r="DE42" s="13"/>
      <c r="DF42" s="13">
        <v>0</v>
      </c>
      <c r="DG42" s="13">
        <v>314790.71710526315</v>
      </c>
      <c r="DH42" s="13"/>
      <c r="DI42" s="13">
        <v>72972.447368421592</v>
      </c>
      <c r="DJ42" s="13">
        <v>4036611.2631578939</v>
      </c>
      <c r="DK42" s="5">
        <v>410.33114754098352</v>
      </c>
      <c r="DL42" s="5">
        <v>0</v>
      </c>
      <c r="DM42" s="5">
        <v>0</v>
      </c>
      <c r="DN42" s="3">
        <v>4187865</v>
      </c>
      <c r="DO42" s="3">
        <v>0</v>
      </c>
      <c r="DP42" s="3">
        <v>0</v>
      </c>
      <c r="DQ42" s="3">
        <v>0</v>
      </c>
      <c r="DR42" s="3">
        <v>0</v>
      </c>
      <c r="DS42" s="3">
        <v>348373</v>
      </c>
      <c r="DT42" s="3">
        <v>0</v>
      </c>
      <c r="DU42" s="3">
        <v>4536238</v>
      </c>
      <c r="DV42" s="12">
        <v>464.06557377049165</v>
      </c>
      <c r="DW42" s="12">
        <v>0</v>
      </c>
      <c r="DX42" s="12">
        <v>0</v>
      </c>
      <c r="DY42" s="13">
        <v>5077237</v>
      </c>
      <c r="DZ42" s="13"/>
      <c r="EA42" s="13">
        <v>0</v>
      </c>
      <c r="EB42" s="13"/>
      <c r="EC42" s="13">
        <v>0</v>
      </c>
      <c r="ED42" s="13">
        <v>414411</v>
      </c>
      <c r="EE42" s="13"/>
      <c r="EF42" s="13">
        <v>5491648</v>
      </c>
      <c r="EG42" s="5">
        <v>507.97049180327878</v>
      </c>
      <c r="EH42" s="5">
        <v>0</v>
      </c>
      <c r="EI42" s="5">
        <v>0</v>
      </c>
      <c r="EJ42" s="3">
        <v>5437866</v>
      </c>
      <c r="EK42" s="3"/>
      <c r="EL42" s="3">
        <v>0</v>
      </c>
      <c r="EM42" s="3"/>
      <c r="EN42" s="3">
        <v>0</v>
      </c>
      <c r="EO42" s="3">
        <v>453621</v>
      </c>
      <c r="EP42" s="3"/>
      <c r="EQ42" s="3">
        <v>5891487</v>
      </c>
      <c r="ER42" s="35">
        <v>552.91447368421052</v>
      </c>
      <c r="ES42" s="35">
        <v>0</v>
      </c>
      <c r="ET42" s="35">
        <v>0</v>
      </c>
      <c r="EU42" s="36">
        <v>6374920</v>
      </c>
      <c r="EV42" s="36">
        <v>0</v>
      </c>
      <c r="EW42" s="36">
        <v>0</v>
      </c>
      <c r="EX42" s="36">
        <v>0</v>
      </c>
      <c r="EY42" s="36">
        <v>0</v>
      </c>
      <c r="EZ42" s="36">
        <v>493757</v>
      </c>
      <c r="FA42" s="36">
        <v>0</v>
      </c>
      <c r="FB42" s="36">
        <v>6868677</v>
      </c>
      <c r="FC42" s="5">
        <v>574.07565789473676</v>
      </c>
      <c r="FD42" s="5">
        <v>0</v>
      </c>
      <c r="FE42" s="5">
        <v>0</v>
      </c>
      <c r="FF42" s="3">
        <v>6360136</v>
      </c>
      <c r="FG42" s="3">
        <v>0</v>
      </c>
      <c r="FH42" s="3">
        <v>0</v>
      </c>
      <c r="FI42" s="3">
        <v>0</v>
      </c>
      <c r="FJ42" s="3">
        <v>0</v>
      </c>
      <c r="FK42" s="3">
        <v>512659</v>
      </c>
      <c r="FL42" s="3">
        <v>0</v>
      </c>
      <c r="FM42" s="3">
        <v>6872795</v>
      </c>
      <c r="FN42" s="36">
        <v>607.2401315789474</v>
      </c>
      <c r="FO42" s="36">
        <v>0</v>
      </c>
      <c r="FP42" s="36">
        <v>0</v>
      </c>
      <c r="FQ42" s="36">
        <v>7130722</v>
      </c>
      <c r="FR42" s="36">
        <v>0</v>
      </c>
      <c r="FS42" s="36">
        <v>0</v>
      </c>
      <c r="FT42" s="36">
        <v>0</v>
      </c>
      <c r="FU42" s="36">
        <v>0</v>
      </c>
      <c r="FV42" s="36">
        <v>542274</v>
      </c>
      <c r="FW42" s="36">
        <v>0</v>
      </c>
      <c r="FX42" s="36">
        <v>7672996</v>
      </c>
      <c r="FY42" s="5">
        <v>642.76510067114111</v>
      </c>
      <c r="FZ42" s="5">
        <v>0</v>
      </c>
      <c r="GA42" s="5">
        <v>0</v>
      </c>
      <c r="GB42" s="3">
        <v>8226380</v>
      </c>
      <c r="GC42" s="3">
        <v>0</v>
      </c>
      <c r="GD42" s="3">
        <v>0</v>
      </c>
      <c r="GE42" s="3">
        <v>0</v>
      </c>
      <c r="GF42" s="3">
        <v>0</v>
      </c>
      <c r="GG42" s="3">
        <v>573985</v>
      </c>
      <c r="GH42" s="3">
        <v>0</v>
      </c>
      <c r="GI42" s="3">
        <v>8800365</v>
      </c>
      <c r="GJ42" s="36">
        <v>687.01993355481727</v>
      </c>
      <c r="GK42" s="36">
        <v>22.019933554817559</v>
      </c>
      <c r="GL42" s="36">
        <v>0</v>
      </c>
      <c r="GM42" s="36">
        <v>8734806</v>
      </c>
      <c r="GN42" s="36">
        <v>0</v>
      </c>
      <c r="GO42" s="36">
        <v>0</v>
      </c>
      <c r="GP42" s="36">
        <v>0</v>
      </c>
      <c r="GQ42" s="36">
        <v>0</v>
      </c>
      <c r="GR42" s="36">
        <v>593614</v>
      </c>
      <c r="GS42" s="36">
        <v>0</v>
      </c>
      <c r="GT42" s="36">
        <v>9328420</v>
      </c>
      <c r="GU42" s="5">
        <v>685.91946308724846</v>
      </c>
      <c r="GV42" s="5">
        <v>20.919463087248687</v>
      </c>
      <c r="GW42" s="5">
        <v>0</v>
      </c>
      <c r="GX42" s="3">
        <v>9075305</v>
      </c>
      <c r="GY42" s="3">
        <v>0</v>
      </c>
      <c r="GZ42" s="3">
        <v>0</v>
      </c>
      <c r="HA42" s="3">
        <v>0</v>
      </c>
      <c r="HB42" s="3">
        <v>0</v>
      </c>
      <c r="HC42" s="3">
        <v>594001</v>
      </c>
      <c r="HD42" s="3">
        <v>0</v>
      </c>
      <c r="HE42" s="3">
        <v>9669306</v>
      </c>
      <c r="HF42" s="36">
        <v>675.69360269360254</v>
      </c>
      <c r="HG42" s="36">
        <v>10.693602693602644</v>
      </c>
      <c r="HH42" s="36">
        <v>0</v>
      </c>
      <c r="HI42" s="36">
        <v>9183652</v>
      </c>
      <c r="HJ42" s="36">
        <v>84</v>
      </c>
      <c r="HK42" s="36">
        <v>519.35917557953985</v>
      </c>
      <c r="HL42" s="36">
        <v>-519.35917557953985</v>
      </c>
      <c r="HM42" s="36">
        <v>0</v>
      </c>
      <c r="HN42" s="36">
        <v>0</v>
      </c>
      <c r="HO42" s="36">
        <v>593923</v>
      </c>
      <c r="HP42" s="36">
        <v>6</v>
      </c>
      <c r="HQ42" s="36">
        <v>9777055.6408244204</v>
      </c>
      <c r="HR42" s="3">
        <v>697.23000000000025</v>
      </c>
      <c r="HS42" s="3">
        <v>0</v>
      </c>
      <c r="HT42" s="3">
        <v>0</v>
      </c>
      <c r="HU42" s="3">
        <v>10298999</v>
      </c>
      <c r="HV42" s="3">
        <v>0</v>
      </c>
      <c r="HW42" s="3">
        <v>0</v>
      </c>
      <c r="HX42" s="3">
        <v>0</v>
      </c>
      <c r="HY42" s="3">
        <v>0</v>
      </c>
      <c r="HZ42" s="3">
        <v>0</v>
      </c>
      <c r="IA42" s="3">
        <v>622627</v>
      </c>
      <c r="IB42" s="3">
        <v>0</v>
      </c>
      <c r="IC42" s="3">
        <v>10921626</v>
      </c>
      <c r="ID42" s="201">
        <v>698.71000000000015</v>
      </c>
      <c r="IE42" s="201">
        <v>0</v>
      </c>
      <c r="IF42" s="201">
        <v>0</v>
      </c>
      <c r="IG42" s="36">
        <v>10681684</v>
      </c>
      <c r="IH42" s="36">
        <v>0</v>
      </c>
      <c r="II42" s="36">
        <v>0</v>
      </c>
      <c r="IJ42" s="36">
        <v>0</v>
      </c>
      <c r="IK42" s="36">
        <v>0</v>
      </c>
      <c r="IL42" s="36">
        <v>0</v>
      </c>
      <c r="IM42" s="36">
        <v>623945</v>
      </c>
      <c r="IN42" s="36">
        <v>0</v>
      </c>
      <c r="IO42" s="36">
        <v>11305629</v>
      </c>
      <c r="IP42" s="3">
        <v>700.00000000000023</v>
      </c>
      <c r="IQ42" s="3">
        <v>0</v>
      </c>
      <c r="IR42" s="3">
        <v>0</v>
      </c>
      <c r="IS42" s="3">
        <v>11344056</v>
      </c>
      <c r="IT42" s="3">
        <v>0</v>
      </c>
      <c r="IU42" s="3">
        <v>0</v>
      </c>
      <c r="IV42" s="3">
        <v>0</v>
      </c>
      <c r="IW42" s="3">
        <v>0</v>
      </c>
      <c r="IX42" s="3">
        <v>0</v>
      </c>
      <c r="IY42" s="3">
        <v>656588</v>
      </c>
      <c r="IZ42" s="3">
        <v>0</v>
      </c>
      <c r="JA42" s="3">
        <v>12000644</v>
      </c>
      <c r="JB42" s="36">
        <v>720.71</v>
      </c>
      <c r="JC42" s="36">
        <v>20.71000000000015</v>
      </c>
      <c r="JD42" s="36">
        <v>8</v>
      </c>
      <c r="JE42" s="36">
        <v>12322819</v>
      </c>
      <c r="JF42" s="36">
        <v>0</v>
      </c>
      <c r="JG42" s="36">
        <v>0</v>
      </c>
      <c r="JH42" s="36">
        <v>0</v>
      </c>
      <c r="JI42" s="36">
        <v>9488</v>
      </c>
      <c r="JJ42" s="36">
        <v>0</v>
      </c>
      <c r="JK42" s="36">
        <v>656567</v>
      </c>
      <c r="JL42" s="36">
        <v>0</v>
      </c>
      <c r="JM42" s="36">
        <v>12988874</v>
      </c>
      <c r="JN42" s="3">
        <v>702.11999999999989</v>
      </c>
      <c r="JO42" s="3">
        <v>2.1199999999996568</v>
      </c>
      <c r="JP42" s="3">
        <v>0</v>
      </c>
      <c r="JQ42" s="3">
        <v>12949303</v>
      </c>
      <c r="JR42" s="3">
        <v>0</v>
      </c>
      <c r="JS42" s="3">
        <v>0</v>
      </c>
      <c r="JT42" s="3">
        <v>0</v>
      </c>
      <c r="JU42" s="3">
        <v>0</v>
      </c>
      <c r="JV42" s="3">
        <v>0</v>
      </c>
      <c r="JW42" s="3">
        <v>656484</v>
      </c>
      <c r="JX42" s="3">
        <v>0</v>
      </c>
      <c r="JY42" s="3">
        <v>13605787</v>
      </c>
      <c r="JZ42" s="36">
        <v>697.08999999999969</v>
      </c>
      <c r="KA42" s="36">
        <v>0</v>
      </c>
      <c r="KB42" s="36">
        <v>0</v>
      </c>
      <c r="KC42" s="36">
        <v>14413202</v>
      </c>
      <c r="KD42" s="36">
        <v>0</v>
      </c>
      <c r="KE42" s="36">
        <v>0</v>
      </c>
      <c r="KF42" s="36">
        <v>0</v>
      </c>
      <c r="KG42" s="36">
        <v>0</v>
      </c>
      <c r="KH42" s="36">
        <v>0</v>
      </c>
      <c r="KI42" s="36">
        <v>758428</v>
      </c>
      <c r="KJ42" s="36">
        <v>0</v>
      </c>
      <c r="KK42" s="36">
        <v>15171630</v>
      </c>
      <c r="KL42" s="3">
        <v>688</v>
      </c>
      <c r="KM42" s="3" t="s">
        <v>752</v>
      </c>
      <c r="KN42" s="3">
        <v>0</v>
      </c>
      <c r="KO42" s="3">
        <v>15164878</v>
      </c>
      <c r="KP42" s="3">
        <v>0</v>
      </c>
      <c r="KQ42" s="3">
        <v>0</v>
      </c>
      <c r="KR42" s="3">
        <v>0</v>
      </c>
      <c r="KS42" s="3">
        <v>0</v>
      </c>
      <c r="KT42" s="3">
        <v>0</v>
      </c>
      <c r="KU42" s="3">
        <v>817344</v>
      </c>
      <c r="KV42" s="3">
        <v>0</v>
      </c>
      <c r="KW42" s="3">
        <v>15982222</v>
      </c>
      <c r="KX42" s="36"/>
      <c r="KY42" s="36"/>
      <c r="KZ42" s="36"/>
      <c r="LA42" s="36"/>
      <c r="LB42" s="36"/>
      <c r="LC42" s="36"/>
      <c r="LD42" s="36"/>
      <c r="LE42" s="36"/>
      <c r="LF42" s="36"/>
      <c r="LG42" s="36"/>
      <c r="LH42" s="36"/>
      <c r="LI42" s="36"/>
      <c r="LJ42" s="3"/>
      <c r="LK42" s="3">
        <f t="shared" ref="LK42:LK73" si="1">LM42-A42</f>
        <v>-449</v>
      </c>
      <c r="LL42" s="3"/>
      <c r="LN42" s="204"/>
      <c r="LO42" s="20"/>
      <c r="LP42" s="61"/>
      <c r="LQ42" s="171"/>
      <c r="LR42" s="171"/>
      <c r="LS42" s="171"/>
      <c r="LT42" s="171"/>
      <c r="LU42" s="171"/>
      <c r="LV42" s="171"/>
      <c r="LW42" s="171"/>
      <c r="LX42" s="171"/>
      <c r="LY42" s="171"/>
    </row>
    <row r="43" spans="1:343" ht="14.45" customHeight="1">
      <c r="A43" s="1">
        <v>450</v>
      </c>
      <c r="B43" s="2" t="s">
        <v>17</v>
      </c>
      <c r="C43" s="5">
        <v>39</v>
      </c>
      <c r="D43" s="5">
        <v>38.998694501485303</v>
      </c>
      <c r="E43" s="3">
        <v>200714</v>
      </c>
      <c r="F43" s="3">
        <v>-298</v>
      </c>
      <c r="G43" s="3">
        <v>14089</v>
      </c>
      <c r="H43" s="3">
        <v>-34</v>
      </c>
      <c r="I43" s="3">
        <v>214803</v>
      </c>
      <c r="J43" s="12">
        <v>55.08</v>
      </c>
      <c r="K43" s="12">
        <v>55.08</v>
      </c>
      <c r="L43" s="13">
        <v>282437</v>
      </c>
      <c r="M43" s="13">
        <v>0</v>
      </c>
      <c r="N43" s="13">
        <v>19351</v>
      </c>
      <c r="O43" s="13"/>
      <c r="P43" s="13">
        <v>301788</v>
      </c>
      <c r="Q43" s="5">
        <v>72.67</v>
      </c>
      <c r="R43" s="5">
        <v>72.67</v>
      </c>
      <c r="S43" s="3">
        <v>368619</v>
      </c>
      <c r="T43" s="3">
        <v>0</v>
      </c>
      <c r="U43" s="3">
        <v>25438</v>
      </c>
      <c r="V43" s="3">
        <v>0</v>
      </c>
      <c r="W43" s="3">
        <v>0</v>
      </c>
      <c r="X43" s="3"/>
      <c r="Y43" s="3">
        <v>394057</v>
      </c>
      <c r="Z43" s="12">
        <v>109.92</v>
      </c>
      <c r="AA43" s="12">
        <v>0</v>
      </c>
      <c r="AB43" s="13">
        <v>618525</v>
      </c>
      <c r="AC43" s="13">
        <v>-5355</v>
      </c>
      <c r="AD43" s="13">
        <v>0</v>
      </c>
      <c r="AE43" s="13">
        <v>0</v>
      </c>
      <c r="AF43" s="13">
        <v>0</v>
      </c>
      <c r="AG43" s="13"/>
      <c r="AH43" s="13">
        <v>618525</v>
      </c>
      <c r="AI43" s="5">
        <v>108.84</v>
      </c>
      <c r="AJ43" s="5">
        <v>0</v>
      </c>
      <c r="AK43" s="3">
        <v>706780</v>
      </c>
      <c r="AL43" s="3"/>
      <c r="AM43" s="3">
        <v>0</v>
      </c>
      <c r="AN43" s="3"/>
      <c r="AO43" s="3">
        <v>0</v>
      </c>
      <c r="AP43" s="3"/>
      <c r="AQ43" s="3">
        <v>706780</v>
      </c>
      <c r="AR43" s="12">
        <v>122.93</v>
      </c>
      <c r="AS43" s="12">
        <v>0</v>
      </c>
      <c r="AT43" s="13">
        <v>880965</v>
      </c>
      <c r="AU43" s="13">
        <v>0</v>
      </c>
      <c r="AV43" s="13">
        <v>0</v>
      </c>
      <c r="AW43" s="13">
        <v>0</v>
      </c>
      <c r="AX43" s="13">
        <v>0</v>
      </c>
      <c r="AY43" s="13"/>
      <c r="AZ43" s="13">
        <v>880965</v>
      </c>
      <c r="BA43" s="5">
        <v>138.02000000000001</v>
      </c>
      <c r="BB43" s="5">
        <v>0</v>
      </c>
      <c r="BC43" s="5">
        <v>0</v>
      </c>
      <c r="BD43" s="3">
        <v>1073102</v>
      </c>
      <c r="BE43" s="3">
        <v>0</v>
      </c>
      <c r="BF43" s="3">
        <v>0</v>
      </c>
      <c r="BG43" s="3">
        <v>0</v>
      </c>
      <c r="BH43" s="3">
        <v>0</v>
      </c>
      <c r="BI43" s="3">
        <v>1073102</v>
      </c>
      <c r="BJ43" s="12">
        <v>139</v>
      </c>
      <c r="BK43" s="12">
        <v>0</v>
      </c>
      <c r="BL43" s="12">
        <v>0</v>
      </c>
      <c r="BM43" s="13">
        <v>1071567</v>
      </c>
      <c r="BN43" s="13">
        <v>0</v>
      </c>
      <c r="BO43" s="13">
        <v>0</v>
      </c>
      <c r="BP43" s="13">
        <v>0</v>
      </c>
      <c r="BQ43" s="13">
        <v>0</v>
      </c>
      <c r="BR43" s="13">
        <v>1071567</v>
      </c>
      <c r="BS43" s="5">
        <v>145.88999999999999</v>
      </c>
      <c r="BT43" s="5">
        <v>0</v>
      </c>
      <c r="BU43" s="5">
        <v>0</v>
      </c>
      <c r="BV43" s="3">
        <v>1190639</v>
      </c>
      <c r="BW43" s="3">
        <v>-2842</v>
      </c>
      <c r="BX43" s="3">
        <v>0</v>
      </c>
      <c r="BY43" s="3">
        <v>0</v>
      </c>
      <c r="BZ43" s="3">
        <v>0</v>
      </c>
      <c r="CA43" s="3">
        <v>1190639</v>
      </c>
      <c r="CB43" s="12">
        <v>145.94444444444446</v>
      </c>
      <c r="CC43" s="12">
        <v>0</v>
      </c>
      <c r="CD43" s="12">
        <v>0</v>
      </c>
      <c r="CE43" s="13">
        <v>1240780.0520833333</v>
      </c>
      <c r="CF43" s="13"/>
      <c r="CG43" s="13">
        <v>0</v>
      </c>
      <c r="CH43" s="13"/>
      <c r="CI43" s="13">
        <v>0</v>
      </c>
      <c r="CJ43" s="13">
        <v>109166.44444444445</v>
      </c>
      <c r="CK43" s="13"/>
      <c r="CL43" s="13">
        <v>0</v>
      </c>
      <c r="CM43" s="13">
        <v>1318979.6093577945</v>
      </c>
      <c r="CN43" s="5">
        <v>154</v>
      </c>
      <c r="CO43" s="5">
        <v>0</v>
      </c>
      <c r="CP43" s="5">
        <v>0</v>
      </c>
      <c r="CQ43" s="3">
        <v>1339341.8472222222</v>
      </c>
      <c r="CR43" s="3">
        <v>0</v>
      </c>
      <c r="CS43" s="3">
        <v>0</v>
      </c>
      <c r="CT43" s="3">
        <v>0</v>
      </c>
      <c r="CU43" s="3">
        <v>0</v>
      </c>
      <c r="CV43" s="3">
        <v>119504</v>
      </c>
      <c r="CW43" s="3">
        <v>0</v>
      </c>
      <c r="CX43" s="3">
        <v>1458845.8472222222</v>
      </c>
      <c r="CY43" s="12">
        <v>153.99303135888505</v>
      </c>
      <c r="CZ43" s="12">
        <v>0</v>
      </c>
      <c r="DA43" s="12">
        <v>0</v>
      </c>
      <c r="DB43" s="13">
        <v>1344410.7107018135</v>
      </c>
      <c r="DC43" s="13"/>
      <c r="DD43" s="13">
        <v>0</v>
      </c>
      <c r="DE43" s="13"/>
      <c r="DF43" s="13">
        <v>0</v>
      </c>
      <c r="DG43" s="13">
        <v>124888.34843205575</v>
      </c>
      <c r="DH43" s="13"/>
      <c r="DI43" s="13">
        <v>40222.356110692956</v>
      </c>
      <c r="DJ43" s="13">
        <v>1469299.0591338691</v>
      </c>
      <c r="DK43" s="5">
        <v>154.01712328767124</v>
      </c>
      <c r="DL43" s="5">
        <v>0</v>
      </c>
      <c r="DM43" s="5">
        <v>0</v>
      </c>
      <c r="DN43" s="3">
        <v>1451073</v>
      </c>
      <c r="DO43" s="3">
        <v>0</v>
      </c>
      <c r="DP43" s="3">
        <v>0</v>
      </c>
      <c r="DQ43" s="3">
        <v>0</v>
      </c>
      <c r="DR43" s="3">
        <v>0</v>
      </c>
      <c r="DS43" s="3">
        <v>130761</v>
      </c>
      <c r="DT43" s="3">
        <v>0</v>
      </c>
      <c r="DU43" s="3">
        <v>1581834</v>
      </c>
      <c r="DV43" s="12">
        <v>153.99652777777777</v>
      </c>
      <c r="DW43" s="12">
        <v>0</v>
      </c>
      <c r="DX43" s="12">
        <v>0</v>
      </c>
      <c r="DY43" s="13">
        <v>1515234</v>
      </c>
      <c r="DZ43" s="13"/>
      <c r="EA43" s="13">
        <v>0</v>
      </c>
      <c r="EB43" s="13"/>
      <c r="EC43" s="13">
        <v>0</v>
      </c>
      <c r="ED43" s="13">
        <v>137518</v>
      </c>
      <c r="EE43" s="13"/>
      <c r="EF43" s="13">
        <v>1652752</v>
      </c>
      <c r="EG43" s="5">
        <v>161.98961937716263</v>
      </c>
      <c r="EH43" s="5">
        <v>0</v>
      </c>
      <c r="EI43" s="5">
        <v>0</v>
      </c>
      <c r="EJ43" s="3">
        <v>1602095</v>
      </c>
      <c r="EK43" s="3"/>
      <c r="EL43" s="3">
        <v>0</v>
      </c>
      <c r="EM43" s="3"/>
      <c r="EN43" s="3">
        <v>0</v>
      </c>
      <c r="EO43" s="3">
        <v>144657</v>
      </c>
      <c r="EP43" s="3"/>
      <c r="EQ43" s="3">
        <v>1746752</v>
      </c>
      <c r="ER43" s="35">
        <v>164.96527777777774</v>
      </c>
      <c r="ES43" s="35">
        <v>0</v>
      </c>
      <c r="ET43" s="35">
        <v>0</v>
      </c>
      <c r="EU43" s="36">
        <v>1701551</v>
      </c>
      <c r="EV43" s="36">
        <v>1388</v>
      </c>
      <c r="EW43" s="36">
        <v>0</v>
      </c>
      <c r="EX43" s="36">
        <v>0</v>
      </c>
      <c r="EY43" s="36">
        <v>0</v>
      </c>
      <c r="EZ43" s="36">
        <v>147344</v>
      </c>
      <c r="FA43" s="36">
        <v>0</v>
      </c>
      <c r="FB43" s="36">
        <v>1848895</v>
      </c>
      <c r="FC43" s="5">
        <v>164.97916666666666</v>
      </c>
      <c r="FD43" s="5">
        <v>0</v>
      </c>
      <c r="FE43" s="5">
        <v>0</v>
      </c>
      <c r="FF43" s="3">
        <v>1704891</v>
      </c>
      <c r="FG43" s="3">
        <v>0</v>
      </c>
      <c r="FH43" s="3">
        <v>0</v>
      </c>
      <c r="FI43" s="3">
        <v>0</v>
      </c>
      <c r="FJ43" s="3">
        <v>0</v>
      </c>
      <c r="FK43" s="3">
        <v>147351</v>
      </c>
      <c r="FL43" s="3">
        <v>0</v>
      </c>
      <c r="FM43" s="3">
        <v>1852242</v>
      </c>
      <c r="FN43" s="36">
        <v>171.90311418685107</v>
      </c>
      <c r="FO43" s="36">
        <v>0</v>
      </c>
      <c r="FP43" s="36">
        <v>0</v>
      </c>
      <c r="FQ43" s="36">
        <v>1788859</v>
      </c>
      <c r="FR43" s="36">
        <v>0</v>
      </c>
      <c r="FS43" s="36">
        <v>0</v>
      </c>
      <c r="FT43" s="36">
        <v>0</v>
      </c>
      <c r="FU43" s="36">
        <v>0</v>
      </c>
      <c r="FV43" s="36">
        <v>153512</v>
      </c>
      <c r="FW43" s="36">
        <v>0</v>
      </c>
      <c r="FX43" s="36">
        <v>1942371</v>
      </c>
      <c r="FY43" s="5">
        <v>174.83737024221449</v>
      </c>
      <c r="FZ43" s="5">
        <v>0</v>
      </c>
      <c r="GA43" s="5">
        <v>0</v>
      </c>
      <c r="GB43" s="3">
        <v>1924870</v>
      </c>
      <c r="GC43" s="3">
        <v>0</v>
      </c>
      <c r="GD43" s="3">
        <v>0</v>
      </c>
      <c r="GE43" s="3">
        <v>0</v>
      </c>
      <c r="GF43" s="3">
        <v>0</v>
      </c>
      <c r="GG43" s="3">
        <v>156131</v>
      </c>
      <c r="GH43" s="3">
        <v>0</v>
      </c>
      <c r="GI43" s="3">
        <v>2081001</v>
      </c>
      <c r="GJ43" s="36">
        <v>192.78321678321686</v>
      </c>
      <c r="GK43" s="36">
        <v>0</v>
      </c>
      <c r="GL43" s="36">
        <v>0</v>
      </c>
      <c r="GM43" s="36">
        <v>2140526</v>
      </c>
      <c r="GN43" s="36">
        <v>0</v>
      </c>
      <c r="GO43" s="36">
        <v>0</v>
      </c>
      <c r="GP43" s="36">
        <v>0</v>
      </c>
      <c r="GQ43" s="36">
        <v>0</v>
      </c>
      <c r="GR43" s="36">
        <v>172163</v>
      </c>
      <c r="GS43" s="36">
        <v>0</v>
      </c>
      <c r="GT43" s="36">
        <v>2312689</v>
      </c>
      <c r="GU43" s="5">
        <v>210.20477815699672</v>
      </c>
      <c r="GV43" s="5">
        <v>0</v>
      </c>
      <c r="GW43" s="5">
        <v>0</v>
      </c>
      <c r="GX43" s="3">
        <v>2407809</v>
      </c>
      <c r="GY43" s="3">
        <v>0</v>
      </c>
      <c r="GZ43" s="3">
        <v>0</v>
      </c>
      <c r="HA43" s="3">
        <v>0</v>
      </c>
      <c r="HB43" s="3">
        <v>0</v>
      </c>
      <c r="HC43" s="3">
        <v>187713</v>
      </c>
      <c r="HD43" s="3">
        <v>0</v>
      </c>
      <c r="HE43" s="3">
        <v>2595522</v>
      </c>
      <c r="HF43" s="36">
        <v>217.86458333333317</v>
      </c>
      <c r="HG43" s="36">
        <v>0</v>
      </c>
      <c r="HH43" s="36">
        <v>0</v>
      </c>
      <c r="HI43" s="36">
        <v>2525561</v>
      </c>
      <c r="HJ43" s="36">
        <v>68</v>
      </c>
      <c r="HK43" s="36">
        <v>0</v>
      </c>
      <c r="HL43" s="36">
        <v>0</v>
      </c>
      <c r="HM43" s="36">
        <v>0</v>
      </c>
      <c r="HN43" s="36">
        <v>0</v>
      </c>
      <c r="HO43" s="36">
        <v>194556</v>
      </c>
      <c r="HP43" s="36">
        <v>12</v>
      </c>
      <c r="HQ43" s="36">
        <v>2720117</v>
      </c>
      <c r="HR43" s="3">
        <v>217.99</v>
      </c>
      <c r="HS43" s="3">
        <v>0</v>
      </c>
      <c r="HT43" s="3">
        <v>0</v>
      </c>
      <c r="HU43" s="3">
        <v>2593126</v>
      </c>
      <c r="HV43" s="3">
        <v>0</v>
      </c>
      <c r="HW43" s="3">
        <v>0</v>
      </c>
      <c r="HX43" s="3">
        <v>0</v>
      </c>
      <c r="HY43" s="3">
        <v>0</v>
      </c>
      <c r="HZ43" s="3">
        <v>0</v>
      </c>
      <c r="IA43" s="3">
        <v>194694</v>
      </c>
      <c r="IB43" s="3">
        <v>0</v>
      </c>
      <c r="IC43" s="3">
        <v>2787820</v>
      </c>
      <c r="ID43" s="201">
        <v>218.31999999999996</v>
      </c>
      <c r="IE43" s="201">
        <v>0.31999999999996626</v>
      </c>
      <c r="IF43" s="201">
        <v>0</v>
      </c>
      <c r="IG43" s="36">
        <v>2730926</v>
      </c>
      <c r="IH43" s="36">
        <v>0</v>
      </c>
      <c r="II43" s="36">
        <v>0</v>
      </c>
      <c r="IJ43" s="36">
        <v>0</v>
      </c>
      <c r="IK43" s="36">
        <v>0</v>
      </c>
      <c r="IL43" s="36">
        <v>0</v>
      </c>
      <c r="IM43" s="36">
        <v>194738</v>
      </c>
      <c r="IN43" s="36">
        <v>0</v>
      </c>
      <c r="IO43" s="36">
        <v>2925664</v>
      </c>
      <c r="IP43" s="3">
        <v>217.86</v>
      </c>
      <c r="IQ43" s="3">
        <v>0</v>
      </c>
      <c r="IR43" s="3">
        <v>0</v>
      </c>
      <c r="IS43" s="3">
        <v>2833641</v>
      </c>
      <c r="IT43" s="3">
        <v>0</v>
      </c>
      <c r="IU43" s="3">
        <v>0</v>
      </c>
      <c r="IV43" s="3">
        <v>0</v>
      </c>
      <c r="IW43" s="3">
        <v>0</v>
      </c>
      <c r="IX43" s="3">
        <v>0</v>
      </c>
      <c r="IY43" s="3">
        <v>204350</v>
      </c>
      <c r="IZ43" s="3">
        <v>0</v>
      </c>
      <c r="JA43" s="3">
        <v>3037991</v>
      </c>
      <c r="JB43" s="36">
        <v>218</v>
      </c>
      <c r="JC43" s="36">
        <v>0</v>
      </c>
      <c r="JD43" s="36">
        <v>0</v>
      </c>
      <c r="JE43" s="36">
        <v>2879443</v>
      </c>
      <c r="JF43" s="36">
        <v>0</v>
      </c>
      <c r="JG43" s="36">
        <v>0</v>
      </c>
      <c r="JH43" s="36">
        <v>0</v>
      </c>
      <c r="JI43" s="36">
        <v>0</v>
      </c>
      <c r="JJ43" s="36">
        <v>0</v>
      </c>
      <c r="JK43" s="36">
        <v>204484</v>
      </c>
      <c r="JL43" s="36">
        <v>0</v>
      </c>
      <c r="JM43" s="36">
        <v>3083927</v>
      </c>
      <c r="JN43" s="3">
        <v>217.32</v>
      </c>
      <c r="JO43" s="3">
        <v>0</v>
      </c>
      <c r="JP43" s="3">
        <v>0</v>
      </c>
      <c r="JQ43" s="3">
        <v>3092546</v>
      </c>
      <c r="JR43" s="3">
        <v>0</v>
      </c>
      <c r="JS43" s="3">
        <v>0</v>
      </c>
      <c r="JT43" s="3">
        <v>0</v>
      </c>
      <c r="JU43" s="3">
        <v>0</v>
      </c>
      <c r="JV43" s="3">
        <v>0</v>
      </c>
      <c r="JW43" s="3">
        <v>203846</v>
      </c>
      <c r="JX43" s="3">
        <v>0</v>
      </c>
      <c r="JY43" s="3">
        <v>3296392</v>
      </c>
      <c r="JZ43" s="36">
        <v>217.76999999999995</v>
      </c>
      <c r="KA43" s="36">
        <v>0</v>
      </c>
      <c r="KB43" s="36">
        <v>0</v>
      </c>
      <c r="KC43" s="36">
        <v>3158374</v>
      </c>
      <c r="KD43" s="36">
        <v>0</v>
      </c>
      <c r="KE43" s="36">
        <v>0</v>
      </c>
      <c r="KF43" s="36">
        <v>0</v>
      </c>
      <c r="KG43" s="36">
        <v>0</v>
      </c>
      <c r="KH43" s="36">
        <v>0</v>
      </c>
      <c r="KI43" s="36">
        <v>236933</v>
      </c>
      <c r="KJ43" s="36">
        <v>0</v>
      </c>
      <c r="KK43" s="36">
        <v>3395307</v>
      </c>
      <c r="KL43" s="3">
        <v>217</v>
      </c>
      <c r="KM43" s="3" t="s">
        <v>752</v>
      </c>
      <c r="KN43" s="3">
        <v>0</v>
      </c>
      <c r="KO43" s="3">
        <v>3269763</v>
      </c>
      <c r="KP43" s="3">
        <v>0</v>
      </c>
      <c r="KQ43" s="3">
        <v>0</v>
      </c>
      <c r="KR43" s="3">
        <v>0</v>
      </c>
      <c r="KS43" s="3">
        <v>0</v>
      </c>
      <c r="KT43" s="3">
        <v>0</v>
      </c>
      <c r="KU43" s="3">
        <v>257796</v>
      </c>
      <c r="KV43" s="3">
        <v>0</v>
      </c>
      <c r="KW43" s="3">
        <v>3527559</v>
      </c>
      <c r="KX43" s="36"/>
      <c r="KY43" s="36"/>
      <c r="KZ43" s="36"/>
      <c r="LA43" s="36"/>
      <c r="LB43" s="36"/>
      <c r="LC43" s="36"/>
      <c r="LD43" s="36"/>
      <c r="LE43" s="36"/>
      <c r="LF43" s="36"/>
      <c r="LG43" s="36"/>
      <c r="LH43" s="36"/>
      <c r="LI43" s="36"/>
      <c r="LJ43" s="3"/>
      <c r="LK43" s="3">
        <f t="shared" si="1"/>
        <v>-450</v>
      </c>
      <c r="LL43" s="3"/>
      <c r="LN43" s="204"/>
      <c r="LO43" s="20"/>
      <c r="LP43" s="61"/>
      <c r="LQ43" s="171"/>
      <c r="LR43" s="171"/>
      <c r="LS43" s="171"/>
      <c r="LT43" s="171"/>
      <c r="LU43" s="171"/>
      <c r="LV43" s="171"/>
      <c r="LW43" s="171"/>
      <c r="LX43" s="171"/>
      <c r="LY43" s="171"/>
    </row>
    <row r="44" spans="1:343" ht="14.45" customHeight="1">
      <c r="A44" s="1">
        <v>451</v>
      </c>
      <c r="B44" s="2" t="s">
        <v>18</v>
      </c>
      <c r="C44" s="5"/>
      <c r="D44" s="5"/>
      <c r="E44" s="3"/>
      <c r="F44" s="3"/>
      <c r="G44" s="3"/>
      <c r="H44" s="3"/>
      <c r="I44" s="3">
        <v>0</v>
      </c>
      <c r="J44" s="12"/>
      <c r="K44" s="12"/>
      <c r="L44" s="13"/>
      <c r="M44" s="13"/>
      <c r="N44" s="13"/>
      <c r="O44" s="13"/>
      <c r="P44" s="13"/>
      <c r="Q44" s="5"/>
      <c r="R44" s="5"/>
      <c r="S44" s="3"/>
      <c r="T44" s="3"/>
      <c r="U44" s="3"/>
      <c r="V44" s="3"/>
      <c r="W44" s="3"/>
      <c r="X44" s="3"/>
      <c r="Y44" s="3"/>
      <c r="Z44" s="12">
        <v>0</v>
      </c>
      <c r="AA44" s="12">
        <v>0</v>
      </c>
      <c r="AB44" s="13">
        <v>0</v>
      </c>
      <c r="AC44" s="13"/>
      <c r="AD44" s="13">
        <v>0</v>
      </c>
      <c r="AE44" s="13"/>
      <c r="AF44" s="13">
        <v>0</v>
      </c>
      <c r="AG44" s="13"/>
      <c r="AH44" s="13">
        <v>0</v>
      </c>
      <c r="AI44" s="5">
        <v>118.28</v>
      </c>
      <c r="AJ44" s="5">
        <v>0</v>
      </c>
      <c r="AK44" s="3">
        <v>835834</v>
      </c>
      <c r="AL44" s="3"/>
      <c r="AM44" s="3">
        <v>0</v>
      </c>
      <c r="AN44" s="3"/>
      <c r="AO44" s="3">
        <v>0</v>
      </c>
      <c r="AP44" s="3"/>
      <c r="AQ44" s="3">
        <v>835834</v>
      </c>
      <c r="AR44" s="12">
        <v>141.66999999999999</v>
      </c>
      <c r="AS44" s="12">
        <v>0</v>
      </c>
      <c r="AT44" s="13">
        <v>1062435</v>
      </c>
      <c r="AU44" s="13">
        <v>0</v>
      </c>
      <c r="AV44" s="13">
        <v>0</v>
      </c>
      <c r="AW44" s="13">
        <v>0</v>
      </c>
      <c r="AX44" s="13">
        <v>0</v>
      </c>
      <c r="AY44" s="13"/>
      <c r="AZ44" s="13">
        <v>1062435</v>
      </c>
      <c r="BA44" s="5">
        <v>158.13999999999999</v>
      </c>
      <c r="BB44" s="5">
        <v>0</v>
      </c>
      <c r="BC44" s="5">
        <v>0</v>
      </c>
      <c r="BD44" s="3">
        <v>1406024</v>
      </c>
      <c r="BE44" s="3">
        <v>0</v>
      </c>
      <c r="BF44" s="3">
        <v>0</v>
      </c>
      <c r="BG44" s="3">
        <v>0</v>
      </c>
      <c r="BH44" s="3">
        <v>0</v>
      </c>
      <c r="BI44" s="3">
        <v>1406024</v>
      </c>
      <c r="BJ44" s="12">
        <v>178.05</v>
      </c>
      <c r="BK44" s="12">
        <v>0</v>
      </c>
      <c r="BL44" s="12">
        <v>0</v>
      </c>
      <c r="BM44" s="13">
        <v>1412120</v>
      </c>
      <c r="BN44" s="13">
        <v>0</v>
      </c>
      <c r="BO44" s="13">
        <v>0</v>
      </c>
      <c r="BP44" s="13">
        <v>0</v>
      </c>
      <c r="BQ44" s="13">
        <v>0</v>
      </c>
      <c r="BR44" s="13">
        <v>1412120</v>
      </c>
      <c r="BS44" s="5">
        <v>177.4</v>
      </c>
      <c r="BT44" s="5">
        <v>0</v>
      </c>
      <c r="BU44" s="5">
        <v>0</v>
      </c>
      <c r="BV44" s="3">
        <v>1477030</v>
      </c>
      <c r="BW44" s="3">
        <v>0</v>
      </c>
      <c r="BX44" s="3">
        <v>0</v>
      </c>
      <c r="BY44" s="3">
        <v>0</v>
      </c>
      <c r="BZ44" s="3">
        <v>0</v>
      </c>
      <c r="CA44" s="3">
        <v>1477030</v>
      </c>
      <c r="CB44" s="12">
        <v>181.43223443223442</v>
      </c>
      <c r="CC44" s="12">
        <v>1.43223440025446</v>
      </c>
      <c r="CD44" s="12">
        <v>0</v>
      </c>
      <c r="CE44" s="13">
        <v>1539900.0002735886</v>
      </c>
      <c r="CF44" s="13"/>
      <c r="CG44" s="13">
        <v>0</v>
      </c>
      <c r="CH44" s="13"/>
      <c r="CI44" s="13">
        <v>0</v>
      </c>
      <c r="CJ44" s="13">
        <v>134640.00002392134</v>
      </c>
      <c r="CK44" s="13"/>
      <c r="CL44" s="13">
        <v>0</v>
      </c>
      <c r="CM44" s="13">
        <v>1581300.0002809402</v>
      </c>
      <c r="CN44" s="5">
        <v>181.17182130584192</v>
      </c>
      <c r="CO44" s="5">
        <v>1.1718213058419125</v>
      </c>
      <c r="CP44" s="5">
        <v>0</v>
      </c>
      <c r="CQ44" s="3">
        <v>1475414.6560194236</v>
      </c>
      <c r="CR44" s="3">
        <v>0</v>
      </c>
      <c r="CS44" s="3">
        <v>0</v>
      </c>
      <c r="CT44" s="3">
        <v>0</v>
      </c>
      <c r="CU44" s="3">
        <v>0</v>
      </c>
      <c r="CV44" s="3">
        <v>138964.65696781216</v>
      </c>
      <c r="CW44" s="3">
        <v>0</v>
      </c>
      <c r="CX44" s="3">
        <v>1614379.3129872358</v>
      </c>
      <c r="CY44" s="12">
        <v>173.26643598615919</v>
      </c>
      <c r="CZ44" s="12">
        <v>0</v>
      </c>
      <c r="DA44" s="12">
        <v>0</v>
      </c>
      <c r="DB44" s="13">
        <v>1494946.4007036169</v>
      </c>
      <c r="DC44" s="13"/>
      <c r="DD44" s="13">
        <v>0</v>
      </c>
      <c r="DE44" s="13"/>
      <c r="DF44" s="13">
        <v>0</v>
      </c>
      <c r="DG44" s="13">
        <v>140519.07958477509</v>
      </c>
      <c r="DH44" s="13"/>
      <c r="DI44" s="13">
        <v>30484.767211457947</v>
      </c>
      <c r="DJ44" s="13">
        <v>1635465.4802883924</v>
      </c>
      <c r="DK44" s="5">
        <v>186.09897610921504</v>
      </c>
      <c r="DL44" s="5">
        <v>6.0989761092150347</v>
      </c>
      <c r="DM44" s="5">
        <v>0</v>
      </c>
      <c r="DN44" s="3">
        <v>1635385</v>
      </c>
      <c r="DO44" s="3">
        <v>0</v>
      </c>
      <c r="DP44" s="3">
        <v>0</v>
      </c>
      <c r="DQ44" s="3">
        <v>0</v>
      </c>
      <c r="DR44" s="3">
        <v>0</v>
      </c>
      <c r="DS44" s="3">
        <v>152790</v>
      </c>
      <c r="DT44" s="3">
        <v>0</v>
      </c>
      <c r="DU44" s="3">
        <v>1788175</v>
      </c>
      <c r="DV44" s="12">
        <v>185.32432432432441</v>
      </c>
      <c r="DW44" s="12">
        <v>5.3243243243244036</v>
      </c>
      <c r="DX44" s="12">
        <v>0</v>
      </c>
      <c r="DY44" s="13">
        <v>1638787</v>
      </c>
      <c r="DZ44" s="13"/>
      <c r="EA44" s="13">
        <v>0</v>
      </c>
      <c r="EB44" s="13"/>
      <c r="EC44" s="13">
        <v>0</v>
      </c>
      <c r="ED44" s="13">
        <v>160686</v>
      </c>
      <c r="EE44" s="13"/>
      <c r="EF44" s="13">
        <v>1799473</v>
      </c>
      <c r="EG44" s="5">
        <v>179.55148299975889</v>
      </c>
      <c r="EH44" s="5">
        <v>0</v>
      </c>
      <c r="EI44" s="5">
        <v>0</v>
      </c>
      <c r="EJ44" s="3">
        <v>1638410</v>
      </c>
      <c r="EK44" s="3"/>
      <c r="EL44" s="3">
        <v>0</v>
      </c>
      <c r="EM44" s="3"/>
      <c r="EN44" s="3">
        <v>0</v>
      </c>
      <c r="EO44" s="3">
        <v>160341</v>
      </c>
      <c r="EP44" s="3"/>
      <c r="EQ44" s="3">
        <v>1798751</v>
      </c>
      <c r="ER44" s="35"/>
      <c r="ES44" s="35"/>
      <c r="ET44" s="35"/>
      <c r="EU44" s="36"/>
      <c r="EV44" s="36"/>
      <c r="EW44" s="36"/>
      <c r="EX44" s="36"/>
      <c r="EY44" s="36"/>
      <c r="EZ44" s="36"/>
      <c r="FA44" s="36"/>
      <c r="FB44" s="36"/>
      <c r="FC44" s="5"/>
      <c r="FD44" s="5"/>
      <c r="FE44" s="5"/>
      <c r="FF44" s="3"/>
      <c r="FG44" s="3"/>
      <c r="FH44" s="3"/>
      <c r="FI44" s="3"/>
      <c r="FJ44" s="3"/>
      <c r="FK44" s="3"/>
      <c r="FL44" s="3"/>
      <c r="FM44" s="3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5"/>
      <c r="FZ44" s="5"/>
      <c r="GA44" s="5"/>
      <c r="GB44" s="3"/>
      <c r="GC44" s="3"/>
      <c r="GD44" s="3"/>
      <c r="GE44" s="3"/>
      <c r="GF44" s="3"/>
      <c r="GG44" s="3"/>
      <c r="GH44" s="3"/>
      <c r="GI44" s="3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5"/>
      <c r="GV44" s="5"/>
      <c r="GW44" s="5"/>
      <c r="GX44" s="3"/>
      <c r="GY44" s="3"/>
      <c r="GZ44" s="3"/>
      <c r="HA44" s="3"/>
      <c r="HB44" s="3"/>
      <c r="HC44" s="3"/>
      <c r="HD44" s="3"/>
      <c r="HE44" s="3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201"/>
      <c r="IE44" s="201"/>
      <c r="IF44" s="201"/>
      <c r="IG44" s="36"/>
      <c r="IH44" s="36"/>
      <c r="II44" s="36"/>
      <c r="IJ44" s="36"/>
      <c r="IK44" s="36"/>
      <c r="IL44" s="36"/>
      <c r="IM44" s="36"/>
      <c r="IN44" s="36"/>
      <c r="IO44" s="36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6"/>
      <c r="JC44" s="36"/>
      <c r="JD44" s="36"/>
      <c r="JE44" s="36"/>
      <c r="JF44" s="36"/>
      <c r="JG44" s="36"/>
      <c r="JH44" s="36">
        <v>0</v>
      </c>
      <c r="JI44" s="36"/>
      <c r="JJ44" s="36"/>
      <c r="JK44" s="36"/>
      <c r="JL44" s="36"/>
      <c r="JM44" s="36"/>
      <c r="JN44" s="3"/>
      <c r="JO44" s="3"/>
      <c r="JP44" s="3"/>
      <c r="JQ44" s="3"/>
      <c r="JR44" s="3">
        <v>0</v>
      </c>
      <c r="JS44" s="3"/>
      <c r="JT44" s="3"/>
      <c r="JU44" s="3"/>
      <c r="JV44" s="3">
        <v>6061</v>
      </c>
      <c r="JW44" s="3"/>
      <c r="JX44" s="3">
        <v>0</v>
      </c>
      <c r="JY44" s="3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">
        <v>0</v>
      </c>
      <c r="KM44" s="3">
        <v>0</v>
      </c>
      <c r="KN44" s="3"/>
      <c r="KO44" s="3">
        <v>0</v>
      </c>
      <c r="KP44" s="3"/>
      <c r="KQ44" s="3"/>
      <c r="KR44" s="3"/>
      <c r="KS44" s="3">
        <v>0</v>
      </c>
      <c r="KT44" s="3"/>
      <c r="KU44" s="3">
        <v>0</v>
      </c>
      <c r="KV44" s="3"/>
      <c r="KW44" s="3">
        <v>0</v>
      </c>
      <c r="KX44" s="36"/>
      <c r="KY44" s="36"/>
      <c r="KZ44" s="36"/>
      <c r="LA44" s="36"/>
      <c r="LB44" s="36"/>
      <c r="LC44" s="36"/>
      <c r="LD44" s="36"/>
      <c r="LE44" s="36"/>
      <c r="LF44" s="36"/>
      <c r="LG44" s="36"/>
      <c r="LH44" s="36"/>
      <c r="LI44" s="36"/>
      <c r="LJ44" s="3"/>
      <c r="LK44" s="3">
        <f t="shared" si="1"/>
        <v>-451</v>
      </c>
      <c r="LL44" s="3"/>
      <c r="LN44" s="204"/>
      <c r="LO44" s="20"/>
      <c r="LP44" s="61"/>
      <c r="LQ44" s="171"/>
      <c r="LR44" s="171"/>
      <c r="LS44" s="171"/>
      <c r="LT44" s="171"/>
      <c r="LU44" s="171"/>
      <c r="LV44" s="171"/>
      <c r="LW44" s="171"/>
      <c r="LX44" s="171"/>
      <c r="LY44" s="171"/>
      <c r="ME44" s="3"/>
    </row>
    <row r="45" spans="1:343" ht="14.45" customHeight="1">
      <c r="A45" s="1">
        <v>453</v>
      </c>
      <c r="B45" s="2" t="s">
        <v>19</v>
      </c>
      <c r="C45" s="5"/>
      <c r="D45" s="5"/>
      <c r="E45" s="3"/>
      <c r="F45" s="3"/>
      <c r="G45" s="3"/>
      <c r="H45" s="3"/>
      <c r="I45" s="3">
        <v>0</v>
      </c>
      <c r="J45" s="12"/>
      <c r="K45" s="12"/>
      <c r="L45" s="13"/>
      <c r="M45" s="13"/>
      <c r="N45" s="13"/>
      <c r="O45" s="13"/>
      <c r="P45" s="13"/>
      <c r="Q45" s="5"/>
      <c r="R45" s="5"/>
      <c r="S45" s="3"/>
      <c r="T45" s="3"/>
      <c r="U45" s="3"/>
      <c r="V45" s="3"/>
      <c r="W45" s="3"/>
      <c r="X45" s="3"/>
      <c r="Y45" s="3"/>
      <c r="Z45" s="12">
        <v>0</v>
      </c>
      <c r="AA45" s="12">
        <v>0</v>
      </c>
      <c r="AB45" s="13">
        <v>0</v>
      </c>
      <c r="AC45" s="13"/>
      <c r="AD45" s="13">
        <v>0</v>
      </c>
      <c r="AE45" s="13"/>
      <c r="AF45" s="13">
        <v>0</v>
      </c>
      <c r="AG45" s="13"/>
      <c r="AH45" s="13">
        <v>0</v>
      </c>
      <c r="AI45" s="5"/>
      <c r="AJ45" s="5"/>
      <c r="AK45" s="3"/>
      <c r="AL45" s="3"/>
      <c r="AM45" s="3"/>
      <c r="AN45" s="3"/>
      <c r="AO45" s="3"/>
      <c r="AP45" s="3"/>
      <c r="AQ45" s="3"/>
      <c r="AR45" s="12"/>
      <c r="AS45" s="12"/>
      <c r="AT45" s="13"/>
      <c r="AU45" s="13"/>
      <c r="AV45" s="13"/>
      <c r="AW45" s="13"/>
      <c r="AX45" s="13"/>
      <c r="AY45" s="13"/>
      <c r="AZ45" s="13"/>
      <c r="BA45" s="5"/>
      <c r="BB45" s="5"/>
      <c r="BC45" s="5"/>
      <c r="BD45" s="3"/>
      <c r="BE45" s="3"/>
      <c r="BF45" s="3"/>
      <c r="BG45" s="3"/>
      <c r="BH45" s="3"/>
      <c r="BI45" s="3"/>
      <c r="BJ45" s="12"/>
      <c r="BK45" s="12"/>
      <c r="BL45" s="12"/>
      <c r="BM45" s="13"/>
      <c r="BN45" s="13"/>
      <c r="BO45" s="13"/>
      <c r="BP45" s="13"/>
      <c r="BQ45" s="13"/>
      <c r="BR45" s="13"/>
      <c r="BS45" s="5">
        <v>0</v>
      </c>
      <c r="BT45" s="5">
        <v>0</v>
      </c>
      <c r="BU45" s="5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12"/>
      <c r="CC45" s="12"/>
      <c r="CD45" s="12"/>
      <c r="CE45" s="13"/>
      <c r="CF45" s="13"/>
      <c r="CG45" s="13"/>
      <c r="CH45" s="13"/>
      <c r="CI45" s="13"/>
      <c r="CJ45" s="13"/>
      <c r="CK45" s="13"/>
      <c r="CL45" s="13">
        <v>0</v>
      </c>
      <c r="CM45" s="13"/>
      <c r="CN45" s="5">
        <v>603.97916666666674</v>
      </c>
      <c r="CO45" s="5">
        <v>0</v>
      </c>
      <c r="CP45" s="5">
        <v>201.48611111111114</v>
      </c>
      <c r="CQ45" s="3">
        <v>5740380.048611111</v>
      </c>
      <c r="CR45" s="3">
        <v>0</v>
      </c>
      <c r="CS45" s="3">
        <v>157965.11111111112</v>
      </c>
      <c r="CT45" s="3">
        <v>-5354.611111111124</v>
      </c>
      <c r="CU45" s="3">
        <v>0</v>
      </c>
      <c r="CV45" s="3">
        <v>468687.83333333326</v>
      </c>
      <c r="CW45" s="3">
        <v>0</v>
      </c>
      <c r="CX45" s="3">
        <v>6367032.993055555</v>
      </c>
      <c r="CY45" s="12">
        <v>676.76450511945552</v>
      </c>
      <c r="CZ45" s="12">
        <v>0</v>
      </c>
      <c r="DA45" s="12">
        <v>260.3003412969282</v>
      </c>
      <c r="DB45" s="13">
        <v>6192046.9583978662</v>
      </c>
      <c r="DC45" s="13"/>
      <c r="DD45" s="13">
        <v>209021.17406143344</v>
      </c>
      <c r="DE45" s="13"/>
      <c r="DF45" s="13">
        <v>0</v>
      </c>
      <c r="DG45" s="13">
        <v>548856.01365187683</v>
      </c>
      <c r="DH45" s="13"/>
      <c r="DI45" s="13">
        <v>60836.714780543</v>
      </c>
      <c r="DJ45" s="13">
        <v>6949924.1461111819</v>
      </c>
      <c r="DK45" s="5">
        <v>691.3378839590448</v>
      </c>
      <c r="DL45" s="5">
        <v>0</v>
      </c>
      <c r="DM45" s="5">
        <v>389.52559726962437</v>
      </c>
      <c r="DN45" s="3">
        <v>6324690</v>
      </c>
      <c r="DO45" s="3">
        <v>0</v>
      </c>
      <c r="DP45" s="3">
        <v>160095</v>
      </c>
      <c r="DQ45" s="3">
        <v>0</v>
      </c>
      <c r="DR45" s="3">
        <v>0</v>
      </c>
      <c r="DS45" s="3">
        <v>586940</v>
      </c>
      <c r="DT45" s="3">
        <v>0</v>
      </c>
      <c r="DU45" s="3">
        <v>7071725</v>
      </c>
      <c r="DV45" s="12">
        <v>698.32413793103467</v>
      </c>
      <c r="DW45" s="12">
        <v>0</v>
      </c>
      <c r="DX45" s="12">
        <v>432.08620689655169</v>
      </c>
      <c r="DY45" s="13">
        <v>6658993</v>
      </c>
      <c r="DZ45" s="13"/>
      <c r="EA45" s="13">
        <v>332705</v>
      </c>
      <c r="EB45" s="13"/>
      <c r="EC45" s="13">
        <v>0</v>
      </c>
      <c r="ED45" s="13">
        <v>623608</v>
      </c>
      <c r="EE45" s="13"/>
      <c r="EF45" s="13">
        <v>7615306</v>
      </c>
      <c r="EG45" s="5">
        <v>701.285234899329</v>
      </c>
      <c r="EH45" s="5">
        <v>0</v>
      </c>
      <c r="EI45" s="5">
        <v>550.17449664429557</v>
      </c>
      <c r="EJ45" s="3">
        <v>6949544</v>
      </c>
      <c r="EK45" s="3"/>
      <c r="EL45" s="3">
        <v>611797</v>
      </c>
      <c r="EM45" s="3"/>
      <c r="EN45" s="3">
        <v>0</v>
      </c>
      <c r="EO45" s="3">
        <v>626247</v>
      </c>
      <c r="EP45" s="3"/>
      <c r="EQ45" s="3">
        <v>8187588</v>
      </c>
      <c r="ER45" s="35">
        <v>700.16040955631365</v>
      </c>
      <c r="ES45" s="35">
        <v>0</v>
      </c>
      <c r="ET45" s="35">
        <v>533.05119453924908</v>
      </c>
      <c r="EU45" s="36">
        <v>7529850</v>
      </c>
      <c r="EV45" s="36">
        <v>0</v>
      </c>
      <c r="EW45" s="36">
        <v>538916</v>
      </c>
      <c r="EX45" s="36">
        <v>0</v>
      </c>
      <c r="EY45" s="36">
        <v>0</v>
      </c>
      <c r="EZ45" s="36">
        <v>625244</v>
      </c>
      <c r="FA45" s="36">
        <v>0</v>
      </c>
      <c r="FB45" s="36">
        <v>8694010</v>
      </c>
      <c r="FC45" s="5">
        <v>702.71722300840781</v>
      </c>
      <c r="FD45" s="5">
        <v>0</v>
      </c>
      <c r="FE45" s="5">
        <v>527.75840458550863</v>
      </c>
      <c r="FF45" s="3">
        <v>7528086</v>
      </c>
      <c r="FG45" s="3">
        <v>0</v>
      </c>
      <c r="FH45" s="3">
        <v>405840</v>
      </c>
      <c r="FI45" s="3">
        <v>0</v>
      </c>
      <c r="FJ45" s="3">
        <v>0</v>
      </c>
      <c r="FK45" s="3">
        <v>627523</v>
      </c>
      <c r="FL45" s="3">
        <v>0</v>
      </c>
      <c r="FM45" s="3">
        <v>8561449</v>
      </c>
      <c r="FN45" s="36">
        <v>700.88659793814406</v>
      </c>
      <c r="FO45" s="36">
        <v>0</v>
      </c>
      <c r="FP45" s="36">
        <v>523.27491408934691</v>
      </c>
      <c r="FQ45" s="36">
        <v>7816808</v>
      </c>
      <c r="FR45" s="36">
        <v>0</v>
      </c>
      <c r="FS45" s="36">
        <v>436415</v>
      </c>
      <c r="FT45" s="36">
        <v>0</v>
      </c>
      <c r="FU45" s="36">
        <v>0</v>
      </c>
      <c r="FV45" s="36">
        <v>625892</v>
      </c>
      <c r="FW45" s="36">
        <v>0</v>
      </c>
      <c r="FX45" s="36">
        <v>8879115</v>
      </c>
      <c r="FY45" s="5">
        <v>702.16326530612264</v>
      </c>
      <c r="FZ45" s="5">
        <v>0.16326530612264012</v>
      </c>
      <c r="GA45" s="5">
        <v>528.17687074829917</v>
      </c>
      <c r="GB45" s="3">
        <v>7912242</v>
      </c>
      <c r="GC45" s="3">
        <v>0</v>
      </c>
      <c r="GD45" s="3">
        <v>422029</v>
      </c>
      <c r="GE45" s="3">
        <v>0</v>
      </c>
      <c r="GF45" s="3">
        <v>0</v>
      </c>
      <c r="GG45" s="3">
        <v>626986</v>
      </c>
      <c r="GH45" s="3">
        <v>0</v>
      </c>
      <c r="GI45" s="3">
        <v>8961257</v>
      </c>
      <c r="GJ45" s="36">
        <v>702.03040540540553</v>
      </c>
      <c r="GK45" s="36">
        <v>3.0405405405531227E-2</v>
      </c>
      <c r="GL45" s="36">
        <v>521.53040540540519</v>
      </c>
      <c r="GM45" s="36">
        <v>7850582</v>
      </c>
      <c r="GN45" s="36">
        <v>0</v>
      </c>
      <c r="GO45" s="36">
        <v>465207</v>
      </c>
      <c r="GP45" s="36">
        <v>0</v>
      </c>
      <c r="GQ45" s="36">
        <v>0</v>
      </c>
      <c r="GR45" s="36">
        <v>626874</v>
      </c>
      <c r="GS45" s="36">
        <v>0</v>
      </c>
      <c r="GT45" s="36">
        <v>8942663</v>
      </c>
      <c r="GU45" s="5">
        <v>702.56081081081072</v>
      </c>
      <c r="GV45" s="5">
        <v>0.56081081081071826</v>
      </c>
      <c r="GW45" s="5">
        <v>517.0270270270272</v>
      </c>
      <c r="GX45" s="3">
        <v>7962830</v>
      </c>
      <c r="GY45" s="3">
        <v>0</v>
      </c>
      <c r="GZ45" s="3">
        <v>467393</v>
      </c>
      <c r="HA45" s="3">
        <v>0</v>
      </c>
      <c r="HB45" s="3">
        <v>0</v>
      </c>
      <c r="HC45" s="3">
        <v>626696</v>
      </c>
      <c r="HD45" s="3">
        <v>0</v>
      </c>
      <c r="HE45" s="3">
        <v>9056919</v>
      </c>
      <c r="HF45" s="36">
        <v>700.57482993197277</v>
      </c>
      <c r="HG45" s="36">
        <v>0</v>
      </c>
      <c r="HH45" s="36">
        <v>510.68027210884355</v>
      </c>
      <c r="HI45" s="36">
        <v>8171378</v>
      </c>
      <c r="HJ45" s="36">
        <v>0</v>
      </c>
      <c r="HK45" s="36">
        <v>0</v>
      </c>
      <c r="HL45" s="36">
        <v>0</v>
      </c>
      <c r="HM45" s="36">
        <v>486681</v>
      </c>
      <c r="HN45" s="36">
        <v>0</v>
      </c>
      <c r="HO45" s="36">
        <v>625612</v>
      </c>
      <c r="HP45" s="36">
        <v>0</v>
      </c>
      <c r="HQ45" s="36">
        <v>9283671</v>
      </c>
      <c r="HR45" s="3">
        <v>702.4799999999999</v>
      </c>
      <c r="HS45" s="3">
        <v>0.479999999999912</v>
      </c>
      <c r="HT45" s="3">
        <v>512.86999999999989</v>
      </c>
      <c r="HU45" s="3">
        <v>8289847</v>
      </c>
      <c r="HV45" s="3">
        <v>0</v>
      </c>
      <c r="HW45" s="3">
        <v>0</v>
      </c>
      <c r="HX45" s="3">
        <v>0</v>
      </c>
      <c r="HY45" s="3">
        <v>491329</v>
      </c>
      <c r="HZ45" s="3">
        <v>-495</v>
      </c>
      <c r="IA45" s="3">
        <v>626633</v>
      </c>
      <c r="IB45" s="3">
        <v>0</v>
      </c>
      <c r="IC45" s="3">
        <v>9407809</v>
      </c>
      <c r="ID45" s="201">
        <v>702.28999999999974</v>
      </c>
      <c r="IE45" s="201">
        <v>0.28999999999973941</v>
      </c>
      <c r="IF45" s="201">
        <v>508.52</v>
      </c>
      <c r="IG45" s="36">
        <v>8610821</v>
      </c>
      <c r="IH45" s="36">
        <v>0</v>
      </c>
      <c r="II45" s="36">
        <v>0</v>
      </c>
      <c r="IJ45" s="36">
        <v>0</v>
      </c>
      <c r="IK45" s="36">
        <v>476972</v>
      </c>
      <c r="IL45" s="36">
        <v>0</v>
      </c>
      <c r="IM45" s="36">
        <v>627110</v>
      </c>
      <c r="IN45" s="36">
        <v>0</v>
      </c>
      <c r="IO45" s="36">
        <v>9714903</v>
      </c>
      <c r="IP45" s="3">
        <v>701.22000000000014</v>
      </c>
      <c r="IQ45" s="3">
        <v>0</v>
      </c>
      <c r="IR45" s="3">
        <v>472.77</v>
      </c>
      <c r="IS45" s="3">
        <v>9074995</v>
      </c>
      <c r="IT45" s="3">
        <v>0</v>
      </c>
      <c r="IU45" s="3">
        <v>0</v>
      </c>
      <c r="IV45" s="3">
        <v>0</v>
      </c>
      <c r="IW45" s="3">
        <v>554561</v>
      </c>
      <c r="IX45" s="3">
        <v>0</v>
      </c>
      <c r="IY45" s="3">
        <v>657706</v>
      </c>
      <c r="IZ45" s="3">
        <v>0</v>
      </c>
      <c r="JA45" s="3">
        <v>10287262</v>
      </c>
      <c r="JB45" s="36">
        <v>700.77</v>
      </c>
      <c r="JC45" s="36">
        <v>0</v>
      </c>
      <c r="JD45" s="36">
        <v>0</v>
      </c>
      <c r="JE45" s="36">
        <v>9335548</v>
      </c>
      <c r="JF45" s="36">
        <v>0</v>
      </c>
      <c r="JG45" s="36">
        <v>0</v>
      </c>
      <c r="JH45" s="36">
        <v>0</v>
      </c>
      <c r="JI45" s="36">
        <v>0</v>
      </c>
      <c r="JJ45" s="36">
        <v>452706</v>
      </c>
      <c r="JK45" s="36">
        <v>657323</v>
      </c>
      <c r="JL45" s="36">
        <v>0</v>
      </c>
      <c r="JM45" s="36">
        <v>9992871</v>
      </c>
      <c r="JN45" s="3">
        <v>647.83999999999969</v>
      </c>
      <c r="JO45" s="3">
        <v>0</v>
      </c>
      <c r="JP45" s="3">
        <v>436.31999999999988</v>
      </c>
      <c r="JQ45" s="3">
        <v>9390780</v>
      </c>
      <c r="JR45" s="3">
        <v>0</v>
      </c>
      <c r="JS45" s="3">
        <v>0</v>
      </c>
      <c r="JT45" s="3">
        <v>0</v>
      </c>
      <c r="JU45" s="3">
        <v>465117</v>
      </c>
      <c r="JV45" s="3">
        <v>0</v>
      </c>
      <c r="JW45" s="3">
        <v>607665</v>
      </c>
      <c r="JX45" s="3">
        <v>0</v>
      </c>
      <c r="JY45" s="3">
        <v>10463562</v>
      </c>
      <c r="JZ45" s="36">
        <v>685.78999999999951</v>
      </c>
      <c r="KA45" s="36">
        <v>0</v>
      </c>
      <c r="KB45" s="36">
        <v>428.34999999999991</v>
      </c>
      <c r="KC45" s="36">
        <v>11012904</v>
      </c>
      <c r="KD45" s="36">
        <v>0</v>
      </c>
      <c r="KE45" s="36">
        <v>0</v>
      </c>
      <c r="KF45" s="36">
        <v>0</v>
      </c>
      <c r="KG45" s="36">
        <v>792900</v>
      </c>
      <c r="KH45" s="36">
        <v>0</v>
      </c>
      <c r="KI45" s="36">
        <v>746144</v>
      </c>
      <c r="KJ45" s="36">
        <v>0</v>
      </c>
      <c r="KK45" s="36">
        <v>12551948</v>
      </c>
      <c r="KL45" s="3">
        <v>692</v>
      </c>
      <c r="KM45" s="3" t="s">
        <v>752</v>
      </c>
      <c r="KN45" s="3">
        <v>0</v>
      </c>
      <c r="KO45" s="3">
        <v>12344263</v>
      </c>
      <c r="KP45" s="3">
        <v>0</v>
      </c>
      <c r="KQ45" s="3">
        <v>0</v>
      </c>
      <c r="KR45" s="3">
        <v>0</v>
      </c>
      <c r="KS45" s="3">
        <v>792900</v>
      </c>
      <c r="KT45" s="3">
        <v>0</v>
      </c>
      <c r="KU45" s="3">
        <v>822096</v>
      </c>
      <c r="KV45" s="3">
        <v>0</v>
      </c>
      <c r="KW45" s="3">
        <v>13959259</v>
      </c>
      <c r="KX45" s="36"/>
      <c r="KY45" s="36"/>
      <c r="KZ45" s="36"/>
      <c r="LA45" s="36"/>
      <c r="LB45" s="36"/>
      <c r="LC45" s="36"/>
      <c r="LD45" s="36"/>
      <c r="LE45" s="36"/>
      <c r="LF45" s="36"/>
      <c r="LG45" s="36"/>
      <c r="LH45" s="36"/>
      <c r="LI45" s="36"/>
      <c r="LJ45" s="3"/>
      <c r="LK45" s="3">
        <f t="shared" si="1"/>
        <v>-453</v>
      </c>
      <c r="LL45" s="3"/>
      <c r="LN45" s="204"/>
      <c r="LO45" s="20"/>
      <c r="LP45" s="61"/>
      <c r="LQ45" s="171"/>
      <c r="LR45" s="171"/>
      <c r="LS45" s="171"/>
      <c r="LT45" s="171"/>
      <c r="LU45" s="171"/>
      <c r="LV45" s="171"/>
      <c r="LW45" s="171"/>
      <c r="LX45" s="171"/>
      <c r="LY45" s="171"/>
    </row>
    <row r="46" spans="1:343" ht="14.45" customHeight="1">
      <c r="A46" s="1">
        <v>454</v>
      </c>
      <c r="B46" s="2" t="s">
        <v>20</v>
      </c>
      <c r="C46" s="5">
        <v>179.011</v>
      </c>
      <c r="D46" s="5">
        <v>179.01046025104603</v>
      </c>
      <c r="E46" s="3">
        <v>1018367</v>
      </c>
      <c r="F46" s="3">
        <v>0</v>
      </c>
      <c r="G46" s="3">
        <v>84139</v>
      </c>
      <c r="H46" s="3">
        <v>0</v>
      </c>
      <c r="I46" s="3">
        <v>1102506</v>
      </c>
      <c r="J46" s="12">
        <v>236.51</v>
      </c>
      <c r="K46" s="12">
        <v>236.51</v>
      </c>
      <c r="L46" s="13">
        <v>1465774</v>
      </c>
      <c r="M46" s="13">
        <v>0</v>
      </c>
      <c r="N46" s="13">
        <v>50929</v>
      </c>
      <c r="O46" s="13"/>
      <c r="P46" s="13">
        <v>1516703</v>
      </c>
      <c r="Q46" s="5">
        <v>295.95999999999998</v>
      </c>
      <c r="R46" s="5">
        <v>295.95999999999998</v>
      </c>
      <c r="S46" s="3">
        <v>1893478</v>
      </c>
      <c r="T46" s="3">
        <v>0</v>
      </c>
      <c r="U46" s="3">
        <v>65462</v>
      </c>
      <c r="V46" s="3">
        <v>0</v>
      </c>
      <c r="W46" s="3">
        <v>0</v>
      </c>
      <c r="X46" s="3"/>
      <c r="Y46" s="3">
        <v>1958940</v>
      </c>
      <c r="Z46" s="12">
        <v>360.27</v>
      </c>
      <c r="AA46" s="12">
        <v>183.95</v>
      </c>
      <c r="AB46" s="13">
        <v>2398677</v>
      </c>
      <c r="AC46" s="13">
        <v>0</v>
      </c>
      <c r="AD46" s="13">
        <v>100436</v>
      </c>
      <c r="AE46" s="13">
        <v>0</v>
      </c>
      <c r="AF46" s="13">
        <v>0</v>
      </c>
      <c r="AG46" s="13"/>
      <c r="AH46" s="13">
        <v>2499113</v>
      </c>
      <c r="AI46" s="5">
        <v>426.83</v>
      </c>
      <c r="AJ46" s="5">
        <v>252.18</v>
      </c>
      <c r="AK46" s="3">
        <v>3098122</v>
      </c>
      <c r="AL46" s="3"/>
      <c r="AM46" s="3">
        <v>124575</v>
      </c>
      <c r="AN46" s="3"/>
      <c r="AO46" s="3">
        <v>0</v>
      </c>
      <c r="AP46" s="3"/>
      <c r="AQ46" s="3">
        <v>3222697</v>
      </c>
      <c r="AR46" s="12">
        <v>475.96</v>
      </c>
      <c r="AS46" s="12">
        <v>295.2</v>
      </c>
      <c r="AT46" s="13">
        <v>3694676</v>
      </c>
      <c r="AU46" s="13">
        <v>0</v>
      </c>
      <c r="AV46" s="13">
        <v>145830</v>
      </c>
      <c r="AW46" s="13">
        <v>0</v>
      </c>
      <c r="AX46" s="13">
        <v>0</v>
      </c>
      <c r="AY46" s="13"/>
      <c r="AZ46" s="13">
        <v>3840506</v>
      </c>
      <c r="BA46" s="5">
        <v>480.1</v>
      </c>
      <c r="BB46" s="5">
        <v>0</v>
      </c>
      <c r="BC46" s="5">
        <v>307.26</v>
      </c>
      <c r="BD46" s="3">
        <v>3983162</v>
      </c>
      <c r="BE46" s="3">
        <v>0</v>
      </c>
      <c r="BF46" s="3">
        <v>162849</v>
      </c>
      <c r="BG46" s="3">
        <v>0</v>
      </c>
      <c r="BH46" s="3">
        <v>0</v>
      </c>
      <c r="BI46" s="3">
        <v>4146011</v>
      </c>
      <c r="BJ46" s="12">
        <v>483.14</v>
      </c>
      <c r="BK46" s="12">
        <v>0</v>
      </c>
      <c r="BL46" s="12">
        <v>479.14</v>
      </c>
      <c r="BM46" s="13">
        <v>4237006</v>
      </c>
      <c r="BN46" s="13">
        <v>0</v>
      </c>
      <c r="BO46" s="13">
        <v>272151</v>
      </c>
      <c r="BP46" s="13">
        <v>0</v>
      </c>
      <c r="BQ46" s="13">
        <v>0</v>
      </c>
      <c r="BR46" s="13">
        <v>4509157</v>
      </c>
      <c r="BS46" s="5">
        <v>505.61</v>
      </c>
      <c r="BT46" s="5">
        <v>0</v>
      </c>
      <c r="BU46" s="5">
        <v>252.51</v>
      </c>
      <c r="BV46" s="3">
        <v>4547047</v>
      </c>
      <c r="BW46" s="3">
        <v>0</v>
      </c>
      <c r="BX46" s="3">
        <v>134844</v>
      </c>
      <c r="BY46" s="3">
        <v>0</v>
      </c>
      <c r="BZ46" s="3">
        <v>0</v>
      </c>
      <c r="CA46" s="3">
        <v>4681891</v>
      </c>
      <c r="CB46" s="12">
        <v>516.7526132404181</v>
      </c>
      <c r="CC46" s="12">
        <v>0</v>
      </c>
      <c r="CD46" s="12">
        <v>244.7735191637631</v>
      </c>
      <c r="CE46" s="13">
        <v>4868118.6689895457</v>
      </c>
      <c r="CF46" s="13"/>
      <c r="CG46" s="13">
        <v>130709.0592334495</v>
      </c>
      <c r="CH46" s="13"/>
      <c r="CI46" s="13">
        <v>0</v>
      </c>
      <c r="CJ46" s="13">
        <v>386530.95470383263</v>
      </c>
      <c r="CK46" s="13"/>
      <c r="CL46" s="13">
        <v>68605.074649262242</v>
      </c>
      <c r="CM46" s="13">
        <v>4998827.7282229951</v>
      </c>
      <c r="CN46" s="5">
        <v>517.47781569965878</v>
      </c>
      <c r="CO46" s="5">
        <v>0</v>
      </c>
      <c r="CP46" s="5">
        <v>266.64505119453929</v>
      </c>
      <c r="CQ46" s="3">
        <v>4758238.2047781572</v>
      </c>
      <c r="CR46" s="3">
        <v>0</v>
      </c>
      <c r="CS46" s="3">
        <v>149587.8737201365</v>
      </c>
      <c r="CT46" s="3">
        <v>0</v>
      </c>
      <c r="CU46" s="3">
        <v>0</v>
      </c>
      <c r="CV46" s="3">
        <v>401562.78498293523</v>
      </c>
      <c r="CW46" s="3">
        <v>0</v>
      </c>
      <c r="CX46" s="3">
        <v>5309388.8634812292</v>
      </c>
      <c r="CY46" s="12">
        <v>581.76470588235293</v>
      </c>
      <c r="CZ46" s="12">
        <v>0</v>
      </c>
      <c r="DA46" s="12">
        <v>273.93425605536333</v>
      </c>
      <c r="DB46" s="13">
        <v>5652819.3529411769</v>
      </c>
      <c r="DC46" s="13"/>
      <c r="DD46" s="13">
        <v>153677.11764705883</v>
      </c>
      <c r="DE46" s="13"/>
      <c r="DF46" s="13">
        <v>0</v>
      </c>
      <c r="DG46" s="13">
        <v>471811.17647058831</v>
      </c>
      <c r="DH46" s="13"/>
      <c r="DI46" s="13">
        <v>92578.588235295378</v>
      </c>
      <c r="DJ46" s="13">
        <v>6278307.6470588231</v>
      </c>
      <c r="DK46" s="5">
        <v>589.65277777777783</v>
      </c>
      <c r="DL46" s="5">
        <v>0</v>
      </c>
      <c r="DM46" s="5">
        <v>225.86805555555554</v>
      </c>
      <c r="DN46" s="3">
        <v>6027033</v>
      </c>
      <c r="DO46" s="3">
        <v>0</v>
      </c>
      <c r="DP46" s="3">
        <v>126713</v>
      </c>
      <c r="DQ46" s="3">
        <v>0</v>
      </c>
      <c r="DR46" s="3">
        <v>0</v>
      </c>
      <c r="DS46" s="3">
        <v>500618</v>
      </c>
      <c r="DT46" s="3">
        <v>0</v>
      </c>
      <c r="DU46" s="3">
        <v>6654364</v>
      </c>
      <c r="DV46" s="12">
        <v>579.64482758620716</v>
      </c>
      <c r="DW46" s="12">
        <v>0</v>
      </c>
      <c r="DX46" s="12">
        <v>231.95172413793102</v>
      </c>
      <c r="DY46" s="13">
        <v>6081633</v>
      </c>
      <c r="DZ46" s="13"/>
      <c r="EA46" s="13">
        <v>146360</v>
      </c>
      <c r="EB46" s="13"/>
      <c r="EC46" s="13">
        <v>0</v>
      </c>
      <c r="ED46" s="13">
        <v>517623</v>
      </c>
      <c r="EE46" s="13"/>
      <c r="EF46" s="13">
        <v>6745616</v>
      </c>
      <c r="EG46" s="5">
        <v>593.28571428571411</v>
      </c>
      <c r="EH46" s="5">
        <v>0</v>
      </c>
      <c r="EI46" s="5">
        <v>256.35540069686414</v>
      </c>
      <c r="EJ46" s="3">
        <v>6786285</v>
      </c>
      <c r="EK46" s="3"/>
      <c r="EL46" s="3">
        <v>171239</v>
      </c>
      <c r="EM46" s="3"/>
      <c r="EN46" s="3">
        <v>0</v>
      </c>
      <c r="EO46" s="3">
        <v>529799</v>
      </c>
      <c r="EP46" s="3"/>
      <c r="EQ46" s="3">
        <v>7487323</v>
      </c>
      <c r="ER46" s="35">
        <v>589.2249134948097</v>
      </c>
      <c r="ES46" s="35">
        <v>0</v>
      </c>
      <c r="ET46" s="35">
        <v>256.68512110726647</v>
      </c>
      <c r="EU46" s="36">
        <v>6649072</v>
      </c>
      <c r="EV46" s="36">
        <v>0</v>
      </c>
      <c r="EW46" s="36">
        <v>196365</v>
      </c>
      <c r="EX46" s="36">
        <v>0</v>
      </c>
      <c r="EY46" s="36">
        <v>0</v>
      </c>
      <c r="EZ46" s="36">
        <v>526178</v>
      </c>
      <c r="FA46" s="36">
        <v>0</v>
      </c>
      <c r="FB46" s="36">
        <v>7371615</v>
      </c>
      <c r="FC46" s="5">
        <v>608.37809187279231</v>
      </c>
      <c r="FD46" s="5">
        <v>0</v>
      </c>
      <c r="FE46" s="5">
        <v>230.43816254416947</v>
      </c>
      <c r="FF46" s="3">
        <v>6799710</v>
      </c>
      <c r="FG46" s="3">
        <v>0</v>
      </c>
      <c r="FH46" s="3">
        <v>151638</v>
      </c>
      <c r="FI46" s="3">
        <v>0</v>
      </c>
      <c r="FJ46" s="3">
        <v>0</v>
      </c>
      <c r="FK46" s="3">
        <v>543295</v>
      </c>
      <c r="FL46" s="3">
        <v>0</v>
      </c>
      <c r="FM46" s="3">
        <v>7494643</v>
      </c>
      <c r="FN46" s="36">
        <v>632.07823129251699</v>
      </c>
      <c r="FO46" s="36">
        <v>7.823129251698889E-2</v>
      </c>
      <c r="FP46" s="36">
        <v>244.94897959183675</v>
      </c>
      <c r="FQ46" s="36">
        <v>7148568</v>
      </c>
      <c r="FR46" s="36">
        <v>0</v>
      </c>
      <c r="FS46" s="36">
        <v>168771</v>
      </c>
      <c r="FT46" s="36">
        <v>0</v>
      </c>
      <c r="FU46" s="36">
        <v>0</v>
      </c>
      <c r="FV46" s="36">
        <v>564443</v>
      </c>
      <c r="FW46" s="36">
        <v>0</v>
      </c>
      <c r="FX46" s="36">
        <v>7881782</v>
      </c>
      <c r="FY46" s="5">
        <v>655.80272108843542</v>
      </c>
      <c r="FZ46" s="5">
        <v>0</v>
      </c>
      <c r="GA46" s="5">
        <v>253.89455782312928</v>
      </c>
      <c r="GB46" s="3">
        <v>7488883</v>
      </c>
      <c r="GC46" s="3">
        <v>0</v>
      </c>
      <c r="GD46" s="3">
        <v>176202</v>
      </c>
      <c r="GE46" s="3">
        <v>0</v>
      </c>
      <c r="GF46" s="3">
        <v>0</v>
      </c>
      <c r="GG46" s="3">
        <v>585630</v>
      </c>
      <c r="GH46" s="3">
        <v>0</v>
      </c>
      <c r="GI46" s="3">
        <v>8250715</v>
      </c>
      <c r="GJ46" s="36">
        <v>676.71333333333348</v>
      </c>
      <c r="GK46" s="36">
        <v>0</v>
      </c>
      <c r="GL46" s="36">
        <v>278.88</v>
      </c>
      <c r="GM46" s="36">
        <v>7777941</v>
      </c>
      <c r="GN46" s="36">
        <v>0</v>
      </c>
      <c r="GO46" s="36">
        <v>175416</v>
      </c>
      <c r="GP46" s="36">
        <v>0</v>
      </c>
      <c r="GQ46" s="36">
        <v>0</v>
      </c>
      <c r="GR46" s="36">
        <v>604306</v>
      </c>
      <c r="GS46" s="36">
        <v>0</v>
      </c>
      <c r="GT46" s="36">
        <v>8557663</v>
      </c>
      <c r="GU46" s="5">
        <v>698.09115666931598</v>
      </c>
      <c r="GV46" s="5">
        <v>0</v>
      </c>
      <c r="GW46" s="5">
        <v>290.27643882369449</v>
      </c>
      <c r="GX46" s="3">
        <v>8183467</v>
      </c>
      <c r="GY46" s="3">
        <v>0</v>
      </c>
      <c r="GZ46" s="3">
        <v>176779</v>
      </c>
      <c r="HA46" s="3">
        <v>0</v>
      </c>
      <c r="HB46" s="3">
        <v>0</v>
      </c>
      <c r="HC46" s="3">
        <v>623395</v>
      </c>
      <c r="HD46" s="3">
        <v>0</v>
      </c>
      <c r="HE46" s="3">
        <v>8983641</v>
      </c>
      <c r="HF46" s="36">
        <v>715.99986875074558</v>
      </c>
      <c r="HG46" s="36">
        <v>0</v>
      </c>
      <c r="HH46" s="36">
        <v>191</v>
      </c>
      <c r="HI46" s="36">
        <v>8227863</v>
      </c>
      <c r="HJ46" s="36">
        <v>0</v>
      </c>
      <c r="HK46" s="36">
        <v>0</v>
      </c>
      <c r="HL46" s="36">
        <v>0</v>
      </c>
      <c r="HM46" s="36">
        <v>135419</v>
      </c>
      <c r="HN46" s="36">
        <v>0</v>
      </c>
      <c r="HO46" s="36">
        <v>639381</v>
      </c>
      <c r="HP46" s="36">
        <v>0</v>
      </c>
      <c r="HQ46" s="36">
        <v>9002663</v>
      </c>
      <c r="HR46" s="3">
        <v>737.03</v>
      </c>
      <c r="HS46" s="3">
        <v>0</v>
      </c>
      <c r="HT46" s="3">
        <v>256.09000000000003</v>
      </c>
      <c r="HU46" s="3">
        <v>8432556</v>
      </c>
      <c r="HV46" s="3">
        <v>0</v>
      </c>
      <c r="HW46" s="3">
        <v>0</v>
      </c>
      <c r="HX46" s="3">
        <v>0</v>
      </c>
      <c r="HY46" s="3">
        <v>161081</v>
      </c>
      <c r="HZ46" s="3">
        <v>0</v>
      </c>
      <c r="IA46" s="3">
        <v>658167</v>
      </c>
      <c r="IB46" s="3">
        <v>0</v>
      </c>
      <c r="IC46" s="3">
        <v>9251804</v>
      </c>
      <c r="ID46" s="201">
        <v>759.3599999999999</v>
      </c>
      <c r="IE46" s="201">
        <v>0</v>
      </c>
      <c r="IF46" s="201">
        <v>247.46</v>
      </c>
      <c r="IG46" s="36">
        <v>9221038</v>
      </c>
      <c r="IH46" s="36">
        <v>0</v>
      </c>
      <c r="II46" s="36">
        <v>0</v>
      </c>
      <c r="IJ46" s="36">
        <v>0</v>
      </c>
      <c r="IK46" s="36">
        <v>201433</v>
      </c>
      <c r="IL46" s="36">
        <v>0</v>
      </c>
      <c r="IM46" s="36">
        <v>678107</v>
      </c>
      <c r="IN46" s="36">
        <v>0</v>
      </c>
      <c r="IO46" s="36">
        <v>10100578</v>
      </c>
      <c r="IP46" s="3">
        <v>777.96</v>
      </c>
      <c r="IQ46" s="3">
        <v>0</v>
      </c>
      <c r="IR46" s="3">
        <v>283.70000000000005</v>
      </c>
      <c r="IS46" s="3">
        <v>9892353</v>
      </c>
      <c r="IT46" s="3">
        <v>0</v>
      </c>
      <c r="IU46" s="3">
        <v>0</v>
      </c>
      <c r="IV46" s="3">
        <v>0</v>
      </c>
      <c r="IW46" s="3">
        <v>240010</v>
      </c>
      <c r="IX46" s="3">
        <v>0</v>
      </c>
      <c r="IY46" s="3">
        <v>729710</v>
      </c>
      <c r="IZ46" s="3">
        <v>0</v>
      </c>
      <c r="JA46" s="3">
        <v>10862073</v>
      </c>
      <c r="JB46" s="36">
        <v>793.90000000000009</v>
      </c>
      <c r="JC46" s="36">
        <v>0</v>
      </c>
      <c r="JD46" s="36">
        <v>0</v>
      </c>
      <c r="JE46" s="36">
        <v>10539224</v>
      </c>
      <c r="JF46" s="36">
        <v>0</v>
      </c>
      <c r="JG46" s="36">
        <v>0</v>
      </c>
      <c r="JH46" s="36">
        <v>0</v>
      </c>
      <c r="JI46" s="36">
        <v>0</v>
      </c>
      <c r="JJ46" s="36">
        <v>62898</v>
      </c>
      <c r="JK46" s="36">
        <v>744679</v>
      </c>
      <c r="JL46" s="36">
        <v>0</v>
      </c>
      <c r="JM46" s="36">
        <v>11283903</v>
      </c>
      <c r="JN46" s="3">
        <v>795.01</v>
      </c>
      <c r="JO46" s="3">
        <v>0</v>
      </c>
      <c r="JP46" s="3">
        <v>320.05</v>
      </c>
      <c r="JQ46" s="3">
        <v>12377300</v>
      </c>
      <c r="JR46" s="3">
        <v>0</v>
      </c>
      <c r="JS46" s="3">
        <v>0</v>
      </c>
      <c r="JT46" s="3">
        <v>0</v>
      </c>
      <c r="JU46" s="3">
        <v>68995</v>
      </c>
      <c r="JV46" s="3">
        <v>0</v>
      </c>
      <c r="JW46" s="3">
        <v>745716</v>
      </c>
      <c r="JX46" s="3">
        <v>0</v>
      </c>
      <c r="JY46" s="3">
        <v>13192011</v>
      </c>
      <c r="JZ46" s="36">
        <v>856.82999999999993</v>
      </c>
      <c r="KA46" s="36">
        <v>0</v>
      </c>
      <c r="KB46" s="36">
        <v>244.62</v>
      </c>
      <c r="KC46" s="36">
        <v>13901835</v>
      </c>
      <c r="KD46" s="36">
        <v>0</v>
      </c>
      <c r="KE46" s="36">
        <v>0</v>
      </c>
      <c r="KF46" s="36">
        <v>0</v>
      </c>
      <c r="KG46" s="36">
        <v>246087</v>
      </c>
      <c r="KH46" s="36">
        <v>0</v>
      </c>
      <c r="KI46" s="36">
        <v>932229</v>
      </c>
      <c r="KJ46" s="36">
        <v>0</v>
      </c>
      <c r="KK46" s="36">
        <v>15080151</v>
      </c>
      <c r="KL46" s="3">
        <v>879</v>
      </c>
      <c r="KM46" s="3" t="s">
        <v>752</v>
      </c>
      <c r="KN46" s="3">
        <v>0</v>
      </c>
      <c r="KO46" s="3">
        <v>15860800</v>
      </c>
      <c r="KP46" s="3">
        <v>0</v>
      </c>
      <c r="KQ46" s="3">
        <v>0</v>
      </c>
      <c r="KR46" s="3">
        <v>0</v>
      </c>
      <c r="KS46" s="3">
        <v>246087</v>
      </c>
      <c r="KT46" s="3">
        <v>0</v>
      </c>
      <c r="KU46" s="3">
        <v>1044252</v>
      </c>
      <c r="KV46" s="3">
        <v>0</v>
      </c>
      <c r="KW46" s="3">
        <v>17151139</v>
      </c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"/>
      <c r="LK46" s="3">
        <f t="shared" si="1"/>
        <v>-454</v>
      </c>
      <c r="LL46" s="3"/>
      <c r="LN46" s="204"/>
      <c r="LO46" s="20"/>
      <c r="LP46" s="61"/>
      <c r="LQ46" s="171"/>
      <c r="LR46" s="171"/>
      <c r="LS46" s="171"/>
      <c r="LT46" s="171"/>
      <c r="LU46" s="171"/>
      <c r="LV46" s="171"/>
      <c r="LW46" s="171"/>
      <c r="LX46" s="171"/>
      <c r="LY46" s="171"/>
    </row>
    <row r="47" spans="1:343" ht="14.45" customHeight="1">
      <c r="A47" s="1">
        <v>455</v>
      </c>
      <c r="B47" s="2" t="s">
        <v>559</v>
      </c>
      <c r="C47" s="5"/>
      <c r="D47" s="5"/>
      <c r="E47" s="3"/>
      <c r="F47" s="3"/>
      <c r="G47" s="3"/>
      <c r="H47" s="3"/>
      <c r="I47" s="3">
        <v>0</v>
      </c>
      <c r="J47" s="12"/>
      <c r="K47" s="12"/>
      <c r="L47" s="13"/>
      <c r="M47" s="13"/>
      <c r="N47" s="13"/>
      <c r="O47" s="13"/>
      <c r="P47" s="13"/>
      <c r="Q47" s="5"/>
      <c r="R47" s="5"/>
      <c r="S47" s="3"/>
      <c r="T47" s="3"/>
      <c r="U47" s="3"/>
      <c r="V47" s="3"/>
      <c r="W47" s="3"/>
      <c r="X47" s="3"/>
      <c r="Y47" s="3"/>
      <c r="Z47" s="12"/>
      <c r="AA47" s="12"/>
      <c r="AB47" s="13"/>
      <c r="AC47" s="13"/>
      <c r="AD47" s="13"/>
      <c r="AE47" s="13"/>
      <c r="AF47" s="13"/>
      <c r="AG47" s="13"/>
      <c r="AH47" s="13"/>
      <c r="AI47" s="5"/>
      <c r="AJ47" s="5"/>
      <c r="AK47" s="3"/>
      <c r="AL47" s="3"/>
      <c r="AM47" s="3"/>
      <c r="AN47" s="3"/>
      <c r="AO47" s="3"/>
      <c r="AP47" s="3"/>
      <c r="AQ47" s="3"/>
      <c r="AR47" s="12"/>
      <c r="AS47" s="12"/>
      <c r="AT47" s="13"/>
      <c r="AU47" s="13"/>
      <c r="AV47" s="13"/>
      <c r="AW47" s="13"/>
      <c r="AX47" s="13"/>
      <c r="AY47" s="13"/>
      <c r="AZ47" s="13"/>
      <c r="BA47" s="5"/>
      <c r="BB47" s="5"/>
      <c r="BC47" s="5"/>
      <c r="BD47" s="3"/>
      <c r="BE47" s="3"/>
      <c r="BF47" s="3"/>
      <c r="BG47" s="3"/>
      <c r="BH47" s="3"/>
      <c r="BI47" s="3"/>
      <c r="BJ47" s="12"/>
      <c r="BK47" s="12"/>
      <c r="BL47" s="12"/>
      <c r="BM47" s="13"/>
      <c r="BN47" s="13"/>
      <c r="BO47" s="13"/>
      <c r="BP47" s="13"/>
      <c r="BQ47" s="13"/>
      <c r="BR47" s="13"/>
      <c r="BS47" s="5">
        <v>0</v>
      </c>
      <c r="BT47" s="5">
        <v>0</v>
      </c>
      <c r="BU47" s="5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12">
        <v>121.5631067961165</v>
      </c>
      <c r="CC47" s="12">
        <v>0</v>
      </c>
      <c r="CD47" s="12">
        <v>0</v>
      </c>
      <c r="CE47" s="13">
        <v>912477.93203883513</v>
      </c>
      <c r="CF47" s="13"/>
      <c r="CG47" s="13">
        <v>0</v>
      </c>
      <c r="CH47" s="13"/>
      <c r="CI47" s="13">
        <v>0</v>
      </c>
      <c r="CJ47" s="13">
        <v>90929.203883495153</v>
      </c>
      <c r="CK47" s="13"/>
      <c r="CL47" s="13">
        <v>0</v>
      </c>
      <c r="CM47" s="13">
        <v>997908.63106796122</v>
      </c>
      <c r="CN47" s="5">
        <v>155.93939393939394</v>
      </c>
      <c r="CO47" s="5">
        <v>0</v>
      </c>
      <c r="CP47" s="5">
        <v>0</v>
      </c>
      <c r="CQ47" s="3">
        <v>1074185.4848484849</v>
      </c>
      <c r="CR47" s="3">
        <v>0</v>
      </c>
      <c r="CS47" s="3">
        <v>0</v>
      </c>
      <c r="CT47" s="3">
        <v>0</v>
      </c>
      <c r="CU47" s="3">
        <v>0</v>
      </c>
      <c r="CV47" s="3">
        <v>121008.96969696968</v>
      </c>
      <c r="CW47" s="3">
        <v>0</v>
      </c>
      <c r="CX47" s="3">
        <v>1195194.4545454546</v>
      </c>
      <c r="CY47" s="12">
        <v>188.27118644067795</v>
      </c>
      <c r="CZ47" s="12">
        <v>0</v>
      </c>
      <c r="DA47" s="12">
        <v>0</v>
      </c>
      <c r="DB47" s="13">
        <v>1426673.5683023371</v>
      </c>
      <c r="DC47" s="13"/>
      <c r="DD47" s="13">
        <v>0</v>
      </c>
      <c r="DE47" s="13"/>
      <c r="DF47" s="13">
        <v>0</v>
      </c>
      <c r="DG47" s="13">
        <v>152687.93220338985</v>
      </c>
      <c r="DH47" s="13"/>
      <c r="DI47" s="13">
        <v>3960.681139347842</v>
      </c>
      <c r="DJ47" s="13">
        <v>1579361.500505727</v>
      </c>
      <c r="DK47" s="5">
        <v>214.64189189189187</v>
      </c>
      <c r="DL47" s="5">
        <v>0</v>
      </c>
      <c r="DM47" s="5">
        <v>0</v>
      </c>
      <c r="DN47" s="3">
        <v>1741286</v>
      </c>
      <c r="DO47" s="3">
        <v>0</v>
      </c>
      <c r="DP47" s="3">
        <v>0</v>
      </c>
      <c r="DQ47" s="3">
        <v>0</v>
      </c>
      <c r="DR47" s="3">
        <v>0</v>
      </c>
      <c r="DS47" s="3">
        <v>182229</v>
      </c>
      <c r="DT47" s="3">
        <v>0</v>
      </c>
      <c r="DU47" s="3">
        <v>1923515</v>
      </c>
      <c r="DV47" s="12">
        <v>243.06756756756749</v>
      </c>
      <c r="DW47" s="12">
        <v>0</v>
      </c>
      <c r="DX47" s="12">
        <v>0</v>
      </c>
      <c r="DY47" s="13">
        <v>2098918</v>
      </c>
      <c r="DZ47" s="13"/>
      <c r="EA47" s="13">
        <v>0</v>
      </c>
      <c r="EB47" s="13"/>
      <c r="EC47" s="13">
        <v>0</v>
      </c>
      <c r="ED47" s="13">
        <v>217060</v>
      </c>
      <c r="EE47" s="13"/>
      <c r="EF47" s="13">
        <v>2315978</v>
      </c>
      <c r="EG47" s="5">
        <v>270.13402061855669</v>
      </c>
      <c r="EH47" s="5">
        <v>0</v>
      </c>
      <c r="EI47" s="5">
        <v>0</v>
      </c>
      <c r="EJ47" s="3">
        <v>2298008</v>
      </c>
      <c r="EK47" s="3"/>
      <c r="EL47" s="3">
        <v>0</v>
      </c>
      <c r="EM47" s="3"/>
      <c r="EN47" s="3">
        <v>0</v>
      </c>
      <c r="EO47" s="3">
        <v>241230</v>
      </c>
      <c r="EP47" s="3"/>
      <c r="EQ47" s="3">
        <v>2539238</v>
      </c>
      <c r="ER47" s="35">
        <v>294.87586206896549</v>
      </c>
      <c r="ES47" s="35">
        <v>0</v>
      </c>
      <c r="ET47" s="35">
        <v>0</v>
      </c>
      <c r="EU47" s="36">
        <v>2529217</v>
      </c>
      <c r="EV47" s="36">
        <v>0</v>
      </c>
      <c r="EW47" s="36">
        <v>0</v>
      </c>
      <c r="EX47" s="36">
        <v>0</v>
      </c>
      <c r="EY47" s="36">
        <v>0</v>
      </c>
      <c r="EZ47" s="36">
        <v>263326</v>
      </c>
      <c r="FA47" s="36">
        <v>0</v>
      </c>
      <c r="FB47" s="36">
        <v>2792543</v>
      </c>
      <c r="FC47" s="5">
        <v>295.98961937716263</v>
      </c>
      <c r="FD47" s="5">
        <v>0</v>
      </c>
      <c r="FE47" s="5">
        <v>0</v>
      </c>
      <c r="FF47" s="3">
        <v>2447695</v>
      </c>
      <c r="FG47" s="3">
        <v>0</v>
      </c>
      <c r="FH47" s="3">
        <v>0</v>
      </c>
      <c r="FI47" s="3">
        <v>0</v>
      </c>
      <c r="FJ47" s="3">
        <v>0</v>
      </c>
      <c r="FK47" s="3">
        <v>264318</v>
      </c>
      <c r="FL47" s="3">
        <v>0</v>
      </c>
      <c r="FM47" s="3">
        <v>2712013</v>
      </c>
      <c r="FN47" s="36">
        <v>302.51567944250871</v>
      </c>
      <c r="FO47" s="36">
        <v>0</v>
      </c>
      <c r="FP47" s="36">
        <v>0</v>
      </c>
      <c r="FQ47" s="36">
        <v>2615049</v>
      </c>
      <c r="FR47" s="36">
        <v>0</v>
      </c>
      <c r="FS47" s="36">
        <v>0</v>
      </c>
      <c r="FT47" s="36">
        <v>0</v>
      </c>
      <c r="FU47" s="36">
        <v>0</v>
      </c>
      <c r="FV47" s="36">
        <v>270147</v>
      </c>
      <c r="FW47" s="36">
        <v>0</v>
      </c>
      <c r="FX47" s="36">
        <v>2885196</v>
      </c>
      <c r="FY47" s="5">
        <v>303.80276816608983</v>
      </c>
      <c r="FZ47" s="5">
        <v>0</v>
      </c>
      <c r="GA47" s="5">
        <v>0</v>
      </c>
      <c r="GB47" s="3">
        <v>2644254</v>
      </c>
      <c r="GC47" s="3">
        <v>0</v>
      </c>
      <c r="GD47" s="3">
        <v>0</v>
      </c>
      <c r="GE47" s="3">
        <v>0</v>
      </c>
      <c r="GF47" s="3">
        <v>0</v>
      </c>
      <c r="GG47" s="3">
        <v>271294</v>
      </c>
      <c r="GH47" s="3">
        <v>0</v>
      </c>
      <c r="GI47" s="3">
        <v>2915548</v>
      </c>
      <c r="GJ47" s="36">
        <v>305.25255972696249</v>
      </c>
      <c r="GK47" s="36">
        <v>0</v>
      </c>
      <c r="GL47" s="36">
        <v>0</v>
      </c>
      <c r="GM47" s="36">
        <v>2735923</v>
      </c>
      <c r="GN47" s="36">
        <v>0</v>
      </c>
      <c r="GO47" s="36">
        <v>0</v>
      </c>
      <c r="GP47" s="36">
        <v>0</v>
      </c>
      <c r="GQ47" s="36">
        <v>0</v>
      </c>
      <c r="GR47" s="36">
        <v>272592</v>
      </c>
      <c r="GS47" s="36">
        <v>0</v>
      </c>
      <c r="GT47" s="36">
        <v>3008515</v>
      </c>
      <c r="GU47" s="5">
        <v>305.02439024390242</v>
      </c>
      <c r="GV47" s="5">
        <v>0</v>
      </c>
      <c r="GW47" s="5">
        <v>0</v>
      </c>
      <c r="GX47" s="3">
        <v>2777667</v>
      </c>
      <c r="GY47" s="3">
        <v>0</v>
      </c>
      <c r="GZ47" s="3">
        <v>0</v>
      </c>
      <c r="HA47" s="3">
        <v>0</v>
      </c>
      <c r="HB47" s="3">
        <v>0</v>
      </c>
      <c r="HC47" s="3">
        <v>272387</v>
      </c>
      <c r="HD47" s="3">
        <v>0</v>
      </c>
      <c r="HE47" s="3">
        <v>3050054</v>
      </c>
      <c r="HF47" s="36">
        <v>306.08041958041963</v>
      </c>
      <c r="HG47" s="36">
        <v>8.0419580419629752E-2</v>
      </c>
      <c r="HH47" s="36">
        <v>0</v>
      </c>
      <c r="HI47" s="36">
        <v>2880230</v>
      </c>
      <c r="HJ47" s="36">
        <v>0</v>
      </c>
      <c r="HK47" s="36">
        <v>0</v>
      </c>
      <c r="HL47" s="36">
        <v>0</v>
      </c>
      <c r="HM47" s="36">
        <v>0</v>
      </c>
      <c r="HN47" s="36">
        <v>0</v>
      </c>
      <c r="HO47" s="36">
        <v>273325</v>
      </c>
      <c r="HP47" s="36">
        <v>0</v>
      </c>
      <c r="HQ47" s="36">
        <v>3153555</v>
      </c>
      <c r="HR47" s="3">
        <v>301.87</v>
      </c>
      <c r="HS47" s="3">
        <v>0</v>
      </c>
      <c r="HT47" s="3">
        <v>0</v>
      </c>
      <c r="HU47" s="3">
        <v>2921250</v>
      </c>
      <c r="HV47" s="3">
        <v>0</v>
      </c>
      <c r="HW47" s="3">
        <v>0</v>
      </c>
      <c r="HX47" s="3">
        <v>0</v>
      </c>
      <c r="HY47" s="3">
        <v>0</v>
      </c>
      <c r="HZ47" s="3">
        <v>0</v>
      </c>
      <c r="IA47" s="3">
        <v>269568</v>
      </c>
      <c r="IB47" s="3">
        <v>0</v>
      </c>
      <c r="IC47" s="3">
        <v>3190818</v>
      </c>
      <c r="ID47" s="201">
        <v>305.28999999999996</v>
      </c>
      <c r="IE47" s="201">
        <v>0</v>
      </c>
      <c r="IF47" s="201">
        <v>0</v>
      </c>
      <c r="IG47" s="36">
        <v>3066128</v>
      </c>
      <c r="IH47" s="36">
        <v>0</v>
      </c>
      <c r="II47" s="36">
        <v>0</v>
      </c>
      <c r="IJ47" s="36">
        <v>0</v>
      </c>
      <c r="IK47" s="36">
        <v>0</v>
      </c>
      <c r="IL47" s="36">
        <v>0</v>
      </c>
      <c r="IM47" s="36">
        <v>272624</v>
      </c>
      <c r="IN47" s="36">
        <v>0</v>
      </c>
      <c r="IO47" s="36">
        <v>3338752</v>
      </c>
      <c r="IP47" s="3">
        <v>312.5</v>
      </c>
      <c r="IQ47" s="3">
        <v>6.5000000000000533</v>
      </c>
      <c r="IR47" s="3">
        <v>0</v>
      </c>
      <c r="IS47" s="3">
        <v>3337294</v>
      </c>
      <c r="IT47" s="3">
        <v>0</v>
      </c>
      <c r="IU47" s="3">
        <v>0</v>
      </c>
      <c r="IV47" s="3">
        <v>0</v>
      </c>
      <c r="IW47" s="3">
        <v>0</v>
      </c>
      <c r="IX47" s="3">
        <v>0</v>
      </c>
      <c r="IY47" s="3">
        <v>286876</v>
      </c>
      <c r="IZ47" s="3">
        <v>0</v>
      </c>
      <c r="JA47" s="3">
        <v>3624170</v>
      </c>
      <c r="JB47" s="36">
        <v>305.13000000000005</v>
      </c>
      <c r="JC47" s="36">
        <v>0</v>
      </c>
      <c r="JD47" s="36">
        <v>0</v>
      </c>
      <c r="JE47" s="36">
        <v>3383811</v>
      </c>
      <c r="JF47" s="36">
        <v>0</v>
      </c>
      <c r="JG47" s="36">
        <v>0</v>
      </c>
      <c r="JH47" s="36">
        <v>0</v>
      </c>
      <c r="JI47" s="36">
        <v>0</v>
      </c>
      <c r="JJ47" s="36">
        <v>0</v>
      </c>
      <c r="JK47" s="36">
        <v>286210</v>
      </c>
      <c r="JL47" s="36">
        <v>0</v>
      </c>
      <c r="JM47" s="36">
        <v>3670021</v>
      </c>
      <c r="JN47" s="3">
        <v>304.37</v>
      </c>
      <c r="JO47" s="3">
        <v>0</v>
      </c>
      <c r="JP47" s="3">
        <v>0</v>
      </c>
      <c r="JQ47" s="3">
        <v>3818329</v>
      </c>
      <c r="JR47" s="3">
        <v>-5561</v>
      </c>
      <c r="JS47" s="3">
        <v>0</v>
      </c>
      <c r="JT47" s="3">
        <v>0</v>
      </c>
      <c r="JU47" s="3">
        <v>0</v>
      </c>
      <c r="JV47" s="3">
        <v>0</v>
      </c>
      <c r="JW47" s="3">
        <v>285499</v>
      </c>
      <c r="JX47" s="3">
        <v>0</v>
      </c>
      <c r="JY47" s="3">
        <v>4103828</v>
      </c>
      <c r="JZ47" s="36">
        <v>304.93999999999994</v>
      </c>
      <c r="KA47" s="36">
        <v>0</v>
      </c>
      <c r="KB47" s="36">
        <v>0</v>
      </c>
      <c r="KC47" s="36">
        <v>4245018</v>
      </c>
      <c r="KD47" s="36">
        <v>0</v>
      </c>
      <c r="KE47" s="36">
        <v>0</v>
      </c>
      <c r="KF47" s="36">
        <v>0</v>
      </c>
      <c r="KG47" s="36">
        <v>0</v>
      </c>
      <c r="KH47" s="36">
        <v>0</v>
      </c>
      <c r="KI47" s="36">
        <v>331773</v>
      </c>
      <c r="KJ47" s="36">
        <v>0</v>
      </c>
      <c r="KK47" s="36">
        <v>4576791</v>
      </c>
      <c r="KL47" s="3">
        <v>304</v>
      </c>
      <c r="KM47" s="3" t="s">
        <v>752</v>
      </c>
      <c r="KN47" s="3">
        <v>0</v>
      </c>
      <c r="KO47" s="3">
        <v>4364418</v>
      </c>
      <c r="KP47" s="3">
        <v>0</v>
      </c>
      <c r="KQ47" s="3">
        <v>0</v>
      </c>
      <c r="KR47" s="3">
        <v>0</v>
      </c>
      <c r="KS47" s="3">
        <v>0</v>
      </c>
      <c r="KT47" s="3">
        <v>0</v>
      </c>
      <c r="KU47" s="3">
        <v>361152</v>
      </c>
      <c r="KV47" s="3">
        <v>0</v>
      </c>
      <c r="KW47" s="3">
        <v>4725570</v>
      </c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"/>
      <c r="LK47" s="3">
        <f t="shared" si="1"/>
        <v>-455</v>
      </c>
      <c r="LL47" s="3"/>
      <c r="LN47" s="204"/>
      <c r="LO47" s="20"/>
      <c r="LP47" s="61"/>
      <c r="LQ47" s="171"/>
      <c r="LR47" s="171"/>
      <c r="LS47" s="171"/>
      <c r="LT47" s="171"/>
      <c r="LU47" s="171"/>
      <c r="LV47" s="171"/>
      <c r="LW47" s="171"/>
      <c r="LX47" s="171"/>
      <c r="LY47" s="171"/>
    </row>
    <row r="48" spans="1:343" ht="14.45" customHeight="1">
      <c r="A48" s="1">
        <v>456</v>
      </c>
      <c r="B48" s="2" t="s">
        <v>21</v>
      </c>
      <c r="C48" s="5"/>
      <c r="D48" s="5"/>
      <c r="E48" s="3"/>
      <c r="F48" s="3"/>
      <c r="G48" s="3"/>
      <c r="H48" s="3"/>
      <c r="I48" s="3">
        <v>0</v>
      </c>
      <c r="J48" s="12"/>
      <c r="K48" s="12"/>
      <c r="L48" s="13"/>
      <c r="M48" s="13"/>
      <c r="N48" s="13"/>
      <c r="O48" s="13"/>
      <c r="P48" s="13"/>
      <c r="Q48" s="5"/>
      <c r="R48" s="5"/>
      <c r="S48" s="3"/>
      <c r="T48" s="3"/>
      <c r="U48" s="3"/>
      <c r="V48" s="3"/>
      <c r="W48" s="3"/>
      <c r="X48" s="3"/>
      <c r="Y48" s="3"/>
      <c r="Z48" s="12">
        <v>0</v>
      </c>
      <c r="AA48" s="12">
        <v>0</v>
      </c>
      <c r="AB48" s="13">
        <v>0</v>
      </c>
      <c r="AC48" s="13"/>
      <c r="AD48" s="13">
        <v>0</v>
      </c>
      <c r="AE48" s="13"/>
      <c r="AF48" s="13">
        <v>0</v>
      </c>
      <c r="AG48" s="13"/>
      <c r="AH48" s="13">
        <v>0</v>
      </c>
      <c r="AI48" s="5"/>
      <c r="AJ48" s="5"/>
      <c r="AK48" s="3"/>
      <c r="AL48" s="3"/>
      <c r="AM48" s="3"/>
      <c r="AN48" s="3"/>
      <c r="AO48" s="3"/>
      <c r="AP48" s="3"/>
      <c r="AQ48" s="3"/>
      <c r="AR48" s="12">
        <v>299.99</v>
      </c>
      <c r="AS48" s="12">
        <v>0</v>
      </c>
      <c r="AT48" s="13">
        <v>2385032</v>
      </c>
      <c r="AU48" s="13">
        <v>0</v>
      </c>
      <c r="AV48" s="13">
        <v>0</v>
      </c>
      <c r="AW48" s="13">
        <v>0</v>
      </c>
      <c r="AX48" s="13">
        <v>0</v>
      </c>
      <c r="AY48" s="13"/>
      <c r="AZ48" s="13">
        <v>2385032</v>
      </c>
      <c r="BA48" s="5">
        <v>354.92</v>
      </c>
      <c r="BB48" s="5">
        <v>0</v>
      </c>
      <c r="BC48" s="5">
        <v>0</v>
      </c>
      <c r="BD48" s="3">
        <v>2995477</v>
      </c>
      <c r="BE48" s="3">
        <v>-9727</v>
      </c>
      <c r="BF48" s="3">
        <v>0</v>
      </c>
      <c r="BG48" s="3">
        <v>0</v>
      </c>
      <c r="BH48" s="3">
        <v>0</v>
      </c>
      <c r="BI48" s="3">
        <v>2995477</v>
      </c>
      <c r="BJ48" s="12">
        <v>464.26</v>
      </c>
      <c r="BK48" s="12">
        <v>0</v>
      </c>
      <c r="BL48" s="12">
        <v>0</v>
      </c>
      <c r="BM48" s="13">
        <v>3859273</v>
      </c>
      <c r="BN48" s="13">
        <v>5168</v>
      </c>
      <c r="BO48" s="13">
        <v>0</v>
      </c>
      <c r="BP48" s="13">
        <v>0</v>
      </c>
      <c r="BQ48" s="13">
        <v>0</v>
      </c>
      <c r="BR48" s="13">
        <v>3859273</v>
      </c>
      <c r="BS48" s="5">
        <v>553.16999999999996</v>
      </c>
      <c r="BT48" s="5">
        <v>1.169999999999944</v>
      </c>
      <c r="BU48" s="5">
        <v>0</v>
      </c>
      <c r="BV48" s="3">
        <v>4671499</v>
      </c>
      <c r="BW48" s="3">
        <v>0</v>
      </c>
      <c r="BX48" s="3">
        <v>0</v>
      </c>
      <c r="BY48" s="3">
        <v>0</v>
      </c>
      <c r="BZ48" s="3">
        <v>0</v>
      </c>
      <c r="CA48" s="3">
        <v>4671499</v>
      </c>
      <c r="CB48" s="12">
        <v>626.93485342019551</v>
      </c>
      <c r="CC48" s="12">
        <v>0</v>
      </c>
      <c r="CD48" s="12">
        <v>0</v>
      </c>
      <c r="CE48" s="13">
        <v>5727749.6026058644</v>
      </c>
      <c r="CF48" s="13"/>
      <c r="CG48" s="13">
        <v>0</v>
      </c>
      <c r="CH48" s="13"/>
      <c r="CI48" s="13">
        <v>0</v>
      </c>
      <c r="CJ48" s="13">
        <v>468947.2703583063</v>
      </c>
      <c r="CK48" s="13"/>
      <c r="CL48" s="13">
        <v>0</v>
      </c>
      <c r="CM48" s="13">
        <v>6047546.5735875638</v>
      </c>
      <c r="CN48" s="5">
        <v>717.24429967426727</v>
      </c>
      <c r="CO48" s="5">
        <v>0</v>
      </c>
      <c r="CP48" s="5">
        <v>0</v>
      </c>
      <c r="CQ48" s="3">
        <v>6949202.1889250809</v>
      </c>
      <c r="CR48" s="3">
        <v>0</v>
      </c>
      <c r="CS48" s="3">
        <v>0</v>
      </c>
      <c r="CT48" s="3">
        <v>0</v>
      </c>
      <c r="CU48" s="3">
        <v>0</v>
      </c>
      <c r="CV48" s="3">
        <v>556581.57654723129</v>
      </c>
      <c r="CW48" s="3">
        <v>0</v>
      </c>
      <c r="CX48" s="3">
        <v>7505783.7654723125</v>
      </c>
      <c r="CY48" s="12">
        <v>855.19601328903684</v>
      </c>
      <c r="CZ48" s="12">
        <v>0</v>
      </c>
      <c r="DA48" s="12">
        <v>0</v>
      </c>
      <c r="DB48" s="13">
        <v>8368022.9940619105</v>
      </c>
      <c r="DC48" s="13"/>
      <c r="DD48" s="13">
        <v>0</v>
      </c>
      <c r="DE48" s="13"/>
      <c r="DF48" s="13">
        <v>0</v>
      </c>
      <c r="DG48" s="13">
        <v>693563.96677740884</v>
      </c>
      <c r="DH48" s="13"/>
      <c r="DI48" s="13">
        <v>82788.473130615428</v>
      </c>
      <c r="DJ48" s="13">
        <v>9061586.9608393237</v>
      </c>
      <c r="DK48" s="5">
        <v>915.94805194805247</v>
      </c>
      <c r="DL48" s="5">
        <v>15.948051948052255</v>
      </c>
      <c r="DM48" s="5">
        <v>0</v>
      </c>
      <c r="DN48" s="3">
        <v>9158376</v>
      </c>
      <c r="DO48" s="3">
        <v>0</v>
      </c>
      <c r="DP48" s="3">
        <v>0</v>
      </c>
      <c r="DQ48" s="3">
        <v>0</v>
      </c>
      <c r="DR48" s="3">
        <v>0</v>
      </c>
      <c r="DS48" s="3">
        <v>763915</v>
      </c>
      <c r="DT48" s="3">
        <v>0</v>
      </c>
      <c r="DU48" s="3">
        <v>9922291</v>
      </c>
      <c r="DV48" s="12">
        <v>902.83495145631127</v>
      </c>
      <c r="DW48" s="12">
        <v>2.8349514563112437</v>
      </c>
      <c r="DX48" s="12">
        <v>0</v>
      </c>
      <c r="DY48" s="13">
        <v>9405107</v>
      </c>
      <c r="DZ48" s="13"/>
      <c r="EA48" s="13">
        <v>0</v>
      </c>
      <c r="EB48" s="13"/>
      <c r="EC48" s="13">
        <v>0</v>
      </c>
      <c r="ED48" s="13">
        <v>803560</v>
      </c>
      <c r="EE48" s="13"/>
      <c r="EF48" s="13">
        <v>10208667</v>
      </c>
      <c r="EG48" s="5">
        <v>933.19205298013276</v>
      </c>
      <c r="EH48" s="5">
        <v>33.192052980132786</v>
      </c>
      <c r="EI48" s="5">
        <v>0</v>
      </c>
      <c r="EJ48" s="3">
        <v>9645169</v>
      </c>
      <c r="EK48" s="3"/>
      <c r="EL48" s="3">
        <v>0</v>
      </c>
      <c r="EM48" s="3"/>
      <c r="EN48" s="3">
        <v>0</v>
      </c>
      <c r="EO48" s="3">
        <v>803509</v>
      </c>
      <c r="EP48" s="3"/>
      <c r="EQ48" s="3">
        <v>10448678</v>
      </c>
      <c r="ER48" s="35">
        <v>789.6445182724251</v>
      </c>
      <c r="ES48" s="35">
        <v>0</v>
      </c>
      <c r="ET48" s="35">
        <v>0</v>
      </c>
      <c r="EU48" s="36">
        <v>8498765</v>
      </c>
      <c r="EV48" s="36">
        <v>0</v>
      </c>
      <c r="EW48" s="36">
        <v>0</v>
      </c>
      <c r="EX48" s="36">
        <v>0</v>
      </c>
      <c r="EY48" s="36">
        <v>0</v>
      </c>
      <c r="EZ48" s="36">
        <v>705154</v>
      </c>
      <c r="FA48" s="36">
        <v>0</v>
      </c>
      <c r="FB48" s="36">
        <v>9203919</v>
      </c>
      <c r="FC48" s="5">
        <v>660.25249169435267</v>
      </c>
      <c r="FD48" s="5">
        <v>7.2524916943527122</v>
      </c>
      <c r="FE48" s="5">
        <v>0</v>
      </c>
      <c r="FF48" s="3">
        <v>7140187</v>
      </c>
      <c r="FG48" s="3">
        <v>0</v>
      </c>
      <c r="FH48" s="3">
        <v>0</v>
      </c>
      <c r="FI48" s="3">
        <v>0</v>
      </c>
      <c r="FJ48" s="3">
        <v>0</v>
      </c>
      <c r="FK48" s="3">
        <v>583028</v>
      </c>
      <c r="FL48" s="3">
        <v>0</v>
      </c>
      <c r="FM48" s="3">
        <v>7723215</v>
      </c>
      <c r="FN48" s="36">
        <v>636.85049833887058</v>
      </c>
      <c r="FO48" s="36">
        <v>26.850498338870405</v>
      </c>
      <c r="FP48" s="36">
        <v>0</v>
      </c>
      <c r="FQ48" s="36">
        <v>7154702</v>
      </c>
      <c r="FR48" s="36">
        <v>0</v>
      </c>
      <c r="FS48" s="36">
        <v>0</v>
      </c>
      <c r="FT48" s="36">
        <v>0</v>
      </c>
      <c r="FU48" s="36">
        <v>0</v>
      </c>
      <c r="FV48" s="36">
        <v>544548</v>
      </c>
      <c r="FW48" s="36">
        <v>0</v>
      </c>
      <c r="FX48" s="36">
        <v>7699250</v>
      </c>
      <c r="FY48" s="5">
        <v>650.72297297297314</v>
      </c>
      <c r="FZ48" s="5">
        <v>10.722972972973242</v>
      </c>
      <c r="GA48" s="5">
        <v>0</v>
      </c>
      <c r="GB48" s="3">
        <v>7619649</v>
      </c>
      <c r="GC48" s="3">
        <v>0</v>
      </c>
      <c r="GD48" s="3">
        <v>0</v>
      </c>
      <c r="GE48" s="3">
        <v>0</v>
      </c>
      <c r="GF48" s="3">
        <v>0</v>
      </c>
      <c r="GG48" s="3">
        <v>571389</v>
      </c>
      <c r="GH48" s="3">
        <v>0</v>
      </c>
      <c r="GI48" s="3">
        <v>8191038</v>
      </c>
      <c r="GJ48" s="36">
        <v>762.24999999999966</v>
      </c>
      <c r="GK48" s="36">
        <v>12.249999999999481</v>
      </c>
      <c r="GL48" s="36">
        <v>0</v>
      </c>
      <c r="GM48" s="36">
        <v>9219002</v>
      </c>
      <c r="GN48" s="36">
        <v>0</v>
      </c>
      <c r="GO48" s="36">
        <v>0</v>
      </c>
      <c r="GP48" s="36">
        <v>0</v>
      </c>
      <c r="GQ48" s="36">
        <v>0</v>
      </c>
      <c r="GR48" s="36">
        <v>669991</v>
      </c>
      <c r="GS48" s="36">
        <v>0</v>
      </c>
      <c r="GT48" s="36">
        <v>9888993</v>
      </c>
      <c r="GU48" s="5">
        <v>815.8197278911565</v>
      </c>
      <c r="GV48" s="5">
        <v>15.819727891156719</v>
      </c>
      <c r="GW48" s="5">
        <v>0</v>
      </c>
      <c r="GX48" s="3">
        <v>9957567</v>
      </c>
      <c r="GY48" s="3">
        <v>0</v>
      </c>
      <c r="GZ48" s="3">
        <v>0</v>
      </c>
      <c r="HA48" s="3">
        <v>0</v>
      </c>
      <c r="HB48" s="3">
        <v>0</v>
      </c>
      <c r="HC48" s="3">
        <v>714638</v>
      </c>
      <c r="HD48" s="3">
        <v>0</v>
      </c>
      <c r="HE48" s="3">
        <v>10672205</v>
      </c>
      <c r="HF48" s="36">
        <v>808.98639455782313</v>
      </c>
      <c r="HG48" s="36">
        <v>8.9863945578231164</v>
      </c>
      <c r="HH48" s="36">
        <v>0</v>
      </c>
      <c r="HI48" s="36">
        <v>9612604</v>
      </c>
      <c r="HJ48" s="36">
        <v>0</v>
      </c>
      <c r="HK48" s="36">
        <v>0</v>
      </c>
      <c r="HL48" s="36">
        <v>0</v>
      </c>
      <c r="HM48" s="36">
        <v>0</v>
      </c>
      <c r="HN48" s="36">
        <v>0</v>
      </c>
      <c r="HO48" s="36">
        <v>714342</v>
      </c>
      <c r="HP48" s="36">
        <v>0</v>
      </c>
      <c r="HQ48" s="36">
        <v>10326946</v>
      </c>
      <c r="HR48" s="3">
        <v>805.36000000000013</v>
      </c>
      <c r="HS48" s="3">
        <v>5.3600000000002392</v>
      </c>
      <c r="HT48" s="3">
        <v>0</v>
      </c>
      <c r="HU48" s="3">
        <v>9682650</v>
      </c>
      <c r="HV48" s="3">
        <v>0</v>
      </c>
      <c r="HW48" s="3">
        <v>0</v>
      </c>
      <c r="HX48" s="3">
        <v>0</v>
      </c>
      <c r="HY48" s="3">
        <v>0</v>
      </c>
      <c r="HZ48" s="3">
        <v>0</v>
      </c>
      <c r="IA48" s="3">
        <v>714354</v>
      </c>
      <c r="IB48" s="3">
        <v>0</v>
      </c>
      <c r="IC48" s="3">
        <v>10397004</v>
      </c>
      <c r="ID48" s="201">
        <v>810.2600000000001</v>
      </c>
      <c r="IE48" s="201">
        <v>10.259999999999959</v>
      </c>
      <c r="IF48" s="201">
        <v>0</v>
      </c>
      <c r="IG48" s="36">
        <v>9875085</v>
      </c>
      <c r="IH48" s="36">
        <v>0</v>
      </c>
      <c r="II48" s="36">
        <v>0</v>
      </c>
      <c r="IJ48" s="36">
        <v>0</v>
      </c>
      <c r="IK48" s="36">
        <v>0</v>
      </c>
      <c r="IL48" s="36">
        <v>0</v>
      </c>
      <c r="IM48" s="36">
        <v>714635</v>
      </c>
      <c r="IN48" s="36">
        <v>0</v>
      </c>
      <c r="IO48" s="36">
        <v>10589720</v>
      </c>
      <c r="IP48" s="3">
        <v>813.80999999999983</v>
      </c>
      <c r="IQ48" s="3">
        <v>13.81000000000012</v>
      </c>
      <c r="IR48" s="3">
        <v>0</v>
      </c>
      <c r="IS48" s="3">
        <v>10392234</v>
      </c>
      <c r="IT48" s="3">
        <v>0</v>
      </c>
      <c r="IU48" s="3">
        <v>0</v>
      </c>
      <c r="IV48" s="3">
        <v>0</v>
      </c>
      <c r="IW48" s="3">
        <v>0</v>
      </c>
      <c r="IX48" s="3">
        <v>0</v>
      </c>
      <c r="IY48" s="3">
        <v>750317</v>
      </c>
      <c r="IZ48" s="3">
        <v>0</v>
      </c>
      <c r="JA48" s="3">
        <v>11142551</v>
      </c>
      <c r="JB48" s="36">
        <v>803.75</v>
      </c>
      <c r="JC48" s="36">
        <v>3.7500000000001097</v>
      </c>
      <c r="JD48" s="36">
        <v>0</v>
      </c>
      <c r="JE48" s="36">
        <v>10828531</v>
      </c>
      <c r="JF48" s="36">
        <v>0</v>
      </c>
      <c r="JG48" s="36">
        <v>0</v>
      </c>
      <c r="JH48" s="36">
        <v>0</v>
      </c>
      <c r="JI48" s="36">
        <v>0</v>
      </c>
      <c r="JJ48" s="36">
        <v>0</v>
      </c>
      <c r="JK48" s="36">
        <v>750686</v>
      </c>
      <c r="JL48" s="36">
        <v>0</v>
      </c>
      <c r="JM48" s="36">
        <v>11579217</v>
      </c>
      <c r="JN48" s="3">
        <v>817.38000000000011</v>
      </c>
      <c r="JO48" s="3">
        <v>2.3799999999999883</v>
      </c>
      <c r="JP48" s="3">
        <v>0</v>
      </c>
      <c r="JQ48" s="3">
        <v>12682367</v>
      </c>
      <c r="JR48" s="3">
        <v>0</v>
      </c>
      <c r="JS48" s="3">
        <v>0</v>
      </c>
      <c r="JT48" s="3">
        <v>0</v>
      </c>
      <c r="JU48" s="3">
        <v>0</v>
      </c>
      <c r="JV48" s="3">
        <v>0</v>
      </c>
      <c r="JW48" s="3">
        <v>764267</v>
      </c>
      <c r="JX48" s="3">
        <v>0</v>
      </c>
      <c r="JY48" s="3">
        <v>13446634</v>
      </c>
      <c r="JZ48" s="36">
        <v>811.92000000000019</v>
      </c>
      <c r="KA48" s="36">
        <v>0</v>
      </c>
      <c r="KB48" s="36">
        <v>0</v>
      </c>
      <c r="KC48" s="36">
        <v>13171197</v>
      </c>
      <c r="KD48" s="36">
        <v>0</v>
      </c>
      <c r="KE48" s="36">
        <v>0</v>
      </c>
      <c r="KF48" s="36">
        <v>0</v>
      </c>
      <c r="KG48" s="36">
        <v>0</v>
      </c>
      <c r="KH48" s="36">
        <v>0</v>
      </c>
      <c r="KI48" s="36">
        <v>883372</v>
      </c>
      <c r="KJ48" s="36">
        <v>0</v>
      </c>
      <c r="KK48" s="36">
        <v>14054569</v>
      </c>
      <c r="KL48" s="3">
        <v>817</v>
      </c>
      <c r="KM48" s="3">
        <v>1.9999999999999998</v>
      </c>
      <c r="KN48" s="3">
        <v>0</v>
      </c>
      <c r="KO48" s="3">
        <v>14589471</v>
      </c>
      <c r="KP48" s="3">
        <v>0</v>
      </c>
      <c r="KQ48" s="3">
        <v>0</v>
      </c>
      <c r="KR48" s="3">
        <v>0</v>
      </c>
      <c r="KS48" s="3">
        <v>0</v>
      </c>
      <c r="KT48" s="3">
        <v>0</v>
      </c>
      <c r="KU48" s="3">
        <v>968145</v>
      </c>
      <c r="KV48" s="3">
        <v>0</v>
      </c>
      <c r="KW48" s="3">
        <v>15557616</v>
      </c>
      <c r="KX48" s="36"/>
      <c r="KY48" s="36"/>
      <c r="KZ48" s="36"/>
      <c r="LA48" s="36"/>
      <c r="LB48" s="36"/>
      <c r="LC48" s="36"/>
      <c r="LD48" s="36"/>
      <c r="LE48" s="36"/>
      <c r="LF48" s="36"/>
      <c r="LG48" s="36"/>
      <c r="LH48" s="36"/>
      <c r="LI48" s="36"/>
      <c r="LJ48" s="3"/>
      <c r="LK48" s="3">
        <f t="shared" si="1"/>
        <v>-456</v>
      </c>
      <c r="LL48" s="3"/>
      <c r="LN48" s="204"/>
      <c r="LO48" s="20"/>
      <c r="LP48" s="61"/>
      <c r="LQ48" s="171"/>
      <c r="LR48" s="171"/>
      <c r="LS48" s="171"/>
      <c r="LT48" s="171"/>
      <c r="LU48" s="171"/>
      <c r="LV48" s="171"/>
      <c r="LW48" s="171"/>
      <c r="LX48" s="171"/>
      <c r="LY48" s="171"/>
    </row>
    <row r="49" spans="1:343" ht="14.45" customHeight="1">
      <c r="A49" s="1">
        <v>457</v>
      </c>
      <c r="B49" s="2" t="s">
        <v>658</v>
      </c>
      <c r="C49" s="5"/>
      <c r="D49" s="5"/>
      <c r="E49" s="3"/>
      <c r="F49" s="3"/>
      <c r="G49" s="3"/>
      <c r="H49" s="3"/>
      <c r="I49" s="3"/>
      <c r="J49" s="12"/>
      <c r="K49" s="12"/>
      <c r="L49" s="13"/>
      <c r="M49" s="13"/>
      <c r="N49" s="13"/>
      <c r="O49" s="13"/>
      <c r="P49" s="13"/>
      <c r="Q49" s="5"/>
      <c r="R49" s="5"/>
      <c r="S49" s="3"/>
      <c r="T49" s="3"/>
      <c r="U49" s="3"/>
      <c r="V49" s="3"/>
      <c r="W49" s="3"/>
      <c r="X49" s="3"/>
      <c r="Y49" s="3"/>
      <c r="Z49" s="12"/>
      <c r="AA49" s="12"/>
      <c r="AB49" s="13"/>
      <c r="AC49" s="13"/>
      <c r="AD49" s="13"/>
      <c r="AE49" s="13"/>
      <c r="AF49" s="13"/>
      <c r="AG49" s="13"/>
      <c r="AH49" s="13"/>
      <c r="AI49" s="5"/>
      <c r="AJ49" s="5"/>
      <c r="AK49" s="3"/>
      <c r="AL49" s="3"/>
      <c r="AM49" s="3"/>
      <c r="AN49" s="3"/>
      <c r="AO49" s="3"/>
      <c r="AP49" s="3"/>
      <c r="AQ49" s="3"/>
      <c r="AR49" s="12"/>
      <c r="AS49" s="12"/>
      <c r="AT49" s="13"/>
      <c r="AU49" s="13"/>
      <c r="AV49" s="13"/>
      <c r="AW49" s="13"/>
      <c r="AX49" s="13"/>
      <c r="AY49" s="13"/>
      <c r="AZ49" s="13"/>
      <c r="BA49" s="5"/>
      <c r="BB49" s="5"/>
      <c r="BC49" s="5"/>
      <c r="BD49" s="3"/>
      <c r="BE49" s="3"/>
      <c r="BF49" s="3"/>
      <c r="BG49" s="3"/>
      <c r="BH49" s="3"/>
      <c r="BI49" s="3"/>
      <c r="BJ49" s="12"/>
      <c r="BK49" s="12"/>
      <c r="BL49" s="12"/>
      <c r="BM49" s="13"/>
      <c r="BN49" s="13"/>
      <c r="BO49" s="13"/>
      <c r="BP49" s="13"/>
      <c r="BQ49" s="13"/>
      <c r="BR49" s="13"/>
      <c r="BS49" s="5"/>
      <c r="BT49" s="5"/>
      <c r="BU49" s="5"/>
      <c r="BV49" s="3"/>
      <c r="BW49" s="3"/>
      <c r="BX49" s="3"/>
      <c r="BY49" s="3"/>
      <c r="BZ49" s="3"/>
      <c r="CA49" s="3"/>
      <c r="CB49" s="12"/>
      <c r="CC49" s="12"/>
      <c r="CD49" s="12"/>
      <c r="CE49" s="13"/>
      <c r="CF49" s="13"/>
      <c r="CG49" s="13"/>
      <c r="CH49" s="13"/>
      <c r="CI49" s="13"/>
      <c r="CJ49" s="13"/>
      <c r="CK49" s="13"/>
      <c r="CL49" s="13"/>
      <c r="CM49" s="13"/>
      <c r="CN49" s="5"/>
      <c r="CO49" s="5"/>
      <c r="CP49" s="5"/>
      <c r="CQ49" s="3"/>
      <c r="CR49" s="3"/>
      <c r="CS49" s="3"/>
      <c r="CT49" s="3"/>
      <c r="CU49" s="3"/>
      <c r="CV49" s="3"/>
      <c r="CW49" s="3"/>
      <c r="CX49" s="3"/>
      <c r="CY49" s="12"/>
      <c r="CZ49" s="12"/>
      <c r="DA49" s="12"/>
      <c r="DB49" s="13"/>
      <c r="DC49" s="13"/>
      <c r="DD49" s="13"/>
      <c r="DE49" s="13"/>
      <c r="DF49" s="13"/>
      <c r="DG49" s="13"/>
      <c r="DH49" s="13"/>
      <c r="DI49" s="13"/>
      <c r="DJ49" s="13"/>
      <c r="DK49" s="5"/>
      <c r="DL49" s="5"/>
      <c r="DM49" s="5"/>
      <c r="DN49" s="3"/>
      <c r="DO49" s="3"/>
      <c r="DP49" s="3"/>
      <c r="DQ49" s="3"/>
      <c r="DR49" s="3"/>
      <c r="DS49" s="3"/>
      <c r="DT49" s="3"/>
      <c r="DU49" s="3"/>
      <c r="DV49" s="12"/>
      <c r="DW49" s="12"/>
      <c r="DX49" s="12"/>
      <c r="DY49" s="13"/>
      <c r="DZ49" s="13"/>
      <c r="EA49" s="13"/>
      <c r="EB49" s="13"/>
      <c r="EC49" s="13"/>
      <c r="ED49" s="13"/>
      <c r="EE49" s="13"/>
      <c r="EF49" s="13"/>
      <c r="EG49" s="5"/>
      <c r="EH49" s="5"/>
      <c r="EI49" s="5"/>
      <c r="EJ49" s="3"/>
      <c r="EK49" s="3"/>
      <c r="EL49" s="3"/>
      <c r="EM49" s="3"/>
      <c r="EN49" s="3"/>
      <c r="EO49" s="3"/>
      <c r="EP49" s="3"/>
      <c r="EQ49" s="3"/>
      <c r="ER49" s="35"/>
      <c r="ES49" s="35"/>
      <c r="ET49" s="35"/>
      <c r="EU49" s="36"/>
      <c r="EV49" s="36"/>
      <c r="EW49" s="36"/>
      <c r="EX49" s="36"/>
      <c r="EY49" s="36"/>
      <c r="EZ49" s="36"/>
      <c r="FA49" s="36"/>
      <c r="FB49" s="36"/>
      <c r="FC49" s="5"/>
      <c r="FD49" s="5"/>
      <c r="FE49" s="5"/>
      <c r="FF49" s="3"/>
      <c r="FG49" s="3"/>
      <c r="FH49" s="3"/>
      <c r="FI49" s="3"/>
      <c r="FJ49" s="3"/>
      <c r="FK49" s="3"/>
      <c r="FL49" s="3"/>
      <c r="FM49" s="3"/>
      <c r="FN49" s="36">
        <v>178.17665913293612</v>
      </c>
      <c r="FO49" s="36">
        <v>0</v>
      </c>
      <c r="FP49" s="36">
        <v>0</v>
      </c>
      <c r="FQ49" s="36">
        <v>2376976</v>
      </c>
      <c r="FR49" s="36">
        <v>0</v>
      </c>
      <c r="FS49" s="36">
        <v>0</v>
      </c>
      <c r="FT49" s="36">
        <v>0</v>
      </c>
      <c r="FU49" s="36">
        <v>0</v>
      </c>
      <c r="FV49" s="36">
        <v>159113</v>
      </c>
      <c r="FW49" s="36">
        <v>0</v>
      </c>
      <c r="FX49" s="36">
        <v>2536089</v>
      </c>
      <c r="FY49" s="5">
        <v>287.36012861736327</v>
      </c>
      <c r="FZ49" s="5">
        <v>0</v>
      </c>
      <c r="GA49" s="5">
        <v>0</v>
      </c>
      <c r="GB49" s="3">
        <v>3902000</v>
      </c>
      <c r="GC49" s="3">
        <v>0</v>
      </c>
      <c r="GD49" s="3">
        <v>0</v>
      </c>
      <c r="GE49" s="3">
        <v>0</v>
      </c>
      <c r="GF49" s="3">
        <v>0</v>
      </c>
      <c r="GG49" s="3">
        <v>256613</v>
      </c>
      <c r="GH49" s="3">
        <v>0</v>
      </c>
      <c r="GI49" s="3">
        <v>4158613</v>
      </c>
      <c r="GJ49" s="36">
        <v>392.54326267703095</v>
      </c>
      <c r="GK49" s="36">
        <v>0</v>
      </c>
      <c r="GL49" s="36">
        <v>0</v>
      </c>
      <c r="GM49" s="36">
        <v>5334511</v>
      </c>
      <c r="GN49" s="36">
        <v>0</v>
      </c>
      <c r="GO49" s="36">
        <v>0</v>
      </c>
      <c r="GP49" s="36">
        <v>0</v>
      </c>
      <c r="GQ49" s="36">
        <v>0</v>
      </c>
      <c r="GR49" s="36">
        <v>350540</v>
      </c>
      <c r="GS49" s="36">
        <v>0</v>
      </c>
      <c r="GT49" s="36">
        <v>5685051</v>
      </c>
      <c r="GU49" s="5">
        <v>499.49081993731704</v>
      </c>
      <c r="GV49" s="5">
        <v>0</v>
      </c>
      <c r="GW49" s="5">
        <v>0</v>
      </c>
      <c r="GX49" s="3">
        <v>6443640</v>
      </c>
      <c r="GY49" s="3">
        <v>0</v>
      </c>
      <c r="GZ49" s="3">
        <v>0</v>
      </c>
      <c r="HA49" s="3">
        <v>0</v>
      </c>
      <c r="HB49" s="3">
        <v>0</v>
      </c>
      <c r="HC49" s="3">
        <v>446039</v>
      </c>
      <c r="HD49" s="3">
        <v>0</v>
      </c>
      <c r="HE49" s="3">
        <v>6889679</v>
      </c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201"/>
      <c r="IE49" s="201"/>
      <c r="IF49" s="201"/>
      <c r="IG49" s="36"/>
      <c r="IH49" s="36"/>
      <c r="II49" s="36"/>
      <c r="IJ49" s="36"/>
      <c r="IK49" s="36"/>
      <c r="IL49" s="36"/>
      <c r="IM49" s="36"/>
      <c r="IN49" s="36"/>
      <c r="IO49" s="36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6"/>
      <c r="JC49" s="36"/>
      <c r="JD49" s="36"/>
      <c r="JE49" s="36"/>
      <c r="JF49" s="36"/>
      <c r="JG49" s="36"/>
      <c r="JH49" s="36">
        <v>0</v>
      </c>
      <c r="JI49" s="36"/>
      <c r="JJ49" s="36"/>
      <c r="JK49" s="36"/>
      <c r="JL49" s="36"/>
      <c r="JM49" s="36"/>
      <c r="JN49" s="3"/>
      <c r="JO49" s="3"/>
      <c r="JP49" s="3"/>
      <c r="JQ49" s="3"/>
      <c r="JR49" s="3">
        <v>0</v>
      </c>
      <c r="JS49" s="3"/>
      <c r="JT49" s="3"/>
      <c r="JU49" s="3"/>
      <c r="JV49" s="3">
        <v>0</v>
      </c>
      <c r="JW49" s="3"/>
      <c r="JX49" s="3">
        <v>0</v>
      </c>
      <c r="JY49" s="3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">
        <v>0</v>
      </c>
      <c r="KM49" s="3">
        <v>0</v>
      </c>
      <c r="KN49" s="3"/>
      <c r="KO49" s="3">
        <v>0</v>
      </c>
      <c r="KP49" s="3"/>
      <c r="KQ49" s="3"/>
      <c r="KR49" s="3"/>
      <c r="KS49" s="3">
        <v>0</v>
      </c>
      <c r="KT49" s="3"/>
      <c r="KU49" s="3">
        <v>0</v>
      </c>
      <c r="KV49" s="3"/>
      <c r="KW49" s="3">
        <v>0</v>
      </c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"/>
      <c r="LK49" s="3">
        <f t="shared" si="1"/>
        <v>-457</v>
      </c>
      <c r="LL49" s="3"/>
      <c r="LN49" s="204"/>
      <c r="LO49" s="20"/>
      <c r="LP49" s="61"/>
      <c r="LQ49" s="171"/>
      <c r="LR49" s="171"/>
      <c r="LS49" s="171"/>
      <c r="LT49" s="171"/>
      <c r="LU49" s="171"/>
      <c r="LV49" s="171"/>
      <c r="LW49" s="171"/>
      <c r="LX49" s="171"/>
      <c r="LY49" s="171"/>
      <c r="ME49" s="3"/>
    </row>
    <row r="50" spans="1:343" ht="14.45" customHeight="1">
      <c r="A50" s="1">
        <v>458</v>
      </c>
      <c r="B50" s="2" t="s">
        <v>22</v>
      </c>
      <c r="C50" s="5">
        <v>100</v>
      </c>
      <c r="D50" s="5">
        <v>100.00065146579804</v>
      </c>
      <c r="E50" s="3">
        <v>533783</v>
      </c>
      <c r="F50" s="3">
        <v>0</v>
      </c>
      <c r="G50" s="3">
        <v>23471</v>
      </c>
      <c r="H50" s="3">
        <v>0</v>
      </c>
      <c r="I50" s="3">
        <v>557254</v>
      </c>
      <c r="J50" s="12">
        <v>99.98</v>
      </c>
      <c r="K50" s="12">
        <v>99.98</v>
      </c>
      <c r="L50" s="13">
        <v>584251</v>
      </c>
      <c r="M50" s="13">
        <v>0</v>
      </c>
      <c r="N50" s="13">
        <v>23179</v>
      </c>
      <c r="O50" s="13"/>
      <c r="P50" s="13">
        <v>607430</v>
      </c>
      <c r="Q50" s="5">
        <v>103.68</v>
      </c>
      <c r="R50" s="5">
        <v>103.68</v>
      </c>
      <c r="S50" s="3">
        <v>653023</v>
      </c>
      <c r="T50" s="3">
        <v>0</v>
      </c>
      <c r="U50" s="3">
        <v>25690</v>
      </c>
      <c r="V50" s="3">
        <v>0</v>
      </c>
      <c r="W50" s="3">
        <v>0</v>
      </c>
      <c r="X50" s="3"/>
      <c r="Y50" s="3">
        <v>678713</v>
      </c>
      <c r="Z50" s="12">
        <v>105.93</v>
      </c>
      <c r="AA50" s="12">
        <v>0</v>
      </c>
      <c r="AB50" s="13">
        <v>741556</v>
      </c>
      <c r="AC50" s="13">
        <v>475</v>
      </c>
      <c r="AD50" s="13">
        <v>0</v>
      </c>
      <c r="AE50" s="13">
        <v>0</v>
      </c>
      <c r="AF50" s="13">
        <v>0</v>
      </c>
      <c r="AG50" s="13"/>
      <c r="AH50" s="13">
        <v>741556</v>
      </c>
      <c r="AI50" s="5">
        <v>97.41</v>
      </c>
      <c r="AJ50" s="5">
        <v>0</v>
      </c>
      <c r="AK50" s="3">
        <v>694791</v>
      </c>
      <c r="AL50" s="3"/>
      <c r="AM50" s="3">
        <v>0</v>
      </c>
      <c r="AN50" s="3"/>
      <c r="AO50" s="3">
        <v>0</v>
      </c>
      <c r="AP50" s="3"/>
      <c r="AQ50" s="3">
        <v>694791</v>
      </c>
      <c r="AR50" s="12">
        <v>99.68</v>
      </c>
      <c r="AS50" s="12">
        <v>0</v>
      </c>
      <c r="AT50" s="13">
        <v>742160</v>
      </c>
      <c r="AU50" s="13">
        <v>0</v>
      </c>
      <c r="AV50" s="13">
        <v>0</v>
      </c>
      <c r="AW50" s="13">
        <v>0</v>
      </c>
      <c r="AX50" s="13">
        <v>0</v>
      </c>
      <c r="AY50" s="13"/>
      <c r="AZ50" s="13">
        <v>742160</v>
      </c>
      <c r="BA50" s="5">
        <v>101.08</v>
      </c>
      <c r="BB50" s="5">
        <v>0</v>
      </c>
      <c r="BC50" s="5">
        <v>0</v>
      </c>
      <c r="BD50" s="3">
        <v>802074</v>
      </c>
      <c r="BE50" s="3">
        <v>465</v>
      </c>
      <c r="BF50" s="3">
        <v>0</v>
      </c>
      <c r="BG50" s="3">
        <v>0</v>
      </c>
      <c r="BH50" s="3">
        <v>0</v>
      </c>
      <c r="BI50" s="3">
        <v>802074</v>
      </c>
      <c r="BJ50" s="12">
        <v>103.82</v>
      </c>
      <c r="BK50" s="12">
        <v>0</v>
      </c>
      <c r="BL50" s="12">
        <v>0</v>
      </c>
      <c r="BM50" s="13">
        <v>829786</v>
      </c>
      <c r="BN50" s="13">
        <v>0</v>
      </c>
      <c r="BO50" s="13">
        <v>0</v>
      </c>
      <c r="BP50" s="13">
        <v>0</v>
      </c>
      <c r="BQ50" s="13">
        <v>0</v>
      </c>
      <c r="BR50" s="13">
        <v>829786</v>
      </c>
      <c r="BS50" s="5">
        <v>98.31</v>
      </c>
      <c r="BT50" s="5">
        <v>0</v>
      </c>
      <c r="BU50" s="5">
        <v>0</v>
      </c>
      <c r="BV50" s="3">
        <v>803932</v>
      </c>
      <c r="BW50" s="3">
        <v>0</v>
      </c>
      <c r="BX50" s="3">
        <v>0</v>
      </c>
      <c r="BY50" s="3">
        <v>0</v>
      </c>
      <c r="BZ50" s="3">
        <v>0</v>
      </c>
      <c r="CA50" s="3">
        <v>803932</v>
      </c>
      <c r="CB50" s="12">
        <v>108.17567567567568</v>
      </c>
      <c r="CC50" s="12">
        <v>0</v>
      </c>
      <c r="CD50" s="12">
        <v>0</v>
      </c>
      <c r="CE50" s="13">
        <v>960127.20945945906</v>
      </c>
      <c r="CF50" s="13"/>
      <c r="CG50" s="13">
        <v>0</v>
      </c>
      <c r="CH50" s="13"/>
      <c r="CI50" s="13">
        <v>0</v>
      </c>
      <c r="CJ50" s="13">
        <v>80915.40540540537</v>
      </c>
      <c r="CK50" s="13"/>
      <c r="CL50" s="13">
        <v>0</v>
      </c>
      <c r="CM50" s="13">
        <v>978306.75925575371</v>
      </c>
      <c r="CN50" s="5">
        <v>113.10763888888893</v>
      </c>
      <c r="CO50" s="5">
        <v>0</v>
      </c>
      <c r="CP50" s="5">
        <v>0</v>
      </c>
      <c r="CQ50" s="3">
        <v>1001580.9375000006</v>
      </c>
      <c r="CR50" s="3">
        <v>0</v>
      </c>
      <c r="CS50" s="3">
        <v>0</v>
      </c>
      <c r="CT50" s="3">
        <v>0</v>
      </c>
      <c r="CU50" s="3">
        <v>0</v>
      </c>
      <c r="CV50" s="3">
        <v>87771.527777777737</v>
      </c>
      <c r="CW50" s="3">
        <v>0</v>
      </c>
      <c r="CX50" s="3">
        <v>1089352.4652777782</v>
      </c>
      <c r="CY50" s="12">
        <v>100.21305841924395</v>
      </c>
      <c r="CZ50" s="12">
        <v>0</v>
      </c>
      <c r="DA50" s="12">
        <v>0</v>
      </c>
      <c r="DB50" s="13">
        <v>996284.12185990962</v>
      </c>
      <c r="DC50" s="13"/>
      <c r="DD50" s="13">
        <v>0</v>
      </c>
      <c r="DE50" s="13"/>
      <c r="DF50" s="13">
        <v>0</v>
      </c>
      <c r="DG50" s="13">
        <v>81272.790378006917</v>
      </c>
      <c r="DH50" s="13"/>
      <c r="DI50" s="13">
        <v>0</v>
      </c>
      <c r="DJ50" s="13">
        <v>1077556.9122379175</v>
      </c>
      <c r="DK50" s="5">
        <v>88.137931034482733</v>
      </c>
      <c r="DL50" s="5">
        <v>0</v>
      </c>
      <c r="DM50" s="5">
        <v>0</v>
      </c>
      <c r="DN50" s="3">
        <v>880470</v>
      </c>
      <c r="DO50" s="3">
        <v>0</v>
      </c>
      <c r="DP50" s="3">
        <v>0</v>
      </c>
      <c r="DQ50" s="3">
        <v>0</v>
      </c>
      <c r="DR50" s="3">
        <v>0</v>
      </c>
      <c r="DS50" s="3">
        <v>74836</v>
      </c>
      <c r="DT50" s="3">
        <v>0</v>
      </c>
      <c r="DU50" s="3">
        <v>955306</v>
      </c>
      <c r="DV50" s="12">
        <v>117.71824023727144</v>
      </c>
      <c r="DW50" s="12">
        <v>6.7182402372714352</v>
      </c>
      <c r="DX50" s="12">
        <v>0</v>
      </c>
      <c r="DY50" s="13">
        <v>1174645</v>
      </c>
      <c r="DZ50" s="13"/>
      <c r="EA50" s="13">
        <v>0</v>
      </c>
      <c r="EB50" s="13"/>
      <c r="EC50" s="13">
        <v>0</v>
      </c>
      <c r="ED50" s="13">
        <v>99113</v>
      </c>
      <c r="EE50" s="13"/>
      <c r="EF50" s="13">
        <v>1273758</v>
      </c>
      <c r="EG50" s="5">
        <v>118.099168500856</v>
      </c>
      <c r="EH50" s="5">
        <v>0</v>
      </c>
      <c r="EI50" s="5">
        <v>0</v>
      </c>
      <c r="EJ50" s="3">
        <v>1287081</v>
      </c>
      <c r="EK50" s="3"/>
      <c r="EL50" s="3">
        <v>0</v>
      </c>
      <c r="EM50" s="3"/>
      <c r="EN50" s="3">
        <v>0</v>
      </c>
      <c r="EO50" s="3">
        <v>105472</v>
      </c>
      <c r="EP50" s="3"/>
      <c r="EQ50" s="3">
        <v>1392553</v>
      </c>
      <c r="ER50" s="35">
        <v>119.23793103448281</v>
      </c>
      <c r="ES50" s="35">
        <v>0</v>
      </c>
      <c r="ET50" s="35">
        <v>0</v>
      </c>
      <c r="EU50" s="36">
        <v>1338041</v>
      </c>
      <c r="EV50" s="36">
        <v>0</v>
      </c>
      <c r="EW50" s="36">
        <v>0</v>
      </c>
      <c r="EX50" s="36">
        <v>0</v>
      </c>
      <c r="EY50" s="36">
        <v>0</v>
      </c>
      <c r="EZ50" s="36">
        <v>106484</v>
      </c>
      <c r="FA50" s="36">
        <v>0</v>
      </c>
      <c r="FB50" s="36">
        <v>1444525</v>
      </c>
      <c r="FC50" s="5">
        <v>120.19453924914677</v>
      </c>
      <c r="FD50" s="5">
        <v>0</v>
      </c>
      <c r="FE50" s="5">
        <v>0</v>
      </c>
      <c r="FF50" s="3">
        <v>1319435</v>
      </c>
      <c r="FG50" s="3">
        <v>0</v>
      </c>
      <c r="FH50" s="3">
        <v>0</v>
      </c>
      <c r="FI50" s="3">
        <v>0</v>
      </c>
      <c r="FJ50" s="3">
        <v>0</v>
      </c>
      <c r="FK50" s="3">
        <v>107335</v>
      </c>
      <c r="FL50" s="3">
        <v>0</v>
      </c>
      <c r="FM50" s="3">
        <v>1426770</v>
      </c>
      <c r="FN50" s="36">
        <v>118.23208191126275</v>
      </c>
      <c r="FO50" s="36">
        <v>0</v>
      </c>
      <c r="FP50" s="36">
        <v>0</v>
      </c>
      <c r="FQ50" s="36">
        <v>1343394</v>
      </c>
      <c r="FR50" s="36">
        <v>0</v>
      </c>
      <c r="FS50" s="36">
        <v>0</v>
      </c>
      <c r="FT50" s="36">
        <v>0</v>
      </c>
      <c r="FU50" s="36">
        <v>0</v>
      </c>
      <c r="FV50" s="36">
        <v>105585</v>
      </c>
      <c r="FW50" s="36">
        <v>0</v>
      </c>
      <c r="FX50" s="36">
        <v>1448979</v>
      </c>
      <c r="FY50" s="5">
        <v>117.71428571428578</v>
      </c>
      <c r="FZ50" s="5">
        <v>0</v>
      </c>
      <c r="GA50" s="5">
        <v>0</v>
      </c>
      <c r="GB50" s="3">
        <v>1348836</v>
      </c>
      <c r="GC50" s="3">
        <v>0</v>
      </c>
      <c r="GD50" s="3">
        <v>0</v>
      </c>
      <c r="GE50" s="3">
        <v>0</v>
      </c>
      <c r="GF50" s="3">
        <v>0</v>
      </c>
      <c r="GG50" s="3">
        <v>105123</v>
      </c>
      <c r="GH50" s="3">
        <v>0</v>
      </c>
      <c r="GI50" s="3">
        <v>1453959</v>
      </c>
      <c r="GJ50" s="36">
        <v>119.1993355481728</v>
      </c>
      <c r="GK50" s="36">
        <v>0</v>
      </c>
      <c r="GL50" s="36">
        <v>0</v>
      </c>
      <c r="GM50" s="36">
        <v>1452965</v>
      </c>
      <c r="GN50" s="36">
        <v>0</v>
      </c>
      <c r="GO50" s="36">
        <v>0</v>
      </c>
      <c r="GP50" s="36">
        <v>0</v>
      </c>
      <c r="GQ50" s="36">
        <v>0</v>
      </c>
      <c r="GR50" s="36">
        <v>106452</v>
      </c>
      <c r="GS50" s="36">
        <v>0</v>
      </c>
      <c r="GT50" s="36">
        <v>1559417</v>
      </c>
      <c r="GU50" s="5">
        <v>108.363321799308</v>
      </c>
      <c r="GV50" s="5">
        <v>0</v>
      </c>
      <c r="GW50" s="5">
        <v>0</v>
      </c>
      <c r="GX50" s="3">
        <v>1351780</v>
      </c>
      <c r="GY50" s="3">
        <v>0</v>
      </c>
      <c r="GZ50" s="3">
        <v>0</v>
      </c>
      <c r="HA50" s="3">
        <v>0</v>
      </c>
      <c r="HB50" s="3">
        <v>0</v>
      </c>
      <c r="HC50" s="3">
        <v>96755</v>
      </c>
      <c r="HD50" s="3">
        <v>0</v>
      </c>
      <c r="HE50" s="3">
        <v>1448535</v>
      </c>
      <c r="HF50" s="36">
        <v>106.49657534246577</v>
      </c>
      <c r="HG50" s="36">
        <v>0</v>
      </c>
      <c r="HH50" s="36">
        <v>0</v>
      </c>
      <c r="HI50" s="36">
        <v>1393529</v>
      </c>
      <c r="HJ50" s="36">
        <v>0</v>
      </c>
      <c r="HK50" s="36">
        <v>0</v>
      </c>
      <c r="HL50" s="36">
        <v>0</v>
      </c>
      <c r="HM50" s="36">
        <v>0</v>
      </c>
      <c r="HN50" s="36">
        <v>0</v>
      </c>
      <c r="HO50" s="36">
        <v>95110</v>
      </c>
      <c r="HP50" s="36">
        <v>0</v>
      </c>
      <c r="HQ50" s="36">
        <v>1488639</v>
      </c>
      <c r="HR50" s="3">
        <v>96.099999999999966</v>
      </c>
      <c r="HS50" s="3">
        <v>0</v>
      </c>
      <c r="HT50" s="3">
        <v>0</v>
      </c>
      <c r="HU50" s="3">
        <v>1315777</v>
      </c>
      <c r="HV50" s="3">
        <v>0</v>
      </c>
      <c r="HW50" s="3">
        <v>0</v>
      </c>
      <c r="HX50" s="3">
        <v>0</v>
      </c>
      <c r="HY50" s="3">
        <v>0</v>
      </c>
      <c r="HZ50" s="3">
        <v>0</v>
      </c>
      <c r="IA50" s="3">
        <v>85809</v>
      </c>
      <c r="IB50" s="3">
        <v>0</v>
      </c>
      <c r="IC50" s="3">
        <v>1401586</v>
      </c>
      <c r="ID50" s="201">
        <v>89.660000000000011</v>
      </c>
      <c r="IE50" s="201">
        <v>0</v>
      </c>
      <c r="IF50" s="201">
        <v>0</v>
      </c>
      <c r="IG50" s="36">
        <v>1229123</v>
      </c>
      <c r="IH50" s="36">
        <v>0</v>
      </c>
      <c r="II50" s="36">
        <v>0</v>
      </c>
      <c r="IJ50" s="36">
        <v>0</v>
      </c>
      <c r="IK50" s="36">
        <v>0</v>
      </c>
      <c r="IL50" s="36">
        <v>0</v>
      </c>
      <c r="IM50" s="36">
        <v>80052</v>
      </c>
      <c r="IN50" s="36">
        <v>0</v>
      </c>
      <c r="IO50" s="36">
        <v>1309175</v>
      </c>
      <c r="IP50" s="3">
        <v>97.109999999999971</v>
      </c>
      <c r="IQ50" s="3">
        <v>0</v>
      </c>
      <c r="IR50" s="3">
        <v>0</v>
      </c>
      <c r="IS50" s="3">
        <v>1395825</v>
      </c>
      <c r="IT50" s="3">
        <v>0</v>
      </c>
      <c r="IU50" s="3">
        <v>0</v>
      </c>
      <c r="IV50" s="3">
        <v>0</v>
      </c>
      <c r="IW50" s="3">
        <v>0</v>
      </c>
      <c r="IX50" s="3">
        <v>0</v>
      </c>
      <c r="IY50" s="3">
        <v>91076</v>
      </c>
      <c r="IZ50" s="3">
        <v>0</v>
      </c>
      <c r="JA50" s="3">
        <v>1486901</v>
      </c>
      <c r="JB50" s="36">
        <v>83.90000000000002</v>
      </c>
      <c r="JC50" s="36">
        <v>0</v>
      </c>
      <c r="JD50" s="36">
        <v>0</v>
      </c>
      <c r="JE50" s="36">
        <v>1235701</v>
      </c>
      <c r="JF50" s="36">
        <v>0</v>
      </c>
      <c r="JG50" s="36">
        <v>0</v>
      </c>
      <c r="JH50" s="36">
        <v>0</v>
      </c>
      <c r="JI50" s="36">
        <v>0</v>
      </c>
      <c r="JJ50" s="36">
        <v>0</v>
      </c>
      <c r="JK50" s="36">
        <v>78696</v>
      </c>
      <c r="JL50" s="36">
        <v>0</v>
      </c>
      <c r="JM50" s="36">
        <v>1314397</v>
      </c>
      <c r="JN50" s="3">
        <v>90.929999999999978</v>
      </c>
      <c r="JO50" s="3">
        <v>0</v>
      </c>
      <c r="JP50" s="3">
        <v>0</v>
      </c>
      <c r="JQ50" s="3">
        <v>1460648</v>
      </c>
      <c r="JR50" s="3">
        <v>0</v>
      </c>
      <c r="JS50" s="3">
        <v>0</v>
      </c>
      <c r="JT50" s="3">
        <v>0</v>
      </c>
      <c r="JU50" s="3">
        <v>0</v>
      </c>
      <c r="JV50" s="3">
        <v>0</v>
      </c>
      <c r="JW50" s="3">
        <v>85294</v>
      </c>
      <c r="JX50" s="3">
        <v>0</v>
      </c>
      <c r="JY50" s="3">
        <v>1545942</v>
      </c>
      <c r="JZ50" s="36">
        <v>96.59</v>
      </c>
      <c r="KA50" s="36">
        <v>0</v>
      </c>
      <c r="KB50" s="36">
        <v>0</v>
      </c>
      <c r="KC50" s="36">
        <v>1656530</v>
      </c>
      <c r="KD50" s="36">
        <v>0</v>
      </c>
      <c r="KE50" s="36">
        <v>0</v>
      </c>
      <c r="KF50" s="36">
        <v>0</v>
      </c>
      <c r="KG50" s="36">
        <v>0</v>
      </c>
      <c r="KH50" s="36">
        <v>0</v>
      </c>
      <c r="KI50" s="36">
        <v>105097</v>
      </c>
      <c r="KJ50" s="36">
        <v>0</v>
      </c>
      <c r="KK50" s="36">
        <v>1761627</v>
      </c>
      <c r="KL50" s="3">
        <v>106</v>
      </c>
      <c r="KM50" s="3" t="s">
        <v>752</v>
      </c>
      <c r="KN50" s="3">
        <v>0</v>
      </c>
      <c r="KO50" s="3">
        <v>1937844</v>
      </c>
      <c r="KP50" s="3">
        <v>0</v>
      </c>
      <c r="KQ50" s="3">
        <v>0</v>
      </c>
      <c r="KR50" s="3">
        <v>0</v>
      </c>
      <c r="KS50" s="3">
        <v>0</v>
      </c>
      <c r="KT50" s="3">
        <v>0</v>
      </c>
      <c r="KU50" s="3">
        <v>125928</v>
      </c>
      <c r="KV50" s="3">
        <v>0</v>
      </c>
      <c r="KW50" s="3">
        <v>2063772</v>
      </c>
      <c r="KX50" s="36"/>
      <c r="KY50" s="36"/>
      <c r="KZ50" s="36"/>
      <c r="LA50" s="36"/>
      <c r="LB50" s="36"/>
      <c r="LC50" s="36"/>
      <c r="LD50" s="36"/>
      <c r="LE50" s="36"/>
      <c r="LF50" s="36"/>
      <c r="LG50" s="36"/>
      <c r="LH50" s="36"/>
      <c r="LI50" s="36"/>
      <c r="LJ50" s="3"/>
      <c r="LK50" s="3">
        <f t="shared" si="1"/>
        <v>-458</v>
      </c>
      <c r="LL50" s="3"/>
      <c r="LN50" s="204"/>
      <c r="LO50" s="20"/>
      <c r="LP50" s="61"/>
      <c r="LQ50" s="171"/>
      <c r="LR50" s="171"/>
      <c r="LS50" s="171"/>
      <c r="LT50" s="171"/>
      <c r="LU50" s="171"/>
      <c r="LV50" s="171"/>
      <c r="LW50" s="171"/>
      <c r="LX50" s="171"/>
      <c r="LY50" s="171"/>
    </row>
    <row r="51" spans="1:343" ht="14.45" customHeight="1">
      <c r="A51" s="1">
        <v>459</v>
      </c>
      <c r="B51" s="2" t="s">
        <v>644</v>
      </c>
      <c r="C51" s="5"/>
      <c r="D51" s="5"/>
      <c r="E51" s="3"/>
      <c r="F51" s="3"/>
      <c r="G51" s="3"/>
      <c r="H51" s="3"/>
      <c r="I51" s="3"/>
      <c r="J51" s="12"/>
      <c r="K51" s="12"/>
      <c r="L51" s="13"/>
      <c r="M51" s="13"/>
      <c r="N51" s="13"/>
      <c r="O51" s="13"/>
      <c r="P51" s="13"/>
      <c r="Q51" s="5"/>
      <c r="R51" s="5"/>
      <c r="S51" s="3"/>
      <c r="T51" s="3"/>
      <c r="U51" s="3"/>
      <c r="V51" s="3"/>
      <c r="W51" s="3"/>
      <c r="X51" s="3"/>
      <c r="Y51" s="3"/>
      <c r="Z51" s="12"/>
      <c r="AA51" s="12"/>
      <c r="AB51" s="13"/>
      <c r="AC51" s="13"/>
      <c r="AD51" s="13"/>
      <c r="AE51" s="13"/>
      <c r="AF51" s="13"/>
      <c r="AG51" s="13"/>
      <c r="AH51" s="13"/>
      <c r="AI51" s="5"/>
      <c r="AJ51" s="5"/>
      <c r="AK51" s="3"/>
      <c r="AL51" s="3"/>
      <c r="AM51" s="3"/>
      <c r="AN51" s="3"/>
      <c r="AO51" s="3"/>
      <c r="AP51" s="3"/>
      <c r="AQ51" s="3"/>
      <c r="AR51" s="12"/>
      <c r="AS51" s="12"/>
      <c r="AT51" s="13"/>
      <c r="AU51" s="13"/>
      <c r="AV51" s="13"/>
      <c r="AW51" s="13"/>
      <c r="AX51" s="13"/>
      <c r="AY51" s="13"/>
      <c r="AZ51" s="13"/>
      <c r="BA51" s="5"/>
      <c r="BB51" s="5"/>
      <c r="BC51" s="5"/>
      <c r="BD51" s="3"/>
      <c r="BE51" s="3"/>
      <c r="BF51" s="3"/>
      <c r="BG51" s="3"/>
      <c r="BH51" s="3"/>
      <c r="BI51" s="3"/>
      <c r="BJ51" s="12"/>
      <c r="BK51" s="12"/>
      <c r="BL51" s="12"/>
      <c r="BM51" s="13"/>
      <c r="BN51" s="13"/>
      <c r="BO51" s="13"/>
      <c r="BP51" s="13"/>
      <c r="BQ51" s="13"/>
      <c r="BR51" s="13"/>
      <c r="BS51" s="5"/>
      <c r="BT51" s="5"/>
      <c r="BU51" s="5"/>
      <c r="BV51" s="3"/>
      <c r="BW51" s="3"/>
      <c r="BX51" s="3"/>
      <c r="BY51" s="3"/>
      <c r="BZ51" s="3"/>
      <c r="CA51" s="3"/>
      <c r="CB51" s="12"/>
      <c r="CC51" s="12"/>
      <c r="CD51" s="12"/>
      <c r="CE51" s="13"/>
      <c r="CF51" s="13"/>
      <c r="CG51" s="13"/>
      <c r="CH51" s="13"/>
      <c r="CI51" s="13"/>
      <c r="CJ51" s="13"/>
      <c r="CK51" s="13"/>
      <c r="CL51" s="13"/>
      <c r="CM51" s="13"/>
      <c r="CN51" s="5"/>
      <c r="CO51" s="5"/>
      <c r="CP51" s="5"/>
      <c r="CQ51" s="3"/>
      <c r="CR51" s="3"/>
      <c r="CS51" s="3"/>
      <c r="CT51" s="3"/>
      <c r="CU51" s="3"/>
      <c r="CV51" s="3"/>
      <c r="CW51" s="3"/>
      <c r="CX51" s="3"/>
      <c r="CY51" s="12"/>
      <c r="CZ51" s="12"/>
      <c r="DA51" s="12"/>
      <c r="DB51" s="13"/>
      <c r="DC51" s="13"/>
      <c r="DD51" s="13"/>
      <c r="DE51" s="13"/>
      <c r="DF51" s="13"/>
      <c r="DG51" s="13"/>
      <c r="DH51" s="13"/>
      <c r="DI51" s="13"/>
      <c r="DJ51" s="13"/>
      <c r="DK51" s="5"/>
      <c r="DL51" s="5"/>
      <c r="DM51" s="5"/>
      <c r="DN51" s="3"/>
      <c r="DO51" s="3"/>
      <c r="DP51" s="3"/>
      <c r="DQ51" s="3"/>
      <c r="DR51" s="3"/>
      <c r="DS51" s="3"/>
      <c r="DT51" s="3"/>
      <c r="DU51" s="3"/>
      <c r="DV51" s="12"/>
      <c r="DW51" s="12"/>
      <c r="DX51" s="12"/>
      <c r="DY51" s="13"/>
      <c r="DZ51" s="13"/>
      <c r="EA51" s="13"/>
      <c r="EB51" s="13"/>
      <c r="EC51" s="13"/>
      <c r="ED51" s="13"/>
      <c r="EE51" s="13"/>
      <c r="EF51" s="13"/>
      <c r="EG51" s="5"/>
      <c r="EH51" s="5"/>
      <c r="EI51" s="5"/>
      <c r="EJ51" s="3"/>
      <c r="EK51" s="3"/>
      <c r="EL51" s="3"/>
      <c r="EM51" s="3"/>
      <c r="EN51" s="3"/>
      <c r="EO51" s="3"/>
      <c r="EP51" s="3"/>
      <c r="EQ51" s="3"/>
      <c r="ER51" s="35"/>
      <c r="ES51" s="35"/>
      <c r="ET51" s="35"/>
      <c r="EU51" s="36"/>
      <c r="EV51" s="36"/>
      <c r="EW51" s="36"/>
      <c r="EX51" s="36"/>
      <c r="EY51" s="36"/>
      <c r="EZ51" s="36"/>
      <c r="FA51" s="36"/>
      <c r="FB51" s="36"/>
      <c r="FC51" s="5"/>
      <c r="FD51" s="5"/>
      <c r="FE51" s="5"/>
      <c r="FF51" s="3"/>
      <c r="FG51" s="3"/>
      <c r="FH51" s="3"/>
      <c r="FI51" s="3"/>
      <c r="FJ51" s="3"/>
      <c r="FK51" s="3"/>
      <c r="FL51" s="3"/>
      <c r="FM51" s="3"/>
      <c r="FN51" s="36">
        <v>55.874587458745872</v>
      </c>
      <c r="FO51" s="36">
        <v>0</v>
      </c>
      <c r="FP51" s="36">
        <v>0</v>
      </c>
      <c r="FQ51" s="36">
        <v>767588</v>
      </c>
      <c r="FR51" s="36">
        <v>0</v>
      </c>
      <c r="FS51" s="36">
        <v>0</v>
      </c>
      <c r="FT51" s="36">
        <v>0</v>
      </c>
      <c r="FU51" s="36">
        <v>0</v>
      </c>
      <c r="FV51" s="36">
        <v>49897</v>
      </c>
      <c r="FW51" s="36">
        <v>0</v>
      </c>
      <c r="FX51" s="36">
        <v>817485</v>
      </c>
      <c r="FY51" s="5">
        <v>111.63366336633663</v>
      </c>
      <c r="FZ51" s="5">
        <v>0</v>
      </c>
      <c r="GA51" s="5">
        <v>0</v>
      </c>
      <c r="GB51" s="3">
        <v>1625771</v>
      </c>
      <c r="GC51" s="3">
        <v>0</v>
      </c>
      <c r="GD51" s="3">
        <v>0</v>
      </c>
      <c r="GE51" s="3">
        <v>0</v>
      </c>
      <c r="GF51" s="3">
        <v>0</v>
      </c>
      <c r="GG51" s="3">
        <v>99689</v>
      </c>
      <c r="GH51" s="3">
        <v>0</v>
      </c>
      <c r="GI51" s="3">
        <v>1725460</v>
      </c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5"/>
      <c r="GV51" s="5"/>
      <c r="GW51" s="5"/>
      <c r="GX51" s="3"/>
      <c r="GY51" s="3"/>
      <c r="GZ51" s="3"/>
      <c r="HA51" s="3"/>
      <c r="HB51" s="3"/>
      <c r="HC51" s="3"/>
      <c r="HD51" s="3"/>
      <c r="HE51" s="3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201"/>
      <c r="IE51" s="201"/>
      <c r="IF51" s="201"/>
      <c r="IG51" s="36"/>
      <c r="IH51" s="36"/>
      <c r="II51" s="36"/>
      <c r="IJ51" s="36"/>
      <c r="IK51" s="36"/>
      <c r="IL51" s="36"/>
      <c r="IM51" s="36"/>
      <c r="IN51" s="36"/>
      <c r="IO51" s="36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6"/>
      <c r="JC51" s="36"/>
      <c r="JD51" s="36"/>
      <c r="JE51" s="36"/>
      <c r="JF51" s="36"/>
      <c r="JG51" s="36"/>
      <c r="JH51" s="36">
        <v>0</v>
      </c>
      <c r="JI51" s="36"/>
      <c r="JJ51" s="36"/>
      <c r="JK51" s="36"/>
      <c r="JL51" s="36"/>
      <c r="JM51" s="36"/>
      <c r="JN51" s="3"/>
      <c r="JO51" s="3"/>
      <c r="JP51" s="3"/>
      <c r="JQ51" s="3"/>
      <c r="JR51" s="3">
        <v>0</v>
      </c>
      <c r="JS51" s="3"/>
      <c r="JT51" s="3"/>
      <c r="JU51" s="3"/>
      <c r="JV51" s="3">
        <v>0</v>
      </c>
      <c r="JW51" s="3"/>
      <c r="JX51" s="3">
        <v>0</v>
      </c>
      <c r="JY51" s="3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">
        <v>0</v>
      </c>
      <c r="KM51" s="3">
        <v>0</v>
      </c>
      <c r="KN51" s="3"/>
      <c r="KO51" s="3">
        <v>0</v>
      </c>
      <c r="KP51" s="3"/>
      <c r="KQ51" s="3"/>
      <c r="KR51" s="3"/>
      <c r="KS51" s="3">
        <v>0</v>
      </c>
      <c r="KT51" s="3"/>
      <c r="KU51" s="3">
        <v>0</v>
      </c>
      <c r="KV51" s="3"/>
      <c r="KW51" s="3">
        <v>0</v>
      </c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"/>
      <c r="LK51" s="3">
        <f t="shared" si="1"/>
        <v>-459</v>
      </c>
      <c r="LL51" s="3"/>
      <c r="LN51" s="204"/>
      <c r="LO51" s="20"/>
      <c r="LP51" s="61"/>
      <c r="LQ51" s="171"/>
      <c r="LR51" s="171"/>
      <c r="LS51" s="171"/>
      <c r="LT51" s="171"/>
      <c r="LU51" s="171"/>
      <c r="LV51" s="171"/>
      <c r="LW51" s="171"/>
      <c r="LX51" s="171"/>
      <c r="LY51" s="171"/>
      <c r="ME51" s="3"/>
    </row>
    <row r="52" spans="1:343" ht="14.45" customHeight="1">
      <c r="A52" s="1">
        <v>460</v>
      </c>
      <c r="B52" s="2" t="s">
        <v>23</v>
      </c>
      <c r="C52" s="5"/>
      <c r="D52" s="5"/>
      <c r="E52" s="3"/>
      <c r="F52" s="3"/>
      <c r="G52" s="3"/>
      <c r="H52" s="3"/>
      <c r="I52" s="3">
        <v>0</v>
      </c>
      <c r="J52" s="12"/>
      <c r="K52" s="12"/>
      <c r="L52" s="13"/>
      <c r="M52" s="13"/>
      <c r="N52" s="13"/>
      <c r="O52" s="13"/>
      <c r="P52" s="13"/>
      <c r="Q52" s="5">
        <v>144.43</v>
      </c>
      <c r="R52" s="5">
        <v>0</v>
      </c>
      <c r="S52" s="3">
        <v>894704</v>
      </c>
      <c r="T52" s="3">
        <v>0</v>
      </c>
      <c r="U52" s="3">
        <v>0</v>
      </c>
      <c r="V52" s="3">
        <v>0</v>
      </c>
      <c r="W52" s="3">
        <v>0</v>
      </c>
      <c r="X52" s="3"/>
      <c r="Y52" s="3">
        <v>894704</v>
      </c>
      <c r="Z52" s="12">
        <v>201.68</v>
      </c>
      <c r="AA52" s="12">
        <v>0</v>
      </c>
      <c r="AB52" s="13">
        <v>1352087</v>
      </c>
      <c r="AC52" s="13">
        <v>0</v>
      </c>
      <c r="AD52" s="13">
        <v>0</v>
      </c>
      <c r="AE52" s="13">
        <v>0</v>
      </c>
      <c r="AF52" s="13">
        <v>0</v>
      </c>
      <c r="AG52" s="13"/>
      <c r="AH52" s="13">
        <v>1352087</v>
      </c>
      <c r="AI52" s="5">
        <v>224.01</v>
      </c>
      <c r="AJ52" s="5">
        <v>0</v>
      </c>
      <c r="AK52" s="3">
        <v>1481576</v>
      </c>
      <c r="AL52" s="3"/>
      <c r="AM52" s="3">
        <v>0</v>
      </c>
      <c r="AN52" s="3"/>
      <c r="AO52" s="3">
        <v>0</v>
      </c>
      <c r="AP52" s="3"/>
      <c r="AQ52" s="3">
        <v>1481576</v>
      </c>
      <c r="AR52" s="12">
        <v>251.3</v>
      </c>
      <c r="AS52" s="12">
        <v>0</v>
      </c>
      <c r="AT52" s="13">
        <v>1832488</v>
      </c>
      <c r="AU52" s="13">
        <v>0</v>
      </c>
      <c r="AV52" s="13">
        <v>0</v>
      </c>
      <c r="AW52" s="13">
        <v>0</v>
      </c>
      <c r="AX52" s="13">
        <v>0</v>
      </c>
      <c r="AY52" s="13"/>
      <c r="AZ52" s="13">
        <v>1832488</v>
      </c>
      <c r="BA52" s="5">
        <v>259.92</v>
      </c>
      <c r="BB52" s="5">
        <v>0</v>
      </c>
      <c r="BC52" s="5">
        <v>0</v>
      </c>
      <c r="BD52" s="3">
        <v>2118211</v>
      </c>
      <c r="BE52" s="3">
        <v>0</v>
      </c>
      <c r="BF52" s="3">
        <v>0</v>
      </c>
      <c r="BG52" s="3">
        <v>0</v>
      </c>
      <c r="BH52" s="3">
        <v>0</v>
      </c>
      <c r="BI52" s="3">
        <v>2118211</v>
      </c>
      <c r="BJ52" s="12"/>
      <c r="BK52" s="12"/>
      <c r="BL52" s="12"/>
      <c r="BM52" s="13"/>
      <c r="BN52" s="13"/>
      <c r="BO52" s="13"/>
      <c r="BP52" s="13"/>
      <c r="BQ52" s="13"/>
      <c r="BR52" s="13"/>
      <c r="BS52" s="5">
        <v>0</v>
      </c>
      <c r="BT52" s="5">
        <v>0</v>
      </c>
      <c r="BU52" s="5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12"/>
      <c r="CC52" s="12"/>
      <c r="CD52" s="12"/>
      <c r="CE52" s="13"/>
      <c r="CF52" s="13"/>
      <c r="CG52" s="13"/>
      <c r="CH52" s="13"/>
      <c r="CI52" s="13"/>
      <c r="CJ52" s="13"/>
      <c r="CK52" s="13"/>
      <c r="CL52" s="13">
        <v>0</v>
      </c>
      <c r="CM52" s="13"/>
      <c r="CN52" s="5">
        <v>0</v>
      </c>
      <c r="CO52" s="5">
        <v>0</v>
      </c>
      <c r="CP52" s="5">
        <v>0</v>
      </c>
      <c r="CQ52" s="3">
        <v>0</v>
      </c>
      <c r="CR52" s="3"/>
      <c r="CS52" s="3">
        <v>0</v>
      </c>
      <c r="CT52" s="3"/>
      <c r="CU52" s="3">
        <v>0</v>
      </c>
      <c r="CV52" s="3">
        <v>0</v>
      </c>
      <c r="CW52" s="3"/>
      <c r="CX52" s="3">
        <v>0</v>
      </c>
      <c r="CY52" s="12"/>
      <c r="CZ52" s="12"/>
      <c r="DA52" s="12"/>
      <c r="DB52" s="13"/>
      <c r="DC52" s="13"/>
      <c r="DD52" s="13"/>
      <c r="DE52" s="13"/>
      <c r="DF52" s="13"/>
      <c r="DG52" s="13"/>
      <c r="DH52" s="13"/>
      <c r="DI52" s="13"/>
      <c r="DJ52" s="13"/>
      <c r="DK52" s="5"/>
      <c r="DL52" s="5"/>
      <c r="DM52" s="5"/>
      <c r="DN52" s="3"/>
      <c r="DO52" s="3"/>
      <c r="DP52" s="3"/>
      <c r="DQ52" s="3"/>
      <c r="DR52" s="3"/>
      <c r="DS52" s="3"/>
      <c r="DT52" s="3"/>
      <c r="DU52" s="3"/>
      <c r="DV52" s="12"/>
      <c r="DW52" s="12"/>
      <c r="DX52" s="12"/>
      <c r="DY52" s="13"/>
      <c r="DZ52" s="13"/>
      <c r="EA52" s="13"/>
      <c r="EB52" s="13"/>
      <c r="EC52" s="13"/>
      <c r="ED52" s="13"/>
      <c r="EE52" s="13"/>
      <c r="EF52" s="13"/>
      <c r="EG52" s="5"/>
      <c r="EH52" s="5"/>
      <c r="EI52" s="5"/>
      <c r="EJ52" s="3"/>
      <c r="EK52" s="3"/>
      <c r="EL52" s="3"/>
      <c r="EM52" s="3"/>
      <c r="EN52" s="3"/>
      <c r="EO52" s="3"/>
      <c r="EP52" s="3"/>
      <c r="EQ52" s="3"/>
      <c r="ER52" s="35"/>
      <c r="ES52" s="35"/>
      <c r="ET52" s="35"/>
      <c r="EU52" s="36"/>
      <c r="EV52" s="36"/>
      <c r="EW52" s="36"/>
      <c r="EX52" s="36"/>
      <c r="EY52" s="36"/>
      <c r="EZ52" s="36"/>
      <c r="FA52" s="36"/>
      <c r="FB52" s="36"/>
      <c r="FC52" s="5"/>
      <c r="FD52" s="5"/>
      <c r="FE52" s="5"/>
      <c r="FF52" s="3"/>
      <c r="FG52" s="3"/>
      <c r="FH52" s="3"/>
      <c r="FI52" s="3"/>
      <c r="FJ52" s="3"/>
      <c r="FK52" s="3"/>
      <c r="FL52" s="3"/>
      <c r="FM52" s="3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5"/>
      <c r="FZ52" s="5"/>
      <c r="GA52" s="5"/>
      <c r="GB52" s="3"/>
      <c r="GC52" s="3"/>
      <c r="GD52" s="3"/>
      <c r="GE52" s="3"/>
      <c r="GF52" s="3"/>
      <c r="GG52" s="3"/>
      <c r="GH52" s="3"/>
      <c r="GI52" s="3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5"/>
      <c r="GV52" s="5"/>
      <c r="GW52" s="5"/>
      <c r="GX52" s="3"/>
      <c r="GY52" s="3"/>
      <c r="GZ52" s="3"/>
      <c r="HA52" s="3"/>
      <c r="HB52" s="3"/>
      <c r="HC52" s="3"/>
      <c r="HD52" s="3"/>
      <c r="HE52" s="3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201"/>
      <c r="IE52" s="201"/>
      <c r="IF52" s="201"/>
      <c r="IG52" s="36"/>
      <c r="IH52" s="36"/>
      <c r="II52" s="36"/>
      <c r="IJ52" s="36"/>
      <c r="IK52" s="36"/>
      <c r="IL52" s="36"/>
      <c r="IM52" s="36"/>
      <c r="IN52" s="36"/>
      <c r="IO52" s="36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6"/>
      <c r="JC52" s="36"/>
      <c r="JD52" s="36"/>
      <c r="JE52" s="36"/>
      <c r="JF52" s="36"/>
      <c r="JG52" s="36"/>
      <c r="JH52" s="36">
        <v>0</v>
      </c>
      <c r="JI52" s="36"/>
      <c r="JJ52" s="36"/>
      <c r="JK52" s="36"/>
      <c r="JL52" s="36"/>
      <c r="JM52" s="36"/>
      <c r="JN52" s="3"/>
      <c r="JO52" s="3"/>
      <c r="JP52" s="3"/>
      <c r="JQ52" s="3"/>
      <c r="JR52" s="3">
        <v>0</v>
      </c>
      <c r="JS52" s="3"/>
      <c r="JT52" s="3"/>
      <c r="JU52" s="3"/>
      <c r="JV52" s="3">
        <v>0</v>
      </c>
      <c r="JW52" s="3"/>
      <c r="JX52" s="3">
        <v>0</v>
      </c>
      <c r="JY52" s="3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">
        <v>0</v>
      </c>
      <c r="KM52" s="3">
        <v>0</v>
      </c>
      <c r="KN52" s="3"/>
      <c r="KO52" s="3">
        <v>0</v>
      </c>
      <c r="KP52" s="3"/>
      <c r="KQ52" s="3"/>
      <c r="KR52" s="3"/>
      <c r="KS52" s="3">
        <v>0</v>
      </c>
      <c r="KT52" s="3"/>
      <c r="KU52" s="3">
        <v>0</v>
      </c>
      <c r="KV52" s="3"/>
      <c r="KW52" s="3">
        <v>0</v>
      </c>
      <c r="KX52" s="36"/>
      <c r="KY52" s="36"/>
      <c r="KZ52" s="36"/>
      <c r="LA52" s="36"/>
      <c r="LB52" s="36"/>
      <c r="LC52" s="36"/>
      <c r="LD52" s="36"/>
      <c r="LE52" s="36"/>
      <c r="LF52" s="36"/>
      <c r="LG52" s="36"/>
      <c r="LH52" s="36"/>
      <c r="LI52" s="36"/>
      <c r="LJ52" s="3"/>
      <c r="LK52" s="3">
        <f t="shared" si="1"/>
        <v>-460</v>
      </c>
      <c r="LN52" s="204"/>
      <c r="LO52" s="20"/>
      <c r="LP52" s="61"/>
      <c r="LQ52" s="171"/>
      <c r="LR52" s="171"/>
      <c r="LS52" s="171"/>
      <c r="LT52" s="171"/>
      <c r="LU52" s="171"/>
      <c r="LV52" s="171"/>
      <c r="LW52" s="171"/>
      <c r="LX52" s="171"/>
      <c r="LY52" s="171"/>
      <c r="ME52" s="3"/>
    </row>
    <row r="53" spans="1:343" ht="14.45" customHeight="1">
      <c r="A53" s="1">
        <v>461</v>
      </c>
      <c r="B53" s="2" t="s">
        <v>645</v>
      </c>
      <c r="C53" s="5"/>
      <c r="D53" s="5"/>
      <c r="E53" s="3"/>
      <c r="F53" s="3"/>
      <c r="G53" s="3"/>
      <c r="H53" s="3"/>
      <c r="I53" s="3"/>
      <c r="J53" s="12"/>
      <c r="K53" s="12"/>
      <c r="L53" s="13"/>
      <c r="M53" s="13"/>
      <c r="N53" s="13"/>
      <c r="O53" s="13"/>
      <c r="P53" s="13"/>
      <c r="Q53" s="5"/>
      <c r="R53" s="5"/>
      <c r="S53" s="3"/>
      <c r="T53" s="3"/>
      <c r="U53" s="3"/>
      <c r="V53" s="3"/>
      <c r="W53" s="3"/>
      <c r="X53" s="3"/>
      <c r="Y53" s="3"/>
      <c r="Z53" s="12"/>
      <c r="AA53" s="12"/>
      <c r="AB53" s="13"/>
      <c r="AC53" s="13"/>
      <c r="AD53" s="13"/>
      <c r="AE53" s="13"/>
      <c r="AF53" s="13"/>
      <c r="AG53" s="13"/>
      <c r="AH53" s="13"/>
      <c r="AI53" s="5"/>
      <c r="AJ53" s="5"/>
      <c r="AK53" s="3"/>
      <c r="AL53" s="3"/>
      <c r="AM53" s="3"/>
      <c r="AN53" s="3"/>
      <c r="AO53" s="3"/>
      <c r="AP53" s="3"/>
      <c r="AQ53" s="3"/>
      <c r="AR53" s="12"/>
      <c r="AS53" s="12"/>
      <c r="AT53" s="13"/>
      <c r="AU53" s="13"/>
      <c r="AV53" s="13"/>
      <c r="AW53" s="13"/>
      <c r="AX53" s="13"/>
      <c r="AY53" s="13"/>
      <c r="AZ53" s="13"/>
      <c r="BA53" s="5"/>
      <c r="BB53" s="5"/>
      <c r="BC53" s="5"/>
      <c r="BD53" s="3"/>
      <c r="BE53" s="3"/>
      <c r="BF53" s="3"/>
      <c r="BG53" s="3"/>
      <c r="BH53" s="3"/>
      <c r="BI53" s="3"/>
      <c r="BJ53" s="12"/>
      <c r="BK53" s="12"/>
      <c r="BL53" s="12"/>
      <c r="BM53" s="13"/>
      <c r="BN53" s="13"/>
      <c r="BO53" s="13"/>
      <c r="BP53" s="13"/>
      <c r="BQ53" s="13"/>
      <c r="BR53" s="13"/>
      <c r="BS53" s="5"/>
      <c r="BT53" s="5"/>
      <c r="BU53" s="5"/>
      <c r="BV53" s="3"/>
      <c r="BW53" s="3"/>
      <c r="BX53" s="3"/>
      <c r="BY53" s="3"/>
      <c r="BZ53" s="3"/>
      <c r="CA53" s="3"/>
      <c r="CB53" s="12"/>
      <c r="CC53" s="12"/>
      <c r="CD53" s="12"/>
      <c r="CE53" s="13"/>
      <c r="CF53" s="13"/>
      <c r="CG53" s="13"/>
      <c r="CH53" s="13"/>
      <c r="CI53" s="13"/>
      <c r="CJ53" s="13"/>
      <c r="CK53" s="13"/>
      <c r="CL53" s="13"/>
      <c r="CM53" s="13"/>
      <c r="CN53" s="5"/>
      <c r="CO53" s="5"/>
      <c r="CP53" s="5"/>
      <c r="CQ53" s="3"/>
      <c r="CR53" s="3"/>
      <c r="CS53" s="3"/>
      <c r="CT53" s="3"/>
      <c r="CU53" s="3"/>
      <c r="CV53" s="3"/>
      <c r="CW53" s="3"/>
      <c r="CX53" s="3"/>
      <c r="CY53" s="12"/>
      <c r="CZ53" s="12"/>
      <c r="DA53" s="12"/>
      <c r="DB53" s="13"/>
      <c r="DC53" s="13"/>
      <c r="DD53" s="13"/>
      <c r="DE53" s="13"/>
      <c r="DF53" s="13"/>
      <c r="DG53" s="13"/>
      <c r="DH53" s="13"/>
      <c r="DI53" s="13"/>
      <c r="DJ53" s="13"/>
      <c r="DK53" s="5"/>
      <c r="DL53" s="5"/>
      <c r="DM53" s="5"/>
      <c r="DN53" s="3"/>
      <c r="DO53" s="3"/>
      <c r="DP53" s="3"/>
      <c r="DQ53" s="3"/>
      <c r="DR53" s="3"/>
      <c r="DS53" s="3"/>
      <c r="DT53" s="3"/>
      <c r="DU53" s="3"/>
      <c r="DV53" s="12"/>
      <c r="DW53" s="12"/>
      <c r="DX53" s="12"/>
      <c r="DY53" s="13"/>
      <c r="DZ53" s="13"/>
      <c r="EA53" s="13"/>
      <c r="EB53" s="13"/>
      <c r="EC53" s="13"/>
      <c r="ED53" s="13"/>
      <c r="EE53" s="13"/>
      <c r="EF53" s="13"/>
      <c r="EG53" s="5"/>
      <c r="EH53" s="5"/>
      <c r="EI53" s="5"/>
      <c r="EJ53" s="3"/>
      <c r="EK53" s="3"/>
      <c r="EL53" s="3"/>
      <c r="EM53" s="3"/>
      <c r="EN53" s="3"/>
      <c r="EO53" s="3"/>
      <c r="EP53" s="3"/>
      <c r="EQ53" s="3"/>
      <c r="ER53" s="35"/>
      <c r="ES53" s="35"/>
      <c r="ET53" s="35"/>
      <c r="EU53" s="36"/>
      <c r="EV53" s="36"/>
      <c r="EW53" s="36"/>
      <c r="EX53" s="36"/>
      <c r="EY53" s="36"/>
      <c r="EZ53" s="36"/>
      <c r="FA53" s="36"/>
      <c r="FB53" s="36"/>
      <c r="FC53" s="5">
        <v>55.904290429042909</v>
      </c>
      <c r="FD53" s="5">
        <v>0</v>
      </c>
      <c r="FE53" s="5">
        <v>0</v>
      </c>
      <c r="FF53" s="3">
        <v>619258</v>
      </c>
      <c r="FG53" s="3">
        <v>0</v>
      </c>
      <c r="FH53" s="3">
        <v>0</v>
      </c>
      <c r="FI53" s="3">
        <v>0</v>
      </c>
      <c r="FJ53" s="3">
        <v>0</v>
      </c>
      <c r="FK53" s="3">
        <v>49922</v>
      </c>
      <c r="FL53" s="3">
        <v>0</v>
      </c>
      <c r="FM53" s="3">
        <v>669180</v>
      </c>
      <c r="FN53" s="36">
        <v>111.77227722772278</v>
      </c>
      <c r="FO53" s="36">
        <v>0</v>
      </c>
      <c r="FP53" s="36">
        <v>0</v>
      </c>
      <c r="FQ53" s="36">
        <v>1272248</v>
      </c>
      <c r="FR53" s="36">
        <v>0</v>
      </c>
      <c r="FS53" s="36">
        <v>0</v>
      </c>
      <c r="FT53" s="36">
        <v>0</v>
      </c>
      <c r="FU53" s="36">
        <v>0</v>
      </c>
      <c r="FV53" s="36">
        <v>99812</v>
      </c>
      <c r="FW53" s="36">
        <v>0</v>
      </c>
      <c r="FX53" s="36">
        <v>1372060</v>
      </c>
      <c r="FY53" s="5">
        <v>167.26402640264027</v>
      </c>
      <c r="FZ53" s="5">
        <v>0</v>
      </c>
      <c r="GA53" s="5">
        <v>0</v>
      </c>
      <c r="GB53" s="3">
        <v>1918024</v>
      </c>
      <c r="GC53" s="3">
        <v>0</v>
      </c>
      <c r="GD53" s="3">
        <v>0</v>
      </c>
      <c r="GE53" s="3">
        <v>0</v>
      </c>
      <c r="GF53" s="3">
        <v>0</v>
      </c>
      <c r="GG53" s="3">
        <v>149369</v>
      </c>
      <c r="GH53" s="3">
        <v>0</v>
      </c>
      <c r="GI53" s="3">
        <v>2067393</v>
      </c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5"/>
      <c r="GV53" s="5"/>
      <c r="GW53" s="5"/>
      <c r="GX53" s="3"/>
      <c r="GY53" s="3"/>
      <c r="GZ53" s="3"/>
      <c r="HA53" s="3"/>
      <c r="HB53" s="3"/>
      <c r="HC53" s="3"/>
      <c r="HD53" s="3"/>
      <c r="HE53" s="3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201"/>
      <c r="IE53" s="201"/>
      <c r="IF53" s="201"/>
      <c r="IG53" s="36"/>
      <c r="IH53" s="36"/>
      <c r="II53" s="36"/>
      <c r="IJ53" s="36"/>
      <c r="IK53" s="36"/>
      <c r="IL53" s="36"/>
      <c r="IM53" s="36"/>
      <c r="IN53" s="36"/>
      <c r="IO53" s="36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6"/>
      <c r="JC53" s="36"/>
      <c r="JD53" s="36"/>
      <c r="JE53" s="36"/>
      <c r="JF53" s="36"/>
      <c r="JG53" s="36"/>
      <c r="JH53" s="36">
        <v>0</v>
      </c>
      <c r="JI53" s="36"/>
      <c r="JJ53" s="36"/>
      <c r="JK53" s="36"/>
      <c r="JL53" s="36"/>
      <c r="JM53" s="36"/>
      <c r="JN53" s="3"/>
      <c r="JO53" s="3"/>
      <c r="JP53" s="3"/>
      <c r="JQ53" s="3"/>
      <c r="JR53" s="3">
        <v>0</v>
      </c>
      <c r="JS53" s="3"/>
      <c r="JT53" s="3"/>
      <c r="JU53" s="3"/>
      <c r="JV53" s="3">
        <v>0</v>
      </c>
      <c r="JW53" s="3"/>
      <c r="JX53" s="3">
        <v>0</v>
      </c>
      <c r="JY53" s="3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">
        <v>0</v>
      </c>
      <c r="KM53" s="3">
        <v>0</v>
      </c>
      <c r="KN53" s="3"/>
      <c r="KO53" s="3">
        <v>0</v>
      </c>
      <c r="KP53" s="3"/>
      <c r="KQ53" s="3"/>
      <c r="KR53" s="3"/>
      <c r="KS53" s="3">
        <v>0</v>
      </c>
      <c r="KT53" s="3"/>
      <c r="KU53" s="3">
        <v>0</v>
      </c>
      <c r="KV53" s="3"/>
      <c r="KW53" s="3">
        <v>0</v>
      </c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"/>
      <c r="LK53" s="3">
        <f t="shared" si="1"/>
        <v>-461</v>
      </c>
      <c r="LN53" s="204"/>
      <c r="LO53" s="20"/>
      <c r="LP53" s="61"/>
      <c r="LQ53" s="171"/>
      <c r="LR53" s="171"/>
      <c r="LS53" s="171"/>
      <c r="LT53" s="171"/>
      <c r="LU53" s="171"/>
      <c r="LV53" s="171"/>
      <c r="LW53" s="171"/>
      <c r="LX53" s="171"/>
      <c r="LY53" s="171"/>
      <c r="ME53" s="3"/>
    </row>
    <row r="54" spans="1:343" ht="14.45" customHeight="1">
      <c r="A54" s="1">
        <v>462</v>
      </c>
      <c r="B54" s="2" t="s">
        <v>608</v>
      </c>
      <c r="C54" s="5"/>
      <c r="D54" s="5"/>
      <c r="E54" s="3"/>
      <c r="F54" s="3"/>
      <c r="G54" s="3"/>
      <c r="H54" s="3"/>
      <c r="I54" s="3"/>
      <c r="J54" s="12"/>
      <c r="K54" s="12"/>
      <c r="L54" s="13"/>
      <c r="M54" s="13"/>
      <c r="N54" s="13"/>
      <c r="O54" s="13"/>
      <c r="P54" s="13"/>
      <c r="Q54" s="5"/>
      <c r="R54" s="5"/>
      <c r="S54" s="3"/>
      <c r="T54" s="3"/>
      <c r="U54" s="3"/>
      <c r="V54" s="3"/>
      <c r="W54" s="3"/>
      <c r="X54" s="3"/>
      <c r="Y54" s="3"/>
      <c r="Z54" s="12"/>
      <c r="AA54" s="12"/>
      <c r="AB54" s="13"/>
      <c r="AC54" s="13"/>
      <c r="AD54" s="13"/>
      <c r="AE54" s="13"/>
      <c r="AF54" s="13"/>
      <c r="AG54" s="13"/>
      <c r="AH54" s="13"/>
      <c r="AI54" s="5"/>
      <c r="AJ54" s="5"/>
      <c r="AK54" s="3"/>
      <c r="AL54" s="3"/>
      <c r="AM54" s="3"/>
      <c r="AN54" s="3"/>
      <c r="AO54" s="3"/>
      <c r="AP54" s="3"/>
      <c r="AQ54" s="3"/>
      <c r="AR54" s="12"/>
      <c r="AS54" s="12"/>
      <c r="AT54" s="13"/>
      <c r="AU54" s="13"/>
      <c r="AV54" s="13"/>
      <c r="AW54" s="13"/>
      <c r="AX54" s="13"/>
      <c r="AY54" s="13"/>
      <c r="AZ54" s="13"/>
      <c r="BA54" s="5"/>
      <c r="BB54" s="5"/>
      <c r="BC54" s="5"/>
      <c r="BD54" s="3"/>
      <c r="BE54" s="3"/>
      <c r="BF54" s="3"/>
      <c r="BG54" s="3"/>
      <c r="BH54" s="3"/>
      <c r="BI54" s="3"/>
      <c r="BJ54" s="12"/>
      <c r="BK54" s="12"/>
      <c r="BL54" s="12"/>
      <c r="BM54" s="13"/>
      <c r="BN54" s="13"/>
      <c r="BO54" s="13"/>
      <c r="BP54" s="13"/>
      <c r="BQ54" s="13"/>
      <c r="BR54" s="13"/>
      <c r="BS54" s="5"/>
      <c r="BT54" s="5"/>
      <c r="BU54" s="5"/>
      <c r="BV54" s="3"/>
      <c r="BW54" s="3"/>
      <c r="BX54" s="3"/>
      <c r="BY54" s="3"/>
      <c r="BZ54" s="3"/>
      <c r="CA54" s="3"/>
      <c r="CB54" s="12"/>
      <c r="CC54" s="12"/>
      <c r="CD54" s="12"/>
      <c r="CE54" s="13"/>
      <c r="CF54" s="13"/>
      <c r="CG54" s="13"/>
      <c r="CH54" s="13"/>
      <c r="CI54" s="13"/>
      <c r="CJ54" s="13"/>
      <c r="CK54" s="13"/>
      <c r="CL54" s="13"/>
      <c r="CM54" s="13"/>
      <c r="CN54" s="5"/>
      <c r="CO54" s="5"/>
      <c r="CP54" s="5"/>
      <c r="CQ54" s="3"/>
      <c r="CR54" s="3"/>
      <c r="CS54" s="3"/>
      <c r="CT54" s="3"/>
      <c r="CU54" s="3"/>
      <c r="CV54" s="3"/>
      <c r="CW54" s="3"/>
      <c r="CX54" s="3"/>
      <c r="CY54" s="12"/>
      <c r="CZ54" s="12"/>
      <c r="DA54" s="12"/>
      <c r="DB54" s="13"/>
      <c r="DC54" s="13"/>
      <c r="DD54" s="13"/>
      <c r="DE54" s="13"/>
      <c r="DF54" s="13"/>
      <c r="DG54" s="13"/>
      <c r="DH54" s="13"/>
      <c r="DI54" s="13"/>
      <c r="DJ54" s="13"/>
      <c r="DK54" s="5"/>
      <c r="DL54" s="5"/>
      <c r="DM54" s="5"/>
      <c r="DN54" s="3"/>
      <c r="DO54" s="3"/>
      <c r="DP54" s="3"/>
      <c r="DQ54" s="3"/>
      <c r="DR54" s="3"/>
      <c r="DS54" s="3"/>
      <c r="DT54" s="3"/>
      <c r="DU54" s="3"/>
      <c r="DV54" s="12"/>
      <c r="DW54" s="12"/>
      <c r="DX54" s="12"/>
      <c r="DY54" s="13"/>
      <c r="DZ54" s="13"/>
      <c r="EA54" s="13"/>
      <c r="EB54" s="13"/>
      <c r="EC54" s="13"/>
      <c r="ED54" s="13"/>
      <c r="EE54" s="13"/>
      <c r="EF54" s="13"/>
      <c r="EG54" s="5"/>
      <c r="EH54" s="5"/>
      <c r="EI54" s="5"/>
      <c r="EJ54" s="3"/>
      <c r="EK54" s="3"/>
      <c r="EL54" s="3"/>
      <c r="EM54" s="3"/>
      <c r="EN54" s="3"/>
      <c r="EO54" s="3"/>
      <c r="EP54" s="3"/>
      <c r="EQ54" s="3"/>
      <c r="ER54" s="35"/>
      <c r="ES54" s="35"/>
      <c r="ET54" s="35"/>
      <c r="EU54" s="36"/>
      <c r="EV54" s="36"/>
      <c r="EW54" s="36"/>
      <c r="EX54" s="36"/>
      <c r="EY54" s="36"/>
      <c r="EZ54" s="36"/>
      <c r="FA54" s="36"/>
      <c r="FB54" s="36"/>
      <c r="FC54" s="5">
        <v>74.457627118644069</v>
      </c>
      <c r="FD54" s="5">
        <v>0</v>
      </c>
      <c r="FE54" s="5">
        <v>60.03050847457628</v>
      </c>
      <c r="FF54" s="3">
        <v>987700</v>
      </c>
      <c r="FG54" s="3">
        <v>0</v>
      </c>
      <c r="FH54" s="3">
        <v>27555</v>
      </c>
      <c r="FI54" s="3">
        <v>0</v>
      </c>
      <c r="FJ54" s="3">
        <v>0</v>
      </c>
      <c r="FK54" s="3">
        <v>66493</v>
      </c>
      <c r="FL54" s="3">
        <v>0</v>
      </c>
      <c r="FM54" s="3">
        <v>1081748</v>
      </c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5"/>
      <c r="FZ54" s="5"/>
      <c r="GA54" s="5"/>
      <c r="GB54" s="3"/>
      <c r="GC54" s="3"/>
      <c r="GD54" s="3"/>
      <c r="GE54" s="3"/>
      <c r="GF54" s="3"/>
      <c r="GG54" s="3"/>
      <c r="GH54" s="3"/>
      <c r="GI54" s="3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5"/>
      <c r="GV54" s="5"/>
      <c r="GW54" s="5"/>
      <c r="GX54" s="3"/>
      <c r="GY54" s="3"/>
      <c r="GZ54" s="3"/>
      <c r="HA54" s="3"/>
      <c r="HB54" s="3"/>
      <c r="HC54" s="3"/>
      <c r="HD54" s="3"/>
      <c r="HE54" s="3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201"/>
      <c r="IE54" s="201"/>
      <c r="IF54" s="201"/>
      <c r="IG54" s="36"/>
      <c r="IH54" s="36"/>
      <c r="II54" s="36"/>
      <c r="IJ54" s="36"/>
      <c r="IK54" s="36"/>
      <c r="IL54" s="36"/>
      <c r="IM54" s="36"/>
      <c r="IN54" s="36"/>
      <c r="IO54" s="36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6"/>
      <c r="JC54" s="36"/>
      <c r="JD54" s="36"/>
      <c r="JE54" s="36"/>
      <c r="JF54" s="36"/>
      <c r="JG54" s="36"/>
      <c r="JH54" s="36">
        <v>0</v>
      </c>
      <c r="JI54" s="36"/>
      <c r="JJ54" s="36"/>
      <c r="JK54" s="36"/>
      <c r="JL54" s="36"/>
      <c r="JM54" s="36"/>
      <c r="JN54" s="3"/>
      <c r="JO54" s="3"/>
      <c r="JP54" s="3"/>
      <c r="JQ54" s="3"/>
      <c r="JR54" s="3">
        <v>0</v>
      </c>
      <c r="JS54" s="3"/>
      <c r="JT54" s="3"/>
      <c r="JU54" s="3"/>
      <c r="JV54" s="3">
        <v>0</v>
      </c>
      <c r="JW54" s="3"/>
      <c r="JX54" s="3">
        <v>0</v>
      </c>
      <c r="JY54" s="3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">
        <v>0</v>
      </c>
      <c r="KM54" s="3">
        <v>0</v>
      </c>
      <c r="KN54" s="3"/>
      <c r="KO54" s="3">
        <v>0</v>
      </c>
      <c r="KP54" s="3"/>
      <c r="KQ54" s="3"/>
      <c r="KR54" s="3"/>
      <c r="KS54" s="3">
        <v>0</v>
      </c>
      <c r="KT54" s="3"/>
      <c r="KU54" s="3">
        <v>0</v>
      </c>
      <c r="KV54" s="3"/>
      <c r="KW54" s="3">
        <v>0</v>
      </c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"/>
      <c r="LK54" s="3">
        <f t="shared" si="1"/>
        <v>-462</v>
      </c>
      <c r="LL54" s="3"/>
      <c r="LN54" s="204"/>
      <c r="LO54" s="20"/>
      <c r="LP54" s="61"/>
      <c r="LQ54" s="171"/>
      <c r="LR54" s="171"/>
      <c r="LS54" s="171"/>
      <c r="LT54" s="171"/>
      <c r="LU54" s="171"/>
      <c r="LV54" s="171"/>
      <c r="LW54" s="171"/>
      <c r="LX54" s="171"/>
      <c r="LY54" s="171"/>
      <c r="ME54" s="3"/>
    </row>
    <row r="55" spans="1:343" ht="14.45" customHeight="1">
      <c r="A55" s="1">
        <v>463</v>
      </c>
      <c r="B55" s="2" t="s">
        <v>622</v>
      </c>
      <c r="C55" s="5"/>
      <c r="D55" s="5"/>
      <c r="E55" s="3"/>
      <c r="F55" s="3"/>
      <c r="G55" s="3"/>
      <c r="H55" s="3"/>
      <c r="I55" s="3"/>
      <c r="J55" s="12"/>
      <c r="K55" s="12"/>
      <c r="L55" s="13"/>
      <c r="M55" s="13"/>
      <c r="N55" s="13"/>
      <c r="O55" s="13"/>
      <c r="P55" s="13"/>
      <c r="Q55" s="5"/>
      <c r="R55" s="5"/>
      <c r="S55" s="3"/>
      <c r="T55" s="3"/>
      <c r="U55" s="3"/>
      <c r="V55" s="3"/>
      <c r="W55" s="3"/>
      <c r="X55" s="3"/>
      <c r="Y55" s="3"/>
      <c r="Z55" s="12"/>
      <c r="AA55" s="12"/>
      <c r="AB55" s="13"/>
      <c r="AC55" s="13"/>
      <c r="AD55" s="13"/>
      <c r="AE55" s="13"/>
      <c r="AF55" s="13"/>
      <c r="AG55" s="13"/>
      <c r="AH55" s="13"/>
      <c r="AI55" s="5"/>
      <c r="AJ55" s="5"/>
      <c r="AK55" s="3"/>
      <c r="AL55" s="3"/>
      <c r="AM55" s="3"/>
      <c r="AN55" s="3"/>
      <c r="AO55" s="3"/>
      <c r="AP55" s="3"/>
      <c r="AQ55" s="3"/>
      <c r="AR55" s="12"/>
      <c r="AS55" s="12"/>
      <c r="AT55" s="13"/>
      <c r="AU55" s="13"/>
      <c r="AV55" s="13"/>
      <c r="AW55" s="13"/>
      <c r="AX55" s="13"/>
      <c r="AY55" s="13"/>
      <c r="AZ55" s="13"/>
      <c r="BA55" s="5"/>
      <c r="BB55" s="5"/>
      <c r="BC55" s="5"/>
      <c r="BD55" s="3"/>
      <c r="BE55" s="3"/>
      <c r="BF55" s="3"/>
      <c r="BG55" s="3"/>
      <c r="BH55" s="3"/>
      <c r="BI55" s="3"/>
      <c r="BJ55" s="12"/>
      <c r="BK55" s="12"/>
      <c r="BL55" s="12"/>
      <c r="BM55" s="13"/>
      <c r="BN55" s="13"/>
      <c r="BO55" s="13"/>
      <c r="BP55" s="13"/>
      <c r="BQ55" s="13"/>
      <c r="BR55" s="13"/>
      <c r="BS55" s="5"/>
      <c r="BT55" s="5"/>
      <c r="BU55" s="5"/>
      <c r="BV55" s="3"/>
      <c r="BW55" s="3"/>
      <c r="BX55" s="3"/>
      <c r="BY55" s="3"/>
      <c r="BZ55" s="3"/>
      <c r="CA55" s="3"/>
      <c r="CB55" s="12"/>
      <c r="CC55" s="12"/>
      <c r="CD55" s="12"/>
      <c r="CE55" s="13"/>
      <c r="CF55" s="13"/>
      <c r="CG55" s="13"/>
      <c r="CH55" s="13"/>
      <c r="CI55" s="13"/>
      <c r="CJ55" s="13"/>
      <c r="CK55" s="13"/>
      <c r="CL55" s="13"/>
      <c r="CM55" s="13"/>
      <c r="CN55" s="5"/>
      <c r="CO55" s="5"/>
      <c r="CP55" s="5"/>
      <c r="CQ55" s="3"/>
      <c r="CR55" s="3"/>
      <c r="CS55" s="3"/>
      <c r="CT55" s="3"/>
      <c r="CU55" s="3"/>
      <c r="CV55" s="3"/>
      <c r="CW55" s="3"/>
      <c r="CX55" s="3"/>
      <c r="CY55" s="12"/>
      <c r="CZ55" s="12"/>
      <c r="DA55" s="12"/>
      <c r="DB55" s="13"/>
      <c r="DC55" s="13"/>
      <c r="DD55" s="13"/>
      <c r="DE55" s="13"/>
      <c r="DF55" s="13"/>
      <c r="DG55" s="13"/>
      <c r="DH55" s="13"/>
      <c r="DI55" s="13"/>
      <c r="DJ55" s="13"/>
      <c r="DK55" s="5"/>
      <c r="DL55" s="5"/>
      <c r="DM55" s="5"/>
      <c r="DN55" s="3"/>
      <c r="DO55" s="3"/>
      <c r="DP55" s="3"/>
      <c r="DQ55" s="3"/>
      <c r="DR55" s="3"/>
      <c r="DS55" s="3"/>
      <c r="DT55" s="3"/>
      <c r="DU55" s="3"/>
      <c r="DV55" s="12"/>
      <c r="DW55" s="12"/>
      <c r="DX55" s="12"/>
      <c r="DY55" s="13"/>
      <c r="DZ55" s="13"/>
      <c r="EA55" s="13"/>
      <c r="EB55" s="13"/>
      <c r="EC55" s="13"/>
      <c r="ED55" s="13"/>
      <c r="EE55" s="13"/>
      <c r="EF55" s="13"/>
      <c r="EG55" s="5"/>
      <c r="EH55" s="5"/>
      <c r="EI55" s="5"/>
      <c r="EJ55" s="3"/>
      <c r="EK55" s="3"/>
      <c r="EL55" s="3"/>
      <c r="EM55" s="3"/>
      <c r="EN55" s="3"/>
      <c r="EO55" s="3"/>
      <c r="EP55" s="3"/>
      <c r="EQ55" s="3"/>
      <c r="ER55" s="35"/>
      <c r="ES55" s="35"/>
      <c r="ET55" s="35"/>
      <c r="EU55" s="36"/>
      <c r="EV55" s="36"/>
      <c r="EW55" s="36"/>
      <c r="EX55" s="36"/>
      <c r="EY55" s="36"/>
      <c r="EZ55" s="36"/>
      <c r="FA55" s="36"/>
      <c r="FB55" s="36"/>
      <c r="FC55" s="5"/>
      <c r="FD55" s="5"/>
      <c r="FE55" s="5"/>
      <c r="FF55" s="3"/>
      <c r="FG55" s="3"/>
      <c r="FH55" s="3"/>
      <c r="FI55" s="3"/>
      <c r="FJ55" s="3"/>
      <c r="FK55" s="3"/>
      <c r="FL55" s="3"/>
      <c r="FM55" s="3"/>
      <c r="FN55" s="36">
        <v>72.089347079037793</v>
      </c>
      <c r="FO55" s="36">
        <v>8.934707903779332E-2</v>
      </c>
      <c r="FP55" s="36">
        <v>71.089347079037793</v>
      </c>
      <c r="FQ55" s="36">
        <v>989222</v>
      </c>
      <c r="FR55" s="36">
        <v>0</v>
      </c>
      <c r="FS55" s="36">
        <v>63340</v>
      </c>
      <c r="FT55" s="36">
        <v>0</v>
      </c>
      <c r="FU55" s="36">
        <v>0</v>
      </c>
      <c r="FV55" s="36">
        <v>64304</v>
      </c>
      <c r="FW55" s="36">
        <v>0</v>
      </c>
      <c r="FX55" s="36">
        <v>1116866</v>
      </c>
      <c r="FY55" s="5">
        <v>143.64333333333335</v>
      </c>
      <c r="FZ55" s="5">
        <v>0</v>
      </c>
      <c r="GA55" s="5">
        <v>141.64333333333332</v>
      </c>
      <c r="GB55" s="3">
        <v>2159373</v>
      </c>
      <c r="GC55" s="3">
        <v>0</v>
      </c>
      <c r="GD55" s="3">
        <v>155527</v>
      </c>
      <c r="GE55" s="3">
        <v>0</v>
      </c>
      <c r="GF55" s="3">
        <v>0</v>
      </c>
      <c r="GG55" s="3">
        <v>128273</v>
      </c>
      <c r="GH55" s="3">
        <v>0</v>
      </c>
      <c r="GI55" s="3">
        <v>2443173</v>
      </c>
      <c r="GJ55" s="36">
        <v>287.3397435897437</v>
      </c>
      <c r="GK55" s="36">
        <v>0</v>
      </c>
      <c r="GL55" s="36">
        <v>0</v>
      </c>
      <c r="GM55" s="36">
        <v>4256179</v>
      </c>
      <c r="GN55" s="36">
        <v>0</v>
      </c>
      <c r="GO55" s="36">
        <v>0</v>
      </c>
      <c r="GP55" s="36">
        <v>0</v>
      </c>
      <c r="GQ55" s="36">
        <v>0</v>
      </c>
      <c r="GR55" s="36">
        <v>256594</v>
      </c>
      <c r="GS55" s="36">
        <v>0</v>
      </c>
      <c r="GT55" s="36">
        <v>4512773</v>
      </c>
      <c r="GU55" s="5">
        <v>426.20751273344655</v>
      </c>
      <c r="GV55" s="5">
        <v>0</v>
      </c>
      <c r="GW55" s="5">
        <v>0</v>
      </c>
      <c r="GX55" s="3">
        <v>6618003</v>
      </c>
      <c r="GY55" s="3">
        <v>0</v>
      </c>
      <c r="GZ55" s="3">
        <v>0</v>
      </c>
      <c r="HA55" s="3">
        <v>0</v>
      </c>
      <c r="HB55" s="3">
        <v>0</v>
      </c>
      <c r="HC55" s="3">
        <v>380602</v>
      </c>
      <c r="HD55" s="3">
        <v>0</v>
      </c>
      <c r="HE55" s="3">
        <v>6998605</v>
      </c>
      <c r="HF55" s="36">
        <v>509.08410149250676</v>
      </c>
      <c r="HG55" s="36">
        <v>5.0841014925067709</v>
      </c>
      <c r="HH55" s="36">
        <v>0</v>
      </c>
      <c r="HI55" s="36">
        <v>7954117</v>
      </c>
      <c r="HJ55" s="36">
        <v>-804</v>
      </c>
      <c r="HK55" s="36">
        <v>0</v>
      </c>
      <c r="HL55" s="36">
        <v>0</v>
      </c>
      <c r="HM55" s="36">
        <v>0</v>
      </c>
      <c r="HN55" s="36">
        <v>0</v>
      </c>
      <c r="HO55" s="36">
        <v>450032</v>
      </c>
      <c r="HP55" s="36">
        <v>0</v>
      </c>
      <c r="HQ55" s="36">
        <v>8404149</v>
      </c>
      <c r="HR55" s="3">
        <v>554.94999999999982</v>
      </c>
      <c r="HS55" s="3">
        <v>0</v>
      </c>
      <c r="HT55" s="3">
        <v>0</v>
      </c>
      <c r="HU55" s="3">
        <v>9421117</v>
      </c>
      <c r="HV55" s="3">
        <v>0</v>
      </c>
      <c r="HW55" s="3">
        <v>0</v>
      </c>
      <c r="HX55" s="3">
        <v>0</v>
      </c>
      <c r="HY55" s="3">
        <v>0</v>
      </c>
      <c r="HZ55" s="3">
        <v>0</v>
      </c>
      <c r="IA55" s="3">
        <v>495572</v>
      </c>
      <c r="IB55" s="3">
        <v>0</v>
      </c>
      <c r="IC55" s="3">
        <v>9916689</v>
      </c>
      <c r="ID55" s="201">
        <v>592.05000000000018</v>
      </c>
      <c r="IE55" s="201">
        <v>4.0500000000002183</v>
      </c>
      <c r="IF55" s="201">
        <v>0</v>
      </c>
      <c r="IG55" s="36">
        <v>10336162</v>
      </c>
      <c r="IH55" s="36">
        <v>0</v>
      </c>
      <c r="II55" s="36">
        <v>0</v>
      </c>
      <c r="IJ55" s="36">
        <v>0</v>
      </c>
      <c r="IK55" s="36">
        <v>0</v>
      </c>
      <c r="IL55" s="36">
        <v>0</v>
      </c>
      <c r="IM55" s="36">
        <v>525142</v>
      </c>
      <c r="IN55" s="36">
        <v>0</v>
      </c>
      <c r="IO55" s="36">
        <v>10861304</v>
      </c>
      <c r="IP55" s="3">
        <v>595.21000000000015</v>
      </c>
      <c r="IQ55" s="3">
        <v>7.2100000000000861</v>
      </c>
      <c r="IR55" s="3">
        <v>0</v>
      </c>
      <c r="IS55" s="3">
        <v>10898890</v>
      </c>
      <c r="IT55" s="3">
        <v>0</v>
      </c>
      <c r="IU55" s="3">
        <v>0</v>
      </c>
      <c r="IV55" s="3">
        <v>0</v>
      </c>
      <c r="IW55" s="3">
        <v>0</v>
      </c>
      <c r="IX55" s="3">
        <v>0</v>
      </c>
      <c r="IY55" s="3">
        <v>551203</v>
      </c>
      <c r="IZ55" s="3">
        <v>0</v>
      </c>
      <c r="JA55" s="3">
        <v>11450093</v>
      </c>
      <c r="JB55" s="36">
        <v>621.38</v>
      </c>
      <c r="JC55" s="36">
        <v>33.380000000000003</v>
      </c>
      <c r="JD55" s="36">
        <v>1</v>
      </c>
      <c r="JE55" s="36">
        <v>11617654</v>
      </c>
      <c r="JF55" s="36">
        <v>0</v>
      </c>
      <c r="JG55" s="36">
        <v>0</v>
      </c>
      <c r="JH55" s="36">
        <v>0</v>
      </c>
      <c r="JI55" s="36">
        <v>0</v>
      </c>
      <c r="JJ55" s="36">
        <v>0</v>
      </c>
      <c r="JK55" s="36">
        <v>551756</v>
      </c>
      <c r="JL55" s="36">
        <v>0</v>
      </c>
      <c r="JM55" s="36">
        <v>12169410</v>
      </c>
      <c r="JN55" s="3">
        <v>600.63000000000011</v>
      </c>
      <c r="JO55" s="3">
        <v>12.630000000000061</v>
      </c>
      <c r="JP55" s="3">
        <v>0</v>
      </c>
      <c r="JQ55" s="3">
        <v>12507923</v>
      </c>
      <c r="JR55" s="3">
        <v>0</v>
      </c>
      <c r="JS55" s="3">
        <v>0</v>
      </c>
      <c r="JT55" s="3">
        <v>0</v>
      </c>
      <c r="JU55" s="3">
        <v>0</v>
      </c>
      <c r="JV55" s="3">
        <v>0</v>
      </c>
      <c r="JW55" s="3">
        <v>551406</v>
      </c>
      <c r="JX55" s="3">
        <v>0</v>
      </c>
      <c r="JY55" s="3">
        <v>13059329</v>
      </c>
      <c r="JZ55" s="36">
        <v>579.50999999999976</v>
      </c>
      <c r="KA55" s="36">
        <v>0</v>
      </c>
      <c r="KB55" s="36">
        <v>0</v>
      </c>
      <c r="KC55" s="36">
        <v>13591422</v>
      </c>
      <c r="KD55" s="36">
        <v>0</v>
      </c>
      <c r="KE55" s="36">
        <v>0</v>
      </c>
      <c r="KF55" s="36">
        <v>0</v>
      </c>
      <c r="KG55" s="36">
        <v>0</v>
      </c>
      <c r="KH55" s="36">
        <v>0</v>
      </c>
      <c r="KI55" s="36">
        <v>630508</v>
      </c>
      <c r="KJ55" s="36">
        <v>0</v>
      </c>
      <c r="KK55" s="36">
        <v>14221930</v>
      </c>
      <c r="KL55" s="3">
        <v>591</v>
      </c>
      <c r="KM55" s="3">
        <v>2.9999999999999996</v>
      </c>
      <c r="KN55" s="3">
        <v>0</v>
      </c>
      <c r="KO55" s="3">
        <v>14786550</v>
      </c>
      <c r="KP55" s="3">
        <v>0</v>
      </c>
      <c r="KQ55" s="3">
        <v>0</v>
      </c>
      <c r="KR55" s="3">
        <v>0</v>
      </c>
      <c r="KS55" s="3">
        <v>0</v>
      </c>
      <c r="KT55" s="3">
        <v>0</v>
      </c>
      <c r="KU55" s="3">
        <v>698562</v>
      </c>
      <c r="KV55" s="3">
        <v>0</v>
      </c>
      <c r="KW55" s="3">
        <v>15485112</v>
      </c>
      <c r="KX55" s="36"/>
      <c r="KY55" s="36"/>
      <c r="KZ55" s="36"/>
      <c r="LA55" s="36"/>
      <c r="LB55" s="36"/>
      <c r="LC55" s="36"/>
      <c r="LD55" s="36"/>
      <c r="LE55" s="36"/>
      <c r="LF55" s="36"/>
      <c r="LG55" s="36"/>
      <c r="LH55" s="36"/>
      <c r="LI55" s="36"/>
      <c r="LJ55" s="3"/>
      <c r="LK55" s="3">
        <f t="shared" si="1"/>
        <v>-463</v>
      </c>
      <c r="LL55" s="3"/>
      <c r="LN55" s="204"/>
      <c r="LO55" s="20"/>
      <c r="LP55" s="61"/>
      <c r="LQ55" s="171"/>
      <c r="LR55" s="171"/>
      <c r="LS55" s="171"/>
      <c r="LT55" s="171"/>
      <c r="LU55" s="171"/>
      <c r="LV55" s="171"/>
      <c r="LW55" s="171"/>
      <c r="LX55" s="171"/>
      <c r="LY55" s="171"/>
    </row>
    <row r="56" spans="1:343" ht="14.45" customHeight="1">
      <c r="A56" s="1">
        <v>464</v>
      </c>
      <c r="B56" s="2" t="s">
        <v>24</v>
      </c>
      <c r="C56" s="5">
        <v>136</v>
      </c>
      <c r="D56" s="5">
        <v>136</v>
      </c>
      <c r="E56" s="3">
        <v>769482</v>
      </c>
      <c r="F56" s="3">
        <v>0</v>
      </c>
      <c r="G56" s="3">
        <v>9119</v>
      </c>
      <c r="H56" s="3">
        <v>0</v>
      </c>
      <c r="I56" s="3">
        <v>778601</v>
      </c>
      <c r="J56" s="12">
        <v>171.23</v>
      </c>
      <c r="K56" s="12">
        <v>171.23</v>
      </c>
      <c r="L56" s="13">
        <v>1050958</v>
      </c>
      <c r="M56" s="13">
        <v>0</v>
      </c>
      <c r="N56" s="13">
        <v>17040</v>
      </c>
      <c r="O56" s="13"/>
      <c r="P56" s="13">
        <v>1067998</v>
      </c>
      <c r="Q56" s="5">
        <v>175.16</v>
      </c>
      <c r="R56" s="5">
        <v>175.16</v>
      </c>
      <c r="S56" s="3">
        <v>1151918</v>
      </c>
      <c r="T56" s="3">
        <v>0</v>
      </c>
      <c r="U56" s="3">
        <v>21486</v>
      </c>
      <c r="V56" s="3">
        <v>0</v>
      </c>
      <c r="W56" s="3">
        <v>0</v>
      </c>
      <c r="X56" s="3"/>
      <c r="Y56" s="3">
        <v>1173404</v>
      </c>
      <c r="Z56" s="12">
        <v>185.92</v>
      </c>
      <c r="AA56" s="12">
        <v>0</v>
      </c>
      <c r="AB56" s="13">
        <v>1270144</v>
      </c>
      <c r="AC56" s="13">
        <v>1049</v>
      </c>
      <c r="AD56" s="13">
        <v>0</v>
      </c>
      <c r="AE56" s="13">
        <v>0</v>
      </c>
      <c r="AF56" s="13">
        <v>0</v>
      </c>
      <c r="AG56" s="13"/>
      <c r="AH56" s="13">
        <v>1270144</v>
      </c>
      <c r="AI56" s="5">
        <v>175.25</v>
      </c>
      <c r="AJ56" s="5">
        <v>0</v>
      </c>
      <c r="AK56" s="3">
        <v>1267380</v>
      </c>
      <c r="AL56" s="3"/>
      <c r="AM56" s="3">
        <v>0</v>
      </c>
      <c r="AN56" s="3"/>
      <c r="AO56" s="3">
        <v>0</v>
      </c>
      <c r="AP56" s="3"/>
      <c r="AQ56" s="3">
        <v>1267380</v>
      </c>
      <c r="AR56" s="12">
        <v>176</v>
      </c>
      <c r="AS56" s="12">
        <v>0</v>
      </c>
      <c r="AT56" s="13">
        <v>1387759</v>
      </c>
      <c r="AU56" s="13">
        <v>0</v>
      </c>
      <c r="AV56" s="13">
        <v>0</v>
      </c>
      <c r="AW56" s="13">
        <v>0</v>
      </c>
      <c r="AX56" s="13">
        <v>0</v>
      </c>
      <c r="AY56" s="13"/>
      <c r="AZ56" s="13">
        <v>1387759</v>
      </c>
      <c r="BA56" s="5">
        <v>176.19</v>
      </c>
      <c r="BB56" s="5">
        <v>0</v>
      </c>
      <c r="BC56" s="5">
        <v>0</v>
      </c>
      <c r="BD56" s="3">
        <v>1386773</v>
      </c>
      <c r="BE56" s="3">
        <v>0</v>
      </c>
      <c r="BF56" s="3">
        <v>0</v>
      </c>
      <c r="BG56" s="3">
        <v>0</v>
      </c>
      <c r="BH56" s="3">
        <v>0</v>
      </c>
      <c r="BI56" s="3">
        <v>1386773</v>
      </c>
      <c r="BJ56" s="12">
        <v>174.98</v>
      </c>
      <c r="BK56" s="12">
        <v>0</v>
      </c>
      <c r="BL56" s="12">
        <v>0</v>
      </c>
      <c r="BM56" s="13">
        <v>1507714</v>
      </c>
      <c r="BN56" s="13">
        <v>0</v>
      </c>
      <c r="BO56" s="13">
        <v>0</v>
      </c>
      <c r="BP56" s="13">
        <v>0</v>
      </c>
      <c r="BQ56" s="13">
        <v>0</v>
      </c>
      <c r="BR56" s="13">
        <v>1507714</v>
      </c>
      <c r="BS56" s="5">
        <v>176.42</v>
      </c>
      <c r="BT56" s="5">
        <v>0</v>
      </c>
      <c r="BU56" s="5">
        <v>0</v>
      </c>
      <c r="BV56" s="3">
        <v>1457445</v>
      </c>
      <c r="BW56" s="3">
        <v>0</v>
      </c>
      <c r="BX56" s="3">
        <v>0</v>
      </c>
      <c r="BY56" s="3">
        <v>0</v>
      </c>
      <c r="BZ56" s="3">
        <v>0</v>
      </c>
      <c r="CA56" s="3">
        <v>1457445</v>
      </c>
      <c r="CB56" s="12">
        <v>219.85567010309279</v>
      </c>
      <c r="CC56" s="12">
        <v>0</v>
      </c>
      <c r="CD56" s="12">
        <v>0</v>
      </c>
      <c r="CE56" s="13">
        <v>2059738.7457044669</v>
      </c>
      <c r="CF56" s="13"/>
      <c r="CG56" s="13">
        <v>0</v>
      </c>
      <c r="CH56" s="13"/>
      <c r="CI56" s="13">
        <v>0</v>
      </c>
      <c r="CJ56" s="13">
        <v>164452.04123711339</v>
      </c>
      <c r="CK56" s="13"/>
      <c r="CL56" s="13">
        <v>53579.864618526073</v>
      </c>
      <c r="CM56" s="13">
        <v>2059738.7457044669</v>
      </c>
      <c r="CN56" s="5">
        <v>229.4813559322034</v>
      </c>
      <c r="CO56" s="5">
        <v>0</v>
      </c>
      <c r="CP56" s="5">
        <v>0</v>
      </c>
      <c r="CQ56" s="3">
        <v>2026745.5186440677</v>
      </c>
      <c r="CR56" s="3">
        <v>0</v>
      </c>
      <c r="CS56" s="3">
        <v>0</v>
      </c>
      <c r="CT56" s="3">
        <v>0</v>
      </c>
      <c r="CU56" s="3">
        <v>0</v>
      </c>
      <c r="CV56" s="3">
        <v>178077.53220338983</v>
      </c>
      <c r="CW56" s="3">
        <v>0</v>
      </c>
      <c r="CX56" s="3">
        <v>2204823.0508474577</v>
      </c>
      <c r="CY56" s="12">
        <v>229.38333333333333</v>
      </c>
      <c r="CZ56" s="12">
        <v>0</v>
      </c>
      <c r="DA56" s="12">
        <v>0</v>
      </c>
      <c r="DB56" s="13">
        <v>1999188.42</v>
      </c>
      <c r="DC56" s="13"/>
      <c r="DD56" s="13">
        <v>0</v>
      </c>
      <c r="DE56" s="13"/>
      <c r="DF56" s="13">
        <v>0</v>
      </c>
      <c r="DG56" s="13">
        <v>186029.88333333333</v>
      </c>
      <c r="DH56" s="13"/>
      <c r="DI56" s="13">
        <v>113408.44</v>
      </c>
      <c r="DJ56" s="13">
        <v>2185218.3033333328</v>
      </c>
      <c r="DK56" s="5">
        <v>210.88135593220343</v>
      </c>
      <c r="DL56" s="5">
        <v>0</v>
      </c>
      <c r="DM56" s="5">
        <v>0</v>
      </c>
      <c r="DN56" s="3">
        <v>1845496</v>
      </c>
      <c r="DO56" s="3">
        <v>0</v>
      </c>
      <c r="DP56" s="3">
        <v>0</v>
      </c>
      <c r="DQ56" s="3">
        <v>0</v>
      </c>
      <c r="DR56" s="3">
        <v>0</v>
      </c>
      <c r="DS56" s="3">
        <v>179037</v>
      </c>
      <c r="DT56" s="3">
        <v>0</v>
      </c>
      <c r="DU56" s="3">
        <v>2024533</v>
      </c>
      <c r="DV56" s="12">
        <v>229.74237288135595</v>
      </c>
      <c r="DW56" s="12">
        <v>0</v>
      </c>
      <c r="DX56" s="12">
        <v>0</v>
      </c>
      <c r="DY56" s="13">
        <v>2183081</v>
      </c>
      <c r="DZ56" s="13"/>
      <c r="EA56" s="13">
        <v>0</v>
      </c>
      <c r="EB56" s="13"/>
      <c r="EC56" s="13">
        <v>0</v>
      </c>
      <c r="ED56" s="13">
        <v>205160</v>
      </c>
      <c r="EE56" s="13"/>
      <c r="EF56" s="13">
        <v>2388241</v>
      </c>
      <c r="EG56" s="5">
        <v>230.57333333333335</v>
      </c>
      <c r="EH56" s="5">
        <v>0</v>
      </c>
      <c r="EI56" s="5">
        <v>0</v>
      </c>
      <c r="EJ56" s="3">
        <v>2230119</v>
      </c>
      <c r="EK56" s="3"/>
      <c r="EL56" s="3">
        <v>0</v>
      </c>
      <c r="EM56" s="3"/>
      <c r="EN56" s="3">
        <v>0</v>
      </c>
      <c r="EO56" s="3">
        <v>205902</v>
      </c>
      <c r="EP56" s="3"/>
      <c r="EQ56" s="3">
        <v>2436021</v>
      </c>
      <c r="ER56" s="35">
        <v>229.86941580756013</v>
      </c>
      <c r="ES56" s="35">
        <v>0</v>
      </c>
      <c r="ET56" s="35">
        <v>0</v>
      </c>
      <c r="EU56" s="36">
        <v>2223296</v>
      </c>
      <c r="EV56" s="36">
        <v>0</v>
      </c>
      <c r="EW56" s="36">
        <v>0</v>
      </c>
      <c r="EX56" s="36">
        <v>0</v>
      </c>
      <c r="EY56" s="36">
        <v>0</v>
      </c>
      <c r="EZ56" s="36">
        <v>205275</v>
      </c>
      <c r="FA56" s="36">
        <v>0</v>
      </c>
      <c r="FB56" s="36">
        <v>2428571</v>
      </c>
      <c r="FC56" s="5">
        <v>230.0068728522337</v>
      </c>
      <c r="FD56" s="5">
        <v>0</v>
      </c>
      <c r="FE56" s="5">
        <v>0</v>
      </c>
      <c r="FF56" s="3">
        <v>2357287</v>
      </c>
      <c r="FG56" s="3">
        <v>0</v>
      </c>
      <c r="FH56" s="3">
        <v>0</v>
      </c>
      <c r="FI56" s="3">
        <v>0</v>
      </c>
      <c r="FJ56" s="3">
        <v>0</v>
      </c>
      <c r="FK56" s="3">
        <v>205394</v>
      </c>
      <c r="FL56" s="3">
        <v>0</v>
      </c>
      <c r="FM56" s="3">
        <v>2562681</v>
      </c>
      <c r="FN56" s="36">
        <v>230.04362416107384</v>
      </c>
      <c r="FO56" s="36">
        <v>4.362416107383621E-2</v>
      </c>
      <c r="FP56" s="36">
        <v>0</v>
      </c>
      <c r="FQ56" s="36">
        <v>2444438</v>
      </c>
      <c r="FR56" s="36">
        <v>0</v>
      </c>
      <c r="FS56" s="36">
        <v>0</v>
      </c>
      <c r="FT56" s="36">
        <v>0</v>
      </c>
      <c r="FU56" s="36">
        <v>0</v>
      </c>
      <c r="FV56" s="36">
        <v>205425</v>
      </c>
      <c r="FW56" s="36">
        <v>0</v>
      </c>
      <c r="FX56" s="36">
        <v>2649863</v>
      </c>
      <c r="FY56" s="5">
        <v>229.95973154362423</v>
      </c>
      <c r="FZ56" s="5">
        <v>0</v>
      </c>
      <c r="GA56" s="5">
        <v>0</v>
      </c>
      <c r="GB56" s="3">
        <v>2465343</v>
      </c>
      <c r="GC56" s="3">
        <v>0</v>
      </c>
      <c r="GD56" s="3">
        <v>0</v>
      </c>
      <c r="GE56" s="3">
        <v>0</v>
      </c>
      <c r="GF56" s="3">
        <v>0</v>
      </c>
      <c r="GG56" s="3">
        <v>205374</v>
      </c>
      <c r="GH56" s="3">
        <v>0</v>
      </c>
      <c r="GI56" s="3">
        <v>2670717</v>
      </c>
      <c r="GJ56" s="36">
        <v>229.27118644067806</v>
      </c>
      <c r="GK56" s="36">
        <v>0</v>
      </c>
      <c r="GL56" s="36">
        <v>0</v>
      </c>
      <c r="GM56" s="36">
        <v>2502405</v>
      </c>
      <c r="GN56" s="36">
        <v>0</v>
      </c>
      <c r="GO56" s="36">
        <v>0</v>
      </c>
      <c r="GP56" s="36">
        <v>0</v>
      </c>
      <c r="GQ56" s="36">
        <v>0</v>
      </c>
      <c r="GR56" s="36">
        <v>204740</v>
      </c>
      <c r="GS56" s="36">
        <v>0</v>
      </c>
      <c r="GT56" s="36">
        <v>2707145</v>
      </c>
      <c r="GU56" s="5">
        <v>229.88175675675674</v>
      </c>
      <c r="GV56" s="5">
        <v>0</v>
      </c>
      <c r="GW56" s="5">
        <v>0</v>
      </c>
      <c r="GX56" s="3">
        <v>2619223</v>
      </c>
      <c r="GY56" s="3">
        <v>0</v>
      </c>
      <c r="GZ56" s="3">
        <v>0</v>
      </c>
      <c r="HA56" s="3">
        <v>0</v>
      </c>
      <c r="HB56" s="3">
        <v>0</v>
      </c>
      <c r="HC56" s="3">
        <v>205285</v>
      </c>
      <c r="HD56" s="3">
        <v>0</v>
      </c>
      <c r="HE56" s="3">
        <v>2824508</v>
      </c>
      <c r="HF56" s="36">
        <v>229.76351351351354</v>
      </c>
      <c r="HG56" s="36">
        <v>0</v>
      </c>
      <c r="HH56" s="36">
        <v>0</v>
      </c>
      <c r="HI56" s="36">
        <v>2755624</v>
      </c>
      <c r="HJ56" s="36">
        <v>0</v>
      </c>
      <c r="HK56" s="36">
        <v>0</v>
      </c>
      <c r="HL56" s="36">
        <v>0</v>
      </c>
      <c r="HM56" s="36">
        <v>0</v>
      </c>
      <c r="HN56" s="36">
        <v>0</v>
      </c>
      <c r="HO56" s="36">
        <v>205180</v>
      </c>
      <c r="HP56" s="36">
        <v>0</v>
      </c>
      <c r="HQ56" s="36">
        <v>2960804</v>
      </c>
      <c r="HR56" s="3">
        <v>229.42999999999998</v>
      </c>
      <c r="HS56" s="3">
        <v>0</v>
      </c>
      <c r="HT56" s="3">
        <v>0</v>
      </c>
      <c r="HU56" s="3">
        <v>2851032</v>
      </c>
      <c r="HV56" s="3">
        <v>0</v>
      </c>
      <c r="HW56" s="3">
        <v>0</v>
      </c>
      <c r="HX56" s="3">
        <v>0</v>
      </c>
      <c r="HY56" s="3">
        <v>0</v>
      </c>
      <c r="HZ56" s="3">
        <v>0</v>
      </c>
      <c r="IA56" s="3">
        <v>204884</v>
      </c>
      <c r="IB56" s="3">
        <v>0</v>
      </c>
      <c r="IC56" s="3">
        <v>3055916</v>
      </c>
      <c r="ID56" s="201">
        <v>227.35</v>
      </c>
      <c r="IE56" s="201">
        <v>0</v>
      </c>
      <c r="IF56" s="201">
        <v>0</v>
      </c>
      <c r="IG56" s="36">
        <v>2992196</v>
      </c>
      <c r="IH56" s="36">
        <v>0</v>
      </c>
      <c r="II56" s="36">
        <v>0</v>
      </c>
      <c r="IJ56" s="36">
        <v>0</v>
      </c>
      <c r="IK56" s="36">
        <v>0</v>
      </c>
      <c r="IL56" s="36">
        <v>0</v>
      </c>
      <c r="IM56" s="36">
        <v>203027</v>
      </c>
      <c r="IN56" s="36">
        <v>0</v>
      </c>
      <c r="IO56" s="36">
        <v>3195223</v>
      </c>
      <c r="IP56" s="3">
        <v>206.15999999999997</v>
      </c>
      <c r="IQ56" s="3">
        <v>0</v>
      </c>
      <c r="IR56" s="3">
        <v>0</v>
      </c>
      <c r="IS56" s="3">
        <v>2832584</v>
      </c>
      <c r="IT56" s="3">
        <v>0</v>
      </c>
      <c r="IU56" s="3">
        <v>0</v>
      </c>
      <c r="IV56" s="3">
        <v>0</v>
      </c>
      <c r="IW56" s="3">
        <v>0</v>
      </c>
      <c r="IX56" s="3">
        <v>0</v>
      </c>
      <c r="IY56" s="3">
        <v>193376</v>
      </c>
      <c r="IZ56" s="3">
        <v>0</v>
      </c>
      <c r="JA56" s="3">
        <v>3025960</v>
      </c>
      <c r="JB56" s="36">
        <v>210.89000000000004</v>
      </c>
      <c r="JC56" s="36">
        <v>0</v>
      </c>
      <c r="JD56" s="36">
        <v>0</v>
      </c>
      <c r="JE56" s="36">
        <v>2973448</v>
      </c>
      <c r="JF56" s="36">
        <v>0</v>
      </c>
      <c r="JG56" s="36">
        <v>0</v>
      </c>
      <c r="JH56" s="36">
        <v>0</v>
      </c>
      <c r="JI56" s="36">
        <v>0</v>
      </c>
      <c r="JJ56" s="36">
        <v>0</v>
      </c>
      <c r="JK56" s="36">
        <v>197814</v>
      </c>
      <c r="JL56" s="36">
        <v>0</v>
      </c>
      <c r="JM56" s="36">
        <v>3171262</v>
      </c>
      <c r="JN56" s="3">
        <v>227.02999999999997</v>
      </c>
      <c r="JO56" s="3">
        <v>0</v>
      </c>
      <c r="JP56" s="3">
        <v>0</v>
      </c>
      <c r="JQ56" s="3">
        <v>3527732</v>
      </c>
      <c r="JR56" s="3">
        <v>0</v>
      </c>
      <c r="JS56" s="3">
        <v>0</v>
      </c>
      <c r="JT56" s="3">
        <v>0</v>
      </c>
      <c r="JU56" s="3">
        <v>0</v>
      </c>
      <c r="JV56" s="3">
        <v>0</v>
      </c>
      <c r="JW56" s="3">
        <v>212954</v>
      </c>
      <c r="JX56" s="3">
        <v>0</v>
      </c>
      <c r="JY56" s="3">
        <v>3740686</v>
      </c>
      <c r="JZ56" s="36">
        <v>221.37</v>
      </c>
      <c r="KA56" s="36">
        <v>0</v>
      </c>
      <c r="KB56" s="36">
        <v>0</v>
      </c>
      <c r="KC56" s="36">
        <v>3659164</v>
      </c>
      <c r="KD56" s="36">
        <v>2.9103830456733704E-11</v>
      </c>
      <c r="KE56" s="36">
        <v>0</v>
      </c>
      <c r="KF56" s="36">
        <v>0</v>
      </c>
      <c r="KG56" s="36">
        <v>0</v>
      </c>
      <c r="KH56" s="36">
        <v>0</v>
      </c>
      <c r="KI56" s="36">
        <v>240850</v>
      </c>
      <c r="KJ56" s="36">
        <v>0</v>
      </c>
      <c r="KK56" s="36">
        <v>3900014</v>
      </c>
      <c r="KL56" s="3">
        <v>175</v>
      </c>
      <c r="KM56" s="3" t="s">
        <v>752</v>
      </c>
      <c r="KN56" s="3">
        <v>0</v>
      </c>
      <c r="KO56" s="3">
        <v>2989262</v>
      </c>
      <c r="KP56" s="3">
        <v>0</v>
      </c>
      <c r="KQ56" s="3">
        <v>0</v>
      </c>
      <c r="KR56" s="3">
        <v>0</v>
      </c>
      <c r="KS56" s="3">
        <v>0</v>
      </c>
      <c r="KT56" s="3">
        <v>0</v>
      </c>
      <c r="KU56" s="3">
        <v>207900</v>
      </c>
      <c r="KV56" s="3">
        <v>0</v>
      </c>
      <c r="KW56" s="3">
        <v>3197162</v>
      </c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"/>
      <c r="LK56" s="3">
        <f t="shared" si="1"/>
        <v>-464</v>
      </c>
      <c r="LL56" s="3"/>
      <c r="LN56" s="204"/>
      <c r="LO56" s="20"/>
      <c r="LP56" s="61"/>
      <c r="LQ56" s="171"/>
      <c r="LR56" s="171"/>
      <c r="LS56" s="171"/>
      <c r="LT56" s="171"/>
      <c r="LU56" s="171"/>
      <c r="LV56" s="171"/>
      <c r="LW56" s="171"/>
      <c r="LX56" s="171"/>
      <c r="LY56" s="171"/>
    </row>
    <row r="57" spans="1:343" ht="14.45" customHeight="1">
      <c r="A57" s="1">
        <v>465</v>
      </c>
      <c r="B57" s="2" t="s">
        <v>659</v>
      </c>
      <c r="C57" s="5"/>
      <c r="D57" s="5"/>
      <c r="E57" s="3"/>
      <c r="F57" s="3"/>
      <c r="G57" s="3"/>
      <c r="H57" s="3"/>
      <c r="I57" s="3"/>
      <c r="J57" s="12"/>
      <c r="K57" s="12"/>
      <c r="L57" s="13"/>
      <c r="M57" s="13"/>
      <c r="N57" s="13"/>
      <c r="O57" s="13"/>
      <c r="P57" s="13"/>
      <c r="Q57" s="5"/>
      <c r="R57" s="5"/>
      <c r="S57" s="3"/>
      <c r="T57" s="3"/>
      <c r="U57" s="3"/>
      <c r="V57" s="3"/>
      <c r="W57" s="3"/>
      <c r="X57" s="3"/>
      <c r="Y57" s="3"/>
      <c r="Z57" s="12"/>
      <c r="AA57" s="12"/>
      <c r="AB57" s="13"/>
      <c r="AC57" s="13"/>
      <c r="AD57" s="13"/>
      <c r="AE57" s="13"/>
      <c r="AF57" s="13"/>
      <c r="AG57" s="13"/>
      <c r="AH57" s="13"/>
      <c r="AI57" s="5"/>
      <c r="AJ57" s="5"/>
      <c r="AK57" s="3"/>
      <c r="AL57" s="3"/>
      <c r="AM57" s="3"/>
      <c r="AN57" s="3"/>
      <c r="AO57" s="3"/>
      <c r="AP57" s="3"/>
      <c r="AQ57" s="3"/>
      <c r="AR57" s="12"/>
      <c r="AS57" s="12"/>
      <c r="AT57" s="13"/>
      <c r="AU57" s="13"/>
      <c r="AV57" s="13"/>
      <c r="AW57" s="13"/>
      <c r="AX57" s="13"/>
      <c r="AY57" s="13"/>
      <c r="AZ57" s="13"/>
      <c r="BA57" s="5"/>
      <c r="BB57" s="5"/>
      <c r="BC57" s="5"/>
      <c r="BD57" s="3"/>
      <c r="BE57" s="3"/>
      <c r="BF57" s="3"/>
      <c r="BG57" s="3"/>
      <c r="BH57" s="3"/>
      <c r="BI57" s="3"/>
      <c r="BJ57" s="12"/>
      <c r="BK57" s="12"/>
      <c r="BL57" s="12"/>
      <c r="BM57" s="13"/>
      <c r="BN57" s="13"/>
      <c r="BO57" s="13"/>
      <c r="BP57" s="13"/>
      <c r="BQ57" s="13"/>
      <c r="BR57" s="13"/>
      <c r="BS57" s="5"/>
      <c r="BT57" s="5"/>
      <c r="BU57" s="5"/>
      <c r="BV57" s="3"/>
      <c r="BW57" s="3"/>
      <c r="BX57" s="3"/>
      <c r="BY57" s="3"/>
      <c r="BZ57" s="3"/>
      <c r="CA57" s="3"/>
      <c r="CB57" s="12"/>
      <c r="CC57" s="12"/>
      <c r="CD57" s="12"/>
      <c r="CE57" s="13"/>
      <c r="CF57" s="13"/>
      <c r="CG57" s="13"/>
      <c r="CH57" s="13"/>
      <c r="CI57" s="13"/>
      <c r="CJ57" s="13"/>
      <c r="CK57" s="13"/>
      <c r="CL57" s="13"/>
      <c r="CM57" s="13"/>
      <c r="CN57" s="5"/>
      <c r="CO57" s="5"/>
      <c r="CP57" s="5"/>
      <c r="CQ57" s="3"/>
      <c r="CR57" s="3"/>
      <c r="CS57" s="3"/>
      <c r="CT57" s="3"/>
      <c r="CU57" s="3"/>
      <c r="CV57" s="3"/>
      <c r="CW57" s="3"/>
      <c r="CX57" s="3"/>
      <c r="CY57" s="12"/>
      <c r="CZ57" s="12"/>
      <c r="DA57" s="12"/>
      <c r="DB57" s="13"/>
      <c r="DC57" s="13"/>
      <c r="DD57" s="13"/>
      <c r="DE57" s="13"/>
      <c r="DF57" s="13"/>
      <c r="DG57" s="13"/>
      <c r="DH57" s="13"/>
      <c r="DI57" s="13"/>
      <c r="DJ57" s="13"/>
      <c r="DK57" s="5"/>
      <c r="DL57" s="5"/>
      <c r="DM57" s="5"/>
      <c r="DN57" s="3"/>
      <c r="DO57" s="3"/>
      <c r="DP57" s="3"/>
      <c r="DQ57" s="3"/>
      <c r="DR57" s="3"/>
      <c r="DS57" s="3"/>
      <c r="DT57" s="3"/>
      <c r="DU57" s="3"/>
      <c r="DV57" s="12"/>
      <c r="DW57" s="12"/>
      <c r="DX57" s="12"/>
      <c r="DY57" s="13"/>
      <c r="DZ57" s="13"/>
      <c r="EA57" s="13"/>
      <c r="EB57" s="13"/>
      <c r="EC57" s="13"/>
      <c r="ED57" s="13"/>
      <c r="EE57" s="13"/>
      <c r="EF57" s="13"/>
      <c r="EG57" s="5"/>
      <c r="EH57" s="5"/>
      <c r="EI57" s="5"/>
      <c r="EJ57" s="3"/>
      <c r="EK57" s="3"/>
      <c r="EL57" s="3"/>
      <c r="EM57" s="3"/>
      <c r="EN57" s="3"/>
      <c r="EO57" s="3"/>
      <c r="EP57" s="3"/>
      <c r="EQ57" s="3"/>
      <c r="ER57" s="35"/>
      <c r="ES57" s="35"/>
      <c r="ET57" s="35"/>
      <c r="EU57" s="36"/>
      <c r="EV57" s="36"/>
      <c r="EW57" s="36"/>
      <c r="EX57" s="36"/>
      <c r="EY57" s="36"/>
      <c r="EZ57" s="36"/>
      <c r="FA57" s="36"/>
      <c r="FB57" s="36"/>
      <c r="FC57" s="5">
        <v>99.967599310720104</v>
      </c>
      <c r="FD57" s="5">
        <v>0</v>
      </c>
      <c r="FE57" s="5">
        <v>0</v>
      </c>
      <c r="FF57" s="3">
        <v>1329770</v>
      </c>
      <c r="FG57" s="3">
        <v>0</v>
      </c>
      <c r="FH57" s="3">
        <v>0</v>
      </c>
      <c r="FI57" s="3">
        <v>0</v>
      </c>
      <c r="FJ57" s="3">
        <v>0</v>
      </c>
      <c r="FK57" s="3">
        <v>89271</v>
      </c>
      <c r="FL57" s="3">
        <v>0</v>
      </c>
      <c r="FM57" s="3">
        <v>1419041</v>
      </c>
      <c r="FN57" s="36">
        <v>199.918712549221</v>
      </c>
      <c r="FO57" s="36">
        <v>0</v>
      </c>
      <c r="FP57" s="36">
        <v>0</v>
      </c>
      <c r="FQ57" s="36">
        <v>2987786</v>
      </c>
      <c r="FR57" s="36">
        <v>0</v>
      </c>
      <c r="FS57" s="36">
        <v>0</v>
      </c>
      <c r="FT57" s="36">
        <v>0</v>
      </c>
      <c r="FU57" s="36">
        <v>0</v>
      </c>
      <c r="FV57" s="36">
        <v>178528</v>
      </c>
      <c r="FW57" s="36">
        <v>0</v>
      </c>
      <c r="FX57" s="36">
        <v>3166314</v>
      </c>
      <c r="FY57" s="5">
        <v>299.97643097643106</v>
      </c>
      <c r="FZ57" s="5">
        <v>0</v>
      </c>
      <c r="GA57" s="5">
        <v>0</v>
      </c>
      <c r="GB57" s="3">
        <v>4752826</v>
      </c>
      <c r="GC57" s="3">
        <v>0</v>
      </c>
      <c r="GD57" s="3">
        <v>0</v>
      </c>
      <c r="GE57" s="3">
        <v>0</v>
      </c>
      <c r="GF57" s="3">
        <v>0</v>
      </c>
      <c r="GG57" s="3">
        <v>267879</v>
      </c>
      <c r="GH57" s="3">
        <v>0</v>
      </c>
      <c r="GI57" s="3">
        <v>5020705</v>
      </c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5"/>
      <c r="GV57" s="5"/>
      <c r="GW57" s="5"/>
      <c r="GX57" s="3"/>
      <c r="GY57" s="3"/>
      <c r="GZ57" s="3"/>
      <c r="HA57" s="3"/>
      <c r="HB57" s="3"/>
      <c r="HC57" s="3"/>
      <c r="HD57" s="3"/>
      <c r="HE57" s="3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201"/>
      <c r="IE57" s="201"/>
      <c r="IF57" s="201"/>
      <c r="IG57" s="36"/>
      <c r="IH57" s="36"/>
      <c r="II57" s="36"/>
      <c r="IJ57" s="36"/>
      <c r="IK57" s="36"/>
      <c r="IL57" s="36"/>
      <c r="IM57" s="36"/>
      <c r="IN57" s="36"/>
      <c r="IO57" s="36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6"/>
      <c r="JC57" s="36"/>
      <c r="JD57" s="36"/>
      <c r="JE57" s="36"/>
      <c r="JF57" s="36"/>
      <c r="JG57" s="36"/>
      <c r="JH57" s="36">
        <v>0</v>
      </c>
      <c r="JI57" s="36"/>
      <c r="JJ57" s="36"/>
      <c r="JK57" s="36"/>
      <c r="JL57" s="36"/>
      <c r="JM57" s="36"/>
      <c r="JN57" s="3"/>
      <c r="JO57" s="3"/>
      <c r="JP57" s="3"/>
      <c r="JQ57" s="3"/>
      <c r="JR57" s="3">
        <v>0</v>
      </c>
      <c r="JS57" s="3"/>
      <c r="JT57" s="3"/>
      <c r="JU57" s="3"/>
      <c r="JV57" s="3">
        <v>0</v>
      </c>
      <c r="JW57" s="3"/>
      <c r="JX57" s="3">
        <v>0</v>
      </c>
      <c r="JY57" s="3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">
        <v>0</v>
      </c>
      <c r="KM57" s="3">
        <v>0</v>
      </c>
      <c r="KN57" s="3"/>
      <c r="KO57" s="3">
        <v>0</v>
      </c>
      <c r="KP57" s="3"/>
      <c r="KQ57" s="3"/>
      <c r="KR57" s="3"/>
      <c r="KS57" s="3">
        <v>0</v>
      </c>
      <c r="KT57" s="3"/>
      <c r="KU57" s="3">
        <v>0</v>
      </c>
      <c r="KV57" s="3"/>
      <c r="KW57" s="3">
        <v>0</v>
      </c>
      <c r="KX57" s="36"/>
      <c r="KY57" s="36"/>
      <c r="KZ57" s="36"/>
      <c r="LA57" s="36"/>
      <c r="LB57" s="36"/>
      <c r="LC57" s="36"/>
      <c r="LD57" s="36"/>
      <c r="LE57" s="36"/>
      <c r="LF57" s="36"/>
      <c r="LG57" s="36"/>
      <c r="LH57" s="36"/>
      <c r="LI57" s="36"/>
      <c r="LJ57" s="3"/>
      <c r="LK57" s="3">
        <f t="shared" si="1"/>
        <v>-465</v>
      </c>
      <c r="LL57" s="3"/>
      <c r="LN57" s="204"/>
      <c r="LO57" s="20"/>
      <c r="LP57" s="61"/>
      <c r="LQ57" s="171"/>
      <c r="LR57" s="171"/>
      <c r="LS57" s="171"/>
      <c r="LT57" s="171"/>
      <c r="LU57" s="171"/>
      <c r="LV57" s="171"/>
      <c r="LW57" s="171"/>
      <c r="LX57" s="171"/>
      <c r="LY57" s="171"/>
      <c r="ME57" s="3"/>
    </row>
    <row r="58" spans="1:343" ht="14.45" customHeight="1">
      <c r="A58" s="1">
        <v>466</v>
      </c>
      <c r="B58" s="2" t="s">
        <v>25</v>
      </c>
      <c r="C58" s="5"/>
      <c r="D58" s="5"/>
      <c r="E58" s="3"/>
      <c r="F58" s="3"/>
      <c r="G58" s="3"/>
      <c r="H58" s="3"/>
      <c r="I58" s="3">
        <v>0</v>
      </c>
      <c r="J58" s="12">
        <v>74.94</v>
      </c>
      <c r="K58" s="12">
        <v>0</v>
      </c>
      <c r="L58" s="13">
        <v>602121</v>
      </c>
      <c r="M58" s="13">
        <v>0</v>
      </c>
      <c r="N58" s="13">
        <v>0</v>
      </c>
      <c r="O58" s="13"/>
      <c r="P58" s="13">
        <v>602121</v>
      </c>
      <c r="Q58" s="5">
        <v>103.96</v>
      </c>
      <c r="R58" s="5">
        <v>0</v>
      </c>
      <c r="S58" s="3">
        <v>1019203</v>
      </c>
      <c r="T58" s="3">
        <v>0</v>
      </c>
      <c r="U58" s="3">
        <v>0</v>
      </c>
      <c r="V58" s="3">
        <v>0</v>
      </c>
      <c r="W58" s="3">
        <v>60541.27</v>
      </c>
      <c r="X58" s="3"/>
      <c r="Y58" s="3">
        <v>958661.73</v>
      </c>
      <c r="Z58" s="12">
        <v>124.36</v>
      </c>
      <c r="AA58" s="12">
        <v>0</v>
      </c>
      <c r="AB58" s="13">
        <v>1310126</v>
      </c>
      <c r="AC58" s="13">
        <v>0</v>
      </c>
      <c r="AD58" s="13">
        <v>0</v>
      </c>
      <c r="AE58" s="13">
        <v>0</v>
      </c>
      <c r="AF58" s="13">
        <v>18942</v>
      </c>
      <c r="AG58" s="13"/>
      <c r="AH58" s="13">
        <v>1291184</v>
      </c>
      <c r="AI58" s="5">
        <v>140.53</v>
      </c>
      <c r="AJ58" s="5">
        <v>0</v>
      </c>
      <c r="AK58" s="3">
        <v>1516461</v>
      </c>
      <c r="AL58" s="3"/>
      <c r="AM58" s="3">
        <v>0</v>
      </c>
      <c r="AN58" s="3"/>
      <c r="AO58" s="3">
        <v>64559</v>
      </c>
      <c r="AP58" s="3"/>
      <c r="AQ58" s="3">
        <v>1451902</v>
      </c>
      <c r="AR58" s="12">
        <v>148.58000000000001</v>
      </c>
      <c r="AS58" s="12">
        <v>27.45</v>
      </c>
      <c r="AT58" s="13">
        <v>1696458</v>
      </c>
      <c r="AU58" s="13">
        <v>0</v>
      </c>
      <c r="AV58" s="13">
        <v>19491</v>
      </c>
      <c r="AW58" s="13">
        <v>0</v>
      </c>
      <c r="AX58" s="13">
        <v>0</v>
      </c>
      <c r="AY58" s="13"/>
      <c r="AZ58" s="13">
        <v>1715949</v>
      </c>
      <c r="BA58" s="5">
        <v>159.38</v>
      </c>
      <c r="BB58" s="5">
        <v>0</v>
      </c>
      <c r="BC58" s="5">
        <v>31.81</v>
      </c>
      <c r="BD58" s="3">
        <v>2085190</v>
      </c>
      <c r="BE58" s="3">
        <v>-4722</v>
      </c>
      <c r="BF58" s="3">
        <v>8113</v>
      </c>
      <c r="BG58" s="3">
        <v>0</v>
      </c>
      <c r="BH58" s="3">
        <v>0</v>
      </c>
      <c r="BI58" s="3">
        <v>2093303</v>
      </c>
      <c r="BJ58" s="12">
        <v>157.87</v>
      </c>
      <c r="BK58" s="12">
        <v>0</v>
      </c>
      <c r="BL58" s="12">
        <v>28.25</v>
      </c>
      <c r="BM58" s="13">
        <v>2283084</v>
      </c>
      <c r="BN58" s="13">
        <v>0</v>
      </c>
      <c r="BO58" s="13">
        <v>5933</v>
      </c>
      <c r="BP58" s="13">
        <v>0</v>
      </c>
      <c r="BQ58" s="13">
        <v>11389.798600000038</v>
      </c>
      <c r="BR58" s="13">
        <v>2277627.2014000001</v>
      </c>
      <c r="BS58" s="5">
        <v>154.69</v>
      </c>
      <c r="BT58" s="5">
        <v>0</v>
      </c>
      <c r="BU58" s="5">
        <v>28.87</v>
      </c>
      <c r="BV58" s="3">
        <v>2425943</v>
      </c>
      <c r="BW58" s="3">
        <v>0</v>
      </c>
      <c r="BX58" s="3">
        <v>11347</v>
      </c>
      <c r="BY58" s="3">
        <v>0</v>
      </c>
      <c r="BZ58" s="3">
        <v>0</v>
      </c>
      <c r="CA58" s="3">
        <v>2437290</v>
      </c>
      <c r="CB58" s="12">
        <v>160.83617747440275</v>
      </c>
      <c r="CC58" s="12">
        <v>0</v>
      </c>
      <c r="CD58" s="12">
        <v>30.839590443686006</v>
      </c>
      <c r="CE58" s="13">
        <v>2566840.1092150174</v>
      </c>
      <c r="CF58" s="13"/>
      <c r="CG58" s="13">
        <v>8419.2081911262794</v>
      </c>
      <c r="CH58" s="13"/>
      <c r="CI58" s="13">
        <v>0</v>
      </c>
      <c r="CJ58" s="13">
        <v>120305.46075085326</v>
      </c>
      <c r="CK58" s="13"/>
      <c r="CL58" s="13">
        <v>203106.48789684987</v>
      </c>
      <c r="CM58" s="13">
        <v>2575259.3174061431</v>
      </c>
      <c r="CN58" s="5">
        <v>158.73684210526318</v>
      </c>
      <c r="CO58" s="5">
        <v>0</v>
      </c>
      <c r="CP58" s="5">
        <v>30.291228070175439</v>
      </c>
      <c r="CQ58" s="3">
        <v>2312594.5157894739</v>
      </c>
      <c r="CR58" s="3">
        <v>0</v>
      </c>
      <c r="CS58" s="3">
        <v>11904.452631578948</v>
      </c>
      <c r="CT58" s="3">
        <v>0</v>
      </c>
      <c r="CU58" s="3">
        <v>0</v>
      </c>
      <c r="CV58" s="3">
        <v>122403.78947368421</v>
      </c>
      <c r="CW58" s="3">
        <v>0</v>
      </c>
      <c r="CX58" s="3">
        <v>2446902.7578947367</v>
      </c>
      <c r="CY58" s="12">
        <v>160.78245614035086</v>
      </c>
      <c r="CZ58" s="12">
        <v>0</v>
      </c>
      <c r="DA58" s="12">
        <v>22.929824561403507</v>
      </c>
      <c r="DB58" s="13">
        <v>2612308.2666666671</v>
      </c>
      <c r="DC58" s="13"/>
      <c r="DD58" s="13">
        <v>7154.1052631578941</v>
      </c>
      <c r="DE58" s="13"/>
      <c r="DF58" s="13">
        <v>233605.21513791601</v>
      </c>
      <c r="DG58" s="13">
        <v>130394.57192982455</v>
      </c>
      <c r="DH58" s="13"/>
      <c r="DI58" s="13">
        <v>8530.3543859641068</v>
      </c>
      <c r="DJ58" s="13">
        <v>2516251.7287217313</v>
      </c>
      <c r="DK58" s="5">
        <v>171.84265734265733</v>
      </c>
      <c r="DL58" s="5">
        <v>0</v>
      </c>
      <c r="DM58" s="5">
        <v>28.74125874125874</v>
      </c>
      <c r="DN58" s="3">
        <v>2967998</v>
      </c>
      <c r="DO58" s="3">
        <v>0</v>
      </c>
      <c r="DP58" s="3">
        <v>12790</v>
      </c>
      <c r="DQ58" s="3">
        <v>0</v>
      </c>
      <c r="DR58" s="3">
        <v>170138.51713497742</v>
      </c>
      <c r="DS58" s="3">
        <v>145894</v>
      </c>
      <c r="DT58" s="3">
        <v>0</v>
      </c>
      <c r="DU58" s="3">
        <v>2956549</v>
      </c>
      <c r="DV58" s="12">
        <v>176.36177474402731</v>
      </c>
      <c r="DW58" s="12">
        <v>0</v>
      </c>
      <c r="DX58" s="12">
        <v>35.784982935153586</v>
      </c>
      <c r="DY58" s="13">
        <v>3170770</v>
      </c>
      <c r="DZ58" s="13"/>
      <c r="EA58" s="13">
        <v>18680</v>
      </c>
      <c r="EB58" s="13"/>
      <c r="EC58" s="13">
        <v>63617.82</v>
      </c>
      <c r="ED58" s="13">
        <v>157490</v>
      </c>
      <c r="EE58" s="13"/>
      <c r="EF58" s="13">
        <v>3283318</v>
      </c>
      <c r="EG58" s="5">
        <v>181.50526315789466</v>
      </c>
      <c r="EH58" s="5">
        <v>1.5052631578946614</v>
      </c>
      <c r="EI58" s="5">
        <v>44.115789473684217</v>
      </c>
      <c r="EJ58" s="3">
        <v>3349285</v>
      </c>
      <c r="EK58" s="3"/>
      <c r="EL58" s="3">
        <v>22270</v>
      </c>
      <c r="EM58" s="3"/>
      <c r="EN58" s="3">
        <v>204128.59</v>
      </c>
      <c r="EO58" s="3">
        <v>160801</v>
      </c>
      <c r="EP58" s="3"/>
      <c r="EQ58" s="3">
        <v>3328212</v>
      </c>
      <c r="ER58" s="35">
        <v>184.35888501742164</v>
      </c>
      <c r="ES58" s="35">
        <v>4.3588850174216471</v>
      </c>
      <c r="ET58" s="35">
        <v>44.41811846689896</v>
      </c>
      <c r="EU58" s="36">
        <v>3467907</v>
      </c>
      <c r="EV58" s="36">
        <v>1575.9999999999127</v>
      </c>
      <c r="EW58" s="36">
        <v>25050</v>
      </c>
      <c r="EX58" s="36">
        <v>-1154</v>
      </c>
      <c r="EY58" s="36">
        <v>230159.980032208</v>
      </c>
      <c r="EZ58" s="36">
        <v>160760</v>
      </c>
      <c r="FA58" s="36">
        <v>-592</v>
      </c>
      <c r="FB58" s="36">
        <v>3423557.0199677907</v>
      </c>
      <c r="FC58" s="5">
        <v>180.71478873239437</v>
      </c>
      <c r="FD58" s="5">
        <v>0</v>
      </c>
      <c r="FE58" s="5">
        <v>39</v>
      </c>
      <c r="FF58" s="3">
        <v>3628992</v>
      </c>
      <c r="FG58" s="3">
        <v>0</v>
      </c>
      <c r="FH58" s="3">
        <v>23439</v>
      </c>
      <c r="FI58" s="3">
        <v>0</v>
      </c>
      <c r="FJ58" s="3">
        <v>287864.69672931021</v>
      </c>
      <c r="FK58" s="3">
        <v>161382</v>
      </c>
      <c r="FL58" s="3">
        <v>0</v>
      </c>
      <c r="FM58" s="3">
        <v>3525948.3032706911</v>
      </c>
      <c r="FN58" s="36">
        <v>181.57986111111109</v>
      </c>
      <c r="FO58" s="36">
        <v>1.579861111111089</v>
      </c>
      <c r="FP58" s="36">
        <v>36</v>
      </c>
      <c r="FQ58" s="36">
        <v>3700772</v>
      </c>
      <c r="FR58" s="36">
        <v>0</v>
      </c>
      <c r="FS58" s="36">
        <v>23220</v>
      </c>
      <c r="FT58" s="36">
        <v>0</v>
      </c>
      <c r="FU58" s="36">
        <v>232089.00511812593</v>
      </c>
      <c r="FV58" s="36">
        <v>160705</v>
      </c>
      <c r="FW58" s="36">
        <v>0</v>
      </c>
      <c r="FX58" s="36">
        <v>3652607.9948818726</v>
      </c>
      <c r="FY58" s="5">
        <v>180.0069444444444</v>
      </c>
      <c r="FZ58" s="5">
        <v>6.9444444444002589E-3</v>
      </c>
      <c r="GA58" s="5">
        <v>41.083333333333329</v>
      </c>
      <c r="GB58" s="3">
        <v>3917125</v>
      </c>
      <c r="GC58" s="3">
        <v>0</v>
      </c>
      <c r="GD58" s="3">
        <v>33976</v>
      </c>
      <c r="GE58" s="3">
        <v>0</v>
      </c>
      <c r="GF58" s="3">
        <v>162469.59754145684</v>
      </c>
      <c r="GG58" s="3">
        <v>160746</v>
      </c>
      <c r="GH58" s="3">
        <v>0</v>
      </c>
      <c r="GI58" s="3">
        <v>3949377.4024585406</v>
      </c>
      <c r="GJ58" s="36">
        <v>175.62199312714779</v>
      </c>
      <c r="GK58" s="36">
        <v>0</v>
      </c>
      <c r="GL58" s="36">
        <v>39.577319587628864</v>
      </c>
      <c r="GM58" s="36">
        <v>3890749</v>
      </c>
      <c r="GN58" s="36">
        <v>0</v>
      </c>
      <c r="GO58" s="36">
        <v>32453</v>
      </c>
      <c r="GP58" s="36">
        <v>0</v>
      </c>
      <c r="GQ58" s="36">
        <v>162711.33200692292</v>
      </c>
      <c r="GR58" s="36">
        <v>156832</v>
      </c>
      <c r="GS58" s="36">
        <v>0</v>
      </c>
      <c r="GT58" s="36">
        <v>3917323</v>
      </c>
      <c r="GU58" s="5">
        <v>178.51736111111111</v>
      </c>
      <c r="GV58" s="5">
        <v>0</v>
      </c>
      <c r="GW58" s="5">
        <v>43.277777777777779</v>
      </c>
      <c r="GX58" s="3">
        <v>4028261</v>
      </c>
      <c r="GY58" s="3">
        <v>0</v>
      </c>
      <c r="GZ58" s="3">
        <v>36959</v>
      </c>
      <c r="HA58" s="3">
        <v>0</v>
      </c>
      <c r="HB58" s="3">
        <v>216674.08320000011</v>
      </c>
      <c r="HC58" s="3">
        <v>159415</v>
      </c>
      <c r="HD58" s="3">
        <v>0</v>
      </c>
      <c r="HE58" s="3">
        <v>4007960.9168000007</v>
      </c>
      <c r="HF58" s="36">
        <v>174.06968641114983</v>
      </c>
      <c r="HG58" s="36">
        <v>0</v>
      </c>
      <c r="HH58" s="36">
        <v>33.20557491289199</v>
      </c>
      <c r="HI58" s="36">
        <v>4135113</v>
      </c>
      <c r="HJ58" s="36">
        <v>0</v>
      </c>
      <c r="HK58" s="36">
        <v>169438.27272532941</v>
      </c>
      <c r="HL58" s="36">
        <v>-1.2680880365369376</v>
      </c>
      <c r="HM58" s="36">
        <v>29621</v>
      </c>
      <c r="HN58" s="36">
        <v>-29621</v>
      </c>
      <c r="HO58" s="36">
        <v>155445</v>
      </c>
      <c r="HP58" s="36">
        <v>0</v>
      </c>
      <c r="HQ58" s="36">
        <v>4150740.7272746731</v>
      </c>
      <c r="HR58" s="3">
        <v>184.76</v>
      </c>
      <c r="HS58" s="3">
        <v>4.7599999999999918</v>
      </c>
      <c r="HT58" s="3">
        <v>0</v>
      </c>
      <c r="HU58" s="3">
        <v>4425369</v>
      </c>
      <c r="HV58" s="3">
        <v>-2.1271847202442586</v>
      </c>
      <c r="HW58" s="3">
        <v>94710</v>
      </c>
      <c r="HX58" s="3">
        <v>2.1271847183379577</v>
      </c>
      <c r="HY58" s="3">
        <v>0</v>
      </c>
      <c r="HZ58" s="3">
        <v>0</v>
      </c>
      <c r="IA58" s="3">
        <v>160741</v>
      </c>
      <c r="IB58" s="3">
        <v>0</v>
      </c>
      <c r="IC58" s="3">
        <v>4491400</v>
      </c>
      <c r="ID58" s="201">
        <v>178.18000000000004</v>
      </c>
      <c r="IE58" s="201">
        <v>0</v>
      </c>
      <c r="IF58" s="201">
        <v>0</v>
      </c>
      <c r="IG58" s="36">
        <v>4721663</v>
      </c>
      <c r="IH58" s="36">
        <v>0</v>
      </c>
      <c r="II58" s="36">
        <v>0</v>
      </c>
      <c r="IJ58" s="36">
        <v>0</v>
      </c>
      <c r="IK58" s="36">
        <v>0</v>
      </c>
      <c r="IL58" s="36">
        <v>0</v>
      </c>
      <c r="IM58" s="36">
        <v>159119</v>
      </c>
      <c r="IN58" s="36">
        <v>0</v>
      </c>
      <c r="IO58" s="36">
        <v>4880782</v>
      </c>
      <c r="IP58" s="3">
        <v>173.02</v>
      </c>
      <c r="IQ58" s="3">
        <v>0</v>
      </c>
      <c r="IR58" s="3">
        <v>0</v>
      </c>
      <c r="IS58" s="3">
        <v>4499725</v>
      </c>
      <c r="IT58" s="3">
        <v>0</v>
      </c>
      <c r="IU58" s="3">
        <v>0</v>
      </c>
      <c r="IV58" s="3">
        <v>0</v>
      </c>
      <c r="IW58" s="3">
        <v>0</v>
      </c>
      <c r="IX58" s="3">
        <v>0</v>
      </c>
      <c r="IY58" s="3">
        <v>162289</v>
      </c>
      <c r="IZ58" s="3">
        <v>0</v>
      </c>
      <c r="JA58" s="3">
        <v>4662014</v>
      </c>
      <c r="JB58" s="36">
        <v>168.32000000000002</v>
      </c>
      <c r="JC58" s="36">
        <v>0</v>
      </c>
      <c r="JD58" s="36">
        <v>0</v>
      </c>
      <c r="JE58" s="36">
        <v>4394781</v>
      </c>
      <c r="JF58" s="36">
        <v>0</v>
      </c>
      <c r="JG58" s="36">
        <v>0</v>
      </c>
      <c r="JH58" s="36">
        <v>0</v>
      </c>
      <c r="JI58" s="36">
        <v>0</v>
      </c>
      <c r="JJ58" s="36">
        <v>0</v>
      </c>
      <c r="JK58" s="36">
        <v>157882</v>
      </c>
      <c r="JL58" s="36">
        <v>0</v>
      </c>
      <c r="JM58" s="36">
        <v>4552663</v>
      </c>
      <c r="JN58" s="3">
        <v>174.58</v>
      </c>
      <c r="JO58" s="3">
        <v>0</v>
      </c>
      <c r="JP58" s="3">
        <v>0</v>
      </c>
      <c r="JQ58" s="3">
        <v>4853738</v>
      </c>
      <c r="JR58" s="3">
        <v>0</v>
      </c>
      <c r="JS58" s="3">
        <v>0</v>
      </c>
      <c r="JT58" s="3">
        <v>0</v>
      </c>
      <c r="JU58" s="3">
        <v>0</v>
      </c>
      <c r="JV58" s="3">
        <v>0</v>
      </c>
      <c r="JW58" s="3">
        <v>163756</v>
      </c>
      <c r="JX58" s="3">
        <v>0</v>
      </c>
      <c r="JY58" s="3">
        <v>5017494</v>
      </c>
      <c r="JZ58" s="36">
        <v>180.22</v>
      </c>
      <c r="KA58" s="36">
        <v>0.21999999999999906</v>
      </c>
      <c r="KB58" s="36">
        <v>0</v>
      </c>
      <c r="KC58" s="36">
        <v>5344141</v>
      </c>
      <c r="KD58" s="36">
        <v>0</v>
      </c>
      <c r="KE58" s="36">
        <v>0</v>
      </c>
      <c r="KF58" s="36">
        <v>0</v>
      </c>
      <c r="KG58" s="36">
        <v>0</v>
      </c>
      <c r="KH58" s="36">
        <v>0</v>
      </c>
      <c r="KI58" s="36">
        <v>195895</v>
      </c>
      <c r="KJ58" s="36">
        <v>0</v>
      </c>
      <c r="KK58" s="36">
        <v>5540036</v>
      </c>
      <c r="KL58" s="3">
        <v>175</v>
      </c>
      <c r="KM58" s="3" t="s">
        <v>752</v>
      </c>
      <c r="KN58" s="3">
        <v>0</v>
      </c>
      <c r="KO58" s="3">
        <v>5044337</v>
      </c>
      <c r="KP58" s="3">
        <v>0</v>
      </c>
      <c r="KQ58" s="3">
        <v>0</v>
      </c>
      <c r="KR58" s="3">
        <v>0</v>
      </c>
      <c r="KS58" s="3">
        <v>0</v>
      </c>
      <c r="KT58" s="3">
        <v>0</v>
      </c>
      <c r="KU58" s="3">
        <v>207900</v>
      </c>
      <c r="KV58" s="3">
        <v>0</v>
      </c>
      <c r="KW58" s="3">
        <v>5252237</v>
      </c>
      <c r="KX58" s="36"/>
      <c r="KY58" s="36"/>
      <c r="KZ58" s="36"/>
      <c r="LA58" s="36"/>
      <c r="LB58" s="36"/>
      <c r="LC58" s="36"/>
      <c r="LD58" s="36"/>
      <c r="LE58" s="36"/>
      <c r="LF58" s="36"/>
      <c r="LG58" s="36"/>
      <c r="LH58" s="36"/>
      <c r="LI58" s="36"/>
      <c r="LJ58" s="3"/>
      <c r="LK58" s="3">
        <f t="shared" si="1"/>
        <v>-466</v>
      </c>
      <c r="LL58" s="3"/>
      <c r="LN58" s="204"/>
      <c r="LO58" s="20"/>
      <c r="LP58" s="61"/>
      <c r="LQ58" s="171"/>
      <c r="LR58" s="171"/>
      <c r="LS58" s="171"/>
      <c r="LT58" s="171"/>
      <c r="LU58" s="171"/>
      <c r="LV58" s="171"/>
      <c r="LW58" s="171"/>
      <c r="LX58" s="171"/>
      <c r="LY58" s="171"/>
    </row>
    <row r="59" spans="1:343" ht="14.45" customHeight="1">
      <c r="A59" s="1">
        <v>469</v>
      </c>
      <c r="B59" s="2" t="s">
        <v>660</v>
      </c>
      <c r="C59" s="5"/>
      <c r="D59" s="5"/>
      <c r="E59" s="3"/>
      <c r="F59" s="3"/>
      <c r="G59" s="3"/>
      <c r="H59" s="3"/>
      <c r="I59" s="3">
        <v>0</v>
      </c>
      <c r="J59" s="12"/>
      <c r="K59" s="12"/>
      <c r="L59" s="13"/>
      <c r="M59" s="13"/>
      <c r="N59" s="13"/>
      <c r="O59" s="13"/>
      <c r="P59" s="13"/>
      <c r="Q59" s="5"/>
      <c r="R59" s="5"/>
      <c r="S59" s="3"/>
      <c r="T59" s="3"/>
      <c r="U59" s="3"/>
      <c r="V59" s="3"/>
      <c r="W59" s="3"/>
      <c r="X59" s="3"/>
      <c r="Y59" s="3"/>
      <c r="Z59" s="12">
        <v>0</v>
      </c>
      <c r="AA59" s="12">
        <v>0</v>
      </c>
      <c r="AB59" s="13">
        <v>0</v>
      </c>
      <c r="AC59" s="13"/>
      <c r="AD59" s="13">
        <v>0</v>
      </c>
      <c r="AE59" s="13"/>
      <c r="AF59" s="13">
        <v>0</v>
      </c>
      <c r="AG59" s="13"/>
      <c r="AH59" s="13">
        <v>0</v>
      </c>
      <c r="AI59" s="5"/>
      <c r="AJ59" s="5"/>
      <c r="AK59" s="3"/>
      <c r="AL59" s="3"/>
      <c r="AM59" s="3"/>
      <c r="AN59" s="3"/>
      <c r="AO59" s="3"/>
      <c r="AP59" s="3"/>
      <c r="AQ59" s="3"/>
      <c r="AR59" s="12">
        <v>76.540000000000006</v>
      </c>
      <c r="AS59" s="12">
        <v>76.06</v>
      </c>
      <c r="AT59" s="13">
        <v>681283</v>
      </c>
      <c r="AU59" s="13">
        <v>0</v>
      </c>
      <c r="AV59" s="13">
        <v>28296</v>
      </c>
      <c r="AW59" s="13">
        <v>0</v>
      </c>
      <c r="AX59" s="13">
        <v>0</v>
      </c>
      <c r="AY59" s="13"/>
      <c r="AZ59" s="13">
        <v>709579</v>
      </c>
      <c r="BA59" s="5">
        <v>111.14</v>
      </c>
      <c r="BB59" s="5">
        <v>0</v>
      </c>
      <c r="BC59" s="5">
        <v>111.14</v>
      </c>
      <c r="BD59" s="3">
        <v>1060297</v>
      </c>
      <c r="BE59" s="3">
        <v>32891</v>
      </c>
      <c r="BF59" s="3">
        <v>12949</v>
      </c>
      <c r="BG59" s="3">
        <v>457</v>
      </c>
      <c r="BH59" s="3">
        <v>0</v>
      </c>
      <c r="BI59" s="3">
        <v>1073246</v>
      </c>
      <c r="BJ59" s="12">
        <v>156.22</v>
      </c>
      <c r="BK59" s="12">
        <v>0</v>
      </c>
      <c r="BL59" s="12">
        <v>156.22</v>
      </c>
      <c r="BM59" s="13">
        <v>1487526</v>
      </c>
      <c r="BN59" s="13">
        <v>0</v>
      </c>
      <c r="BO59" s="13">
        <v>19840</v>
      </c>
      <c r="BP59" s="13">
        <v>0</v>
      </c>
      <c r="BQ59" s="13">
        <v>0</v>
      </c>
      <c r="BR59" s="13">
        <v>1507366</v>
      </c>
      <c r="BS59" s="5">
        <v>175.43</v>
      </c>
      <c r="BT59" s="5">
        <v>0</v>
      </c>
      <c r="BU59" s="5">
        <v>168.43</v>
      </c>
      <c r="BV59" s="3">
        <v>1679451</v>
      </c>
      <c r="BW59" s="3">
        <v>0</v>
      </c>
      <c r="BX59" s="3">
        <v>14992</v>
      </c>
      <c r="BY59" s="3">
        <v>0</v>
      </c>
      <c r="BZ59" s="3">
        <v>0</v>
      </c>
      <c r="CA59" s="3">
        <v>1694443</v>
      </c>
      <c r="CB59" s="12">
        <v>180.14606741573036</v>
      </c>
      <c r="CC59" s="12">
        <v>0</v>
      </c>
      <c r="CD59" s="12">
        <v>180.14606741573036</v>
      </c>
      <c r="CE59" s="13">
        <v>1933327.5955056178</v>
      </c>
      <c r="CF59" s="13"/>
      <c r="CG59" s="13">
        <v>21797.674157303376</v>
      </c>
      <c r="CH59" s="13"/>
      <c r="CI59" s="13">
        <v>0</v>
      </c>
      <c r="CJ59" s="13">
        <v>134749.25842696626</v>
      </c>
      <c r="CK59" s="13"/>
      <c r="CL59" s="13">
        <v>36361.034202778246</v>
      </c>
      <c r="CM59" s="13">
        <v>1955125.2696629215</v>
      </c>
      <c r="CN59" s="5">
        <v>186.50447761194033</v>
      </c>
      <c r="CO59" s="5">
        <v>0</v>
      </c>
      <c r="CP59" s="5">
        <v>179.02990134075387</v>
      </c>
      <c r="CQ59" s="3">
        <v>1952328.871641791</v>
      </c>
      <c r="CR59" s="3">
        <v>0</v>
      </c>
      <c r="CS59" s="3">
        <v>26138.365595750067</v>
      </c>
      <c r="CT59" s="3">
        <v>0</v>
      </c>
      <c r="CU59" s="3">
        <v>0</v>
      </c>
      <c r="CV59" s="3">
        <v>144727.47462686562</v>
      </c>
      <c r="CW59" s="3">
        <v>0</v>
      </c>
      <c r="CX59" s="3">
        <v>2123194.7118644067</v>
      </c>
      <c r="CY59" s="12">
        <v>203.43016696180115</v>
      </c>
      <c r="CZ59" s="12">
        <v>0</v>
      </c>
      <c r="DA59" s="12">
        <v>190.43016696180115</v>
      </c>
      <c r="DB59" s="13">
        <v>2312188.1770536643</v>
      </c>
      <c r="DC59" s="13"/>
      <c r="DD59" s="13">
        <v>26660.22337465216</v>
      </c>
      <c r="DE59" s="13"/>
      <c r="DF59" s="13">
        <v>0</v>
      </c>
      <c r="DG59" s="13">
        <v>164981.86540602075</v>
      </c>
      <c r="DH59" s="13"/>
      <c r="DI59" s="13">
        <v>0</v>
      </c>
      <c r="DJ59" s="13">
        <v>2503830.2658343371</v>
      </c>
      <c r="DK59" s="5">
        <v>217.55498355679234</v>
      </c>
      <c r="DL59" s="5">
        <v>0</v>
      </c>
      <c r="DM59" s="5">
        <v>199.59566152289406</v>
      </c>
      <c r="DN59" s="3">
        <v>2612207</v>
      </c>
      <c r="DO59" s="3">
        <v>0</v>
      </c>
      <c r="DP59" s="3">
        <v>38522</v>
      </c>
      <c r="DQ59" s="3">
        <v>0</v>
      </c>
      <c r="DR59" s="3">
        <v>0</v>
      </c>
      <c r="DS59" s="3">
        <v>184704</v>
      </c>
      <c r="DT59" s="3">
        <v>0</v>
      </c>
      <c r="DU59" s="3">
        <v>2835433</v>
      </c>
      <c r="DV59" s="12">
        <v>306.47491638795987</v>
      </c>
      <c r="DW59" s="12">
        <v>0</v>
      </c>
      <c r="DX59" s="12">
        <v>274.81939799331104</v>
      </c>
      <c r="DY59" s="13">
        <v>3934380</v>
      </c>
      <c r="DZ59" s="13"/>
      <c r="EA59" s="13">
        <v>55235</v>
      </c>
      <c r="EB59" s="13"/>
      <c r="EC59" s="13">
        <v>0</v>
      </c>
      <c r="ED59" s="13">
        <v>273682</v>
      </c>
      <c r="EE59" s="13"/>
      <c r="EF59" s="13">
        <v>4263297</v>
      </c>
      <c r="EG59" s="5">
        <v>379.23385034301924</v>
      </c>
      <c r="EH59" s="5">
        <v>0</v>
      </c>
      <c r="EI59" s="5">
        <v>207.0451229776489</v>
      </c>
      <c r="EJ59" s="3">
        <v>4720687</v>
      </c>
      <c r="EK59" s="3"/>
      <c r="EL59" s="3">
        <v>49893</v>
      </c>
      <c r="EM59" s="3"/>
      <c r="EN59" s="3">
        <v>0</v>
      </c>
      <c r="EO59" s="3">
        <v>338657</v>
      </c>
      <c r="EP59" s="3"/>
      <c r="EQ59" s="3">
        <v>5109237</v>
      </c>
      <c r="ER59" s="35">
        <v>441.37677772559186</v>
      </c>
      <c r="ES59" s="35">
        <v>0</v>
      </c>
      <c r="ET59" s="35">
        <v>259.70241628057005</v>
      </c>
      <c r="EU59" s="36">
        <v>5746193</v>
      </c>
      <c r="EV59" s="36">
        <v>0</v>
      </c>
      <c r="EW59" s="36">
        <v>57653</v>
      </c>
      <c r="EX59" s="36">
        <v>0</v>
      </c>
      <c r="EY59" s="36">
        <v>0</v>
      </c>
      <c r="EZ59" s="36">
        <v>394148</v>
      </c>
      <c r="FA59" s="36">
        <v>0</v>
      </c>
      <c r="FB59" s="36">
        <v>6197994</v>
      </c>
      <c r="FC59" s="5">
        <v>470.82311519352993</v>
      </c>
      <c r="FD59" s="5">
        <v>0</v>
      </c>
      <c r="FE59" s="5">
        <v>345.694327314742</v>
      </c>
      <c r="FF59" s="3">
        <v>5933126</v>
      </c>
      <c r="FG59" s="3">
        <v>0</v>
      </c>
      <c r="FH59" s="3">
        <v>72252</v>
      </c>
      <c r="FI59" s="3">
        <v>0</v>
      </c>
      <c r="FJ59" s="3">
        <v>0</v>
      </c>
      <c r="FK59" s="3">
        <v>420446</v>
      </c>
      <c r="FL59" s="3">
        <v>0</v>
      </c>
      <c r="FM59" s="3">
        <v>6425824</v>
      </c>
      <c r="FN59" s="36">
        <v>480.20574552682365</v>
      </c>
      <c r="FO59" s="36">
        <v>0</v>
      </c>
      <c r="FP59" s="36">
        <v>251.59442870201457</v>
      </c>
      <c r="FQ59" s="36">
        <v>6345006</v>
      </c>
      <c r="FR59" s="36">
        <v>0</v>
      </c>
      <c r="FS59" s="36">
        <v>34717</v>
      </c>
      <c r="FT59" s="36">
        <v>0</v>
      </c>
      <c r="FU59" s="36">
        <v>0</v>
      </c>
      <c r="FV59" s="36">
        <v>428824</v>
      </c>
      <c r="FW59" s="36">
        <v>0</v>
      </c>
      <c r="FX59" s="36">
        <v>6808547</v>
      </c>
      <c r="FY59" s="5">
        <v>501.85299837828723</v>
      </c>
      <c r="FZ59" s="5">
        <v>5.8529983782872375</v>
      </c>
      <c r="GA59" s="5">
        <v>262.68776858406159</v>
      </c>
      <c r="GB59" s="3">
        <v>7051300</v>
      </c>
      <c r="GC59" s="3">
        <v>0</v>
      </c>
      <c r="GD59" s="3">
        <v>87739</v>
      </c>
      <c r="GE59" s="3">
        <v>0</v>
      </c>
      <c r="GF59" s="3">
        <v>0</v>
      </c>
      <c r="GG59" s="3">
        <v>443122</v>
      </c>
      <c r="GH59" s="3">
        <v>0</v>
      </c>
      <c r="GI59" s="3">
        <v>7582161</v>
      </c>
      <c r="GJ59" s="36">
        <v>896.99230381541395</v>
      </c>
      <c r="GK59" s="36">
        <v>31.99230381541452</v>
      </c>
      <c r="GL59" s="36">
        <v>0</v>
      </c>
      <c r="GM59" s="36">
        <v>13152224</v>
      </c>
      <c r="GN59" s="36">
        <v>0</v>
      </c>
      <c r="GO59" s="36">
        <v>0</v>
      </c>
      <c r="GP59" s="36">
        <v>0</v>
      </c>
      <c r="GQ59" s="36">
        <v>0</v>
      </c>
      <c r="GR59" s="36">
        <v>772317</v>
      </c>
      <c r="GS59" s="36">
        <v>0</v>
      </c>
      <c r="GT59" s="36">
        <v>13924541</v>
      </c>
      <c r="GU59" s="5">
        <v>1043.7749768031929</v>
      </c>
      <c r="GV59" s="5">
        <v>0</v>
      </c>
      <c r="GW59" s="5">
        <v>0</v>
      </c>
      <c r="GX59" s="3">
        <v>16582785</v>
      </c>
      <c r="GY59" s="3">
        <v>0</v>
      </c>
      <c r="GZ59" s="3">
        <v>0</v>
      </c>
      <c r="HA59" s="3">
        <v>0</v>
      </c>
      <c r="HB59" s="3">
        <v>0</v>
      </c>
      <c r="HC59" s="3">
        <v>932087</v>
      </c>
      <c r="HD59" s="3">
        <v>0</v>
      </c>
      <c r="HE59" s="3">
        <v>17514872</v>
      </c>
      <c r="HF59" s="36">
        <v>1137.5270270270275</v>
      </c>
      <c r="HG59" s="36">
        <v>0</v>
      </c>
      <c r="HH59" s="36">
        <v>0</v>
      </c>
      <c r="HI59" s="36">
        <v>18237755</v>
      </c>
      <c r="HJ59" s="36">
        <v>0</v>
      </c>
      <c r="HK59" s="36">
        <v>0</v>
      </c>
      <c r="HL59" s="36">
        <v>0</v>
      </c>
      <c r="HM59" s="36">
        <v>0</v>
      </c>
      <c r="HN59" s="36">
        <v>0</v>
      </c>
      <c r="HO59" s="36">
        <v>1015816</v>
      </c>
      <c r="HP59" s="36">
        <v>0</v>
      </c>
      <c r="HQ59" s="36">
        <v>19253571</v>
      </c>
      <c r="HR59" s="3">
        <v>1217.5700000000006</v>
      </c>
      <c r="HS59" s="3">
        <v>0</v>
      </c>
      <c r="HT59" s="3">
        <v>0</v>
      </c>
      <c r="HU59" s="3">
        <v>20991806</v>
      </c>
      <c r="HV59" s="3">
        <v>0</v>
      </c>
      <c r="HW59" s="3">
        <v>0</v>
      </c>
      <c r="HX59" s="3">
        <v>0</v>
      </c>
      <c r="HY59" s="3">
        <v>0</v>
      </c>
      <c r="HZ59" s="3">
        <v>0</v>
      </c>
      <c r="IA59" s="3">
        <v>1087289</v>
      </c>
      <c r="IB59" s="3">
        <v>0</v>
      </c>
      <c r="IC59" s="3">
        <v>22079095</v>
      </c>
      <c r="ID59" s="201">
        <v>1220.2799999999997</v>
      </c>
      <c r="IE59" s="201">
        <v>0</v>
      </c>
      <c r="IF59" s="201">
        <v>0</v>
      </c>
      <c r="IG59" s="36">
        <v>21547967</v>
      </c>
      <c r="IH59" s="36">
        <v>0</v>
      </c>
      <c r="II59" s="36">
        <v>0</v>
      </c>
      <c r="IJ59" s="36">
        <v>0</v>
      </c>
      <c r="IK59" s="36">
        <v>0</v>
      </c>
      <c r="IL59" s="36">
        <v>0</v>
      </c>
      <c r="IM59" s="36">
        <v>1089705</v>
      </c>
      <c r="IN59" s="36">
        <v>0</v>
      </c>
      <c r="IO59" s="36">
        <v>22637672</v>
      </c>
      <c r="IP59" s="3">
        <v>1216.25</v>
      </c>
      <c r="IQ59" s="3">
        <v>0</v>
      </c>
      <c r="IR59" s="3">
        <v>0</v>
      </c>
      <c r="IS59" s="3">
        <v>22746596</v>
      </c>
      <c r="IT59" s="3">
        <v>0</v>
      </c>
      <c r="IU59" s="3">
        <v>0</v>
      </c>
      <c r="IV59" s="3">
        <v>0</v>
      </c>
      <c r="IW59" s="3">
        <v>0</v>
      </c>
      <c r="IX59" s="3">
        <v>0</v>
      </c>
      <c r="IY59" s="3">
        <v>1140826</v>
      </c>
      <c r="IZ59" s="3">
        <v>0</v>
      </c>
      <c r="JA59" s="3">
        <v>23887422</v>
      </c>
      <c r="JB59" s="36">
        <v>1223.5100000000011</v>
      </c>
      <c r="JC59" s="36">
        <v>0</v>
      </c>
      <c r="JD59" s="36">
        <v>19.97</v>
      </c>
      <c r="JE59" s="36">
        <v>24677787</v>
      </c>
      <c r="JF59" s="36">
        <v>0</v>
      </c>
      <c r="JG59" s="36">
        <v>0</v>
      </c>
      <c r="JH59" s="36">
        <v>0</v>
      </c>
      <c r="JI59" s="36">
        <v>0</v>
      </c>
      <c r="JJ59" s="36">
        <v>22916</v>
      </c>
      <c r="JK59" s="36">
        <v>1147654</v>
      </c>
      <c r="JL59" s="36">
        <v>0</v>
      </c>
      <c r="JM59" s="36">
        <v>25825441</v>
      </c>
      <c r="JN59" s="3">
        <v>1208.8700000000013</v>
      </c>
      <c r="JO59" s="3">
        <v>0</v>
      </c>
      <c r="JP59" s="3">
        <v>0</v>
      </c>
      <c r="JQ59" s="3">
        <v>25895399</v>
      </c>
      <c r="JR59" s="3">
        <v>0</v>
      </c>
      <c r="JS59" s="3">
        <v>0</v>
      </c>
      <c r="JT59" s="3">
        <v>0</v>
      </c>
      <c r="JU59" s="3">
        <v>0</v>
      </c>
      <c r="JV59" s="3">
        <v>0</v>
      </c>
      <c r="JW59" s="3">
        <v>1133923</v>
      </c>
      <c r="JX59" s="3">
        <v>0</v>
      </c>
      <c r="JY59" s="3">
        <v>27029322</v>
      </c>
      <c r="JZ59" s="36">
        <v>1172.1899999999996</v>
      </c>
      <c r="KA59" s="36">
        <v>0</v>
      </c>
      <c r="KB59" s="36">
        <v>0</v>
      </c>
      <c r="KC59" s="36">
        <v>28027467</v>
      </c>
      <c r="KD59" s="36">
        <v>0</v>
      </c>
      <c r="KE59" s="36">
        <v>0</v>
      </c>
      <c r="KF59" s="36">
        <v>0</v>
      </c>
      <c r="KG59" s="36">
        <v>0</v>
      </c>
      <c r="KH59" s="36">
        <v>0</v>
      </c>
      <c r="KI59" s="36">
        <v>1275340</v>
      </c>
      <c r="KJ59" s="36">
        <v>0</v>
      </c>
      <c r="KK59" s="36">
        <v>29302807</v>
      </c>
      <c r="KL59" s="3">
        <v>1185</v>
      </c>
      <c r="KM59" s="3" t="s">
        <v>752</v>
      </c>
      <c r="KN59" s="3">
        <v>0</v>
      </c>
      <c r="KO59" s="3">
        <v>30218029</v>
      </c>
      <c r="KP59" s="3">
        <v>0</v>
      </c>
      <c r="KQ59" s="3">
        <v>0</v>
      </c>
      <c r="KR59" s="3">
        <v>0</v>
      </c>
      <c r="KS59" s="3">
        <v>0</v>
      </c>
      <c r="KT59" s="3">
        <v>0</v>
      </c>
      <c r="KU59" s="3">
        <v>1407780</v>
      </c>
      <c r="KV59" s="3">
        <v>0</v>
      </c>
      <c r="KW59" s="3">
        <v>31625809</v>
      </c>
      <c r="KX59" s="36"/>
      <c r="KY59" s="36"/>
      <c r="KZ59" s="36"/>
      <c r="LA59" s="36"/>
      <c r="LB59" s="36"/>
      <c r="LC59" s="36"/>
      <c r="LD59" s="36"/>
      <c r="LE59" s="36"/>
      <c r="LF59" s="36"/>
      <c r="LG59" s="36"/>
      <c r="LH59" s="36"/>
      <c r="LI59" s="36"/>
      <c r="LJ59" s="3"/>
      <c r="LK59" s="3">
        <f t="shared" si="1"/>
        <v>-469</v>
      </c>
      <c r="LL59" s="3"/>
      <c r="LN59" s="204"/>
      <c r="LO59" s="20"/>
      <c r="LP59" s="61"/>
      <c r="LQ59" s="171"/>
      <c r="LR59" s="171"/>
      <c r="LS59" s="171"/>
      <c r="LT59" s="171"/>
      <c r="LU59" s="171"/>
      <c r="LV59" s="171"/>
      <c r="LW59" s="171"/>
      <c r="LX59" s="171"/>
      <c r="LY59" s="171"/>
    </row>
    <row r="60" spans="1:343" ht="14.45" customHeight="1">
      <c r="A60" s="1">
        <v>470</v>
      </c>
      <c r="B60" s="2" t="s">
        <v>590</v>
      </c>
      <c r="C60" s="5"/>
      <c r="D60" s="5"/>
      <c r="E60" s="3"/>
      <c r="F60" s="3"/>
      <c r="G60" s="3"/>
      <c r="H60" s="3"/>
      <c r="I60" s="3">
        <v>0</v>
      </c>
      <c r="J60" s="12"/>
      <c r="K60" s="12"/>
      <c r="L60" s="13"/>
      <c r="M60" s="13"/>
      <c r="N60" s="13"/>
      <c r="O60" s="13"/>
      <c r="P60" s="13"/>
      <c r="Q60" s="5"/>
      <c r="R60" s="5"/>
      <c r="S60" s="3"/>
      <c r="T60" s="3"/>
      <c r="U60" s="3"/>
      <c r="V60" s="3"/>
      <c r="W60" s="3"/>
      <c r="X60" s="3"/>
      <c r="Y60" s="3"/>
      <c r="Z60" s="12">
        <v>508.27</v>
      </c>
      <c r="AA60" s="12">
        <v>95.52</v>
      </c>
      <c r="AB60" s="13">
        <v>3268038</v>
      </c>
      <c r="AC60" s="13">
        <v>0</v>
      </c>
      <c r="AD60" s="13">
        <v>24549</v>
      </c>
      <c r="AE60" s="13">
        <v>0</v>
      </c>
      <c r="AF60" s="13">
        <v>0</v>
      </c>
      <c r="AG60" s="13"/>
      <c r="AH60" s="13">
        <v>3292587</v>
      </c>
      <c r="AI60" s="5">
        <v>651.80999999999995</v>
      </c>
      <c r="AJ60" s="5">
        <v>166.03</v>
      </c>
      <c r="AK60" s="3">
        <v>4417493</v>
      </c>
      <c r="AL60" s="3"/>
      <c r="AM60" s="3">
        <v>44163</v>
      </c>
      <c r="AN60" s="3"/>
      <c r="AO60" s="3">
        <v>0</v>
      </c>
      <c r="AP60" s="3"/>
      <c r="AQ60" s="3">
        <v>4461656</v>
      </c>
      <c r="AR60" s="12">
        <v>763.7</v>
      </c>
      <c r="AS60" s="12">
        <v>146.36000000000001</v>
      </c>
      <c r="AT60" s="13">
        <v>5972709</v>
      </c>
      <c r="AU60" s="13">
        <v>0</v>
      </c>
      <c r="AV60" s="13">
        <v>41126</v>
      </c>
      <c r="AW60" s="13">
        <v>0</v>
      </c>
      <c r="AX60" s="13">
        <v>0</v>
      </c>
      <c r="AY60" s="13"/>
      <c r="AZ60" s="13">
        <v>6013835</v>
      </c>
      <c r="BA60" s="5">
        <v>847.24</v>
      </c>
      <c r="BB60" s="5">
        <v>0</v>
      </c>
      <c r="BC60" s="5">
        <v>200.76</v>
      </c>
      <c r="BD60" s="3">
        <v>7052713</v>
      </c>
      <c r="BE60" s="3">
        <v>0</v>
      </c>
      <c r="BF60" s="3">
        <v>123263</v>
      </c>
      <c r="BG60" s="3">
        <v>0</v>
      </c>
      <c r="BH60" s="3">
        <v>0</v>
      </c>
      <c r="BI60" s="3">
        <v>7175976</v>
      </c>
      <c r="BJ60" s="12">
        <v>924.14</v>
      </c>
      <c r="BK60" s="12">
        <v>0</v>
      </c>
      <c r="BL60" s="12">
        <v>175.73</v>
      </c>
      <c r="BM60" s="13">
        <v>7153683</v>
      </c>
      <c r="BN60" s="13">
        <v>0</v>
      </c>
      <c r="BO60" s="13">
        <v>121431</v>
      </c>
      <c r="BP60" s="13">
        <v>0</v>
      </c>
      <c r="BQ60" s="13">
        <v>0</v>
      </c>
      <c r="BR60" s="13">
        <v>7275114</v>
      </c>
      <c r="BS60" s="5">
        <v>1028.4000000000001</v>
      </c>
      <c r="BT60" s="5">
        <v>0</v>
      </c>
      <c r="BU60" s="5">
        <v>154.88</v>
      </c>
      <c r="BV60" s="3">
        <v>8265912</v>
      </c>
      <c r="BW60" s="3">
        <v>0</v>
      </c>
      <c r="BX60" s="3">
        <v>126692</v>
      </c>
      <c r="BY60" s="3">
        <v>0</v>
      </c>
      <c r="BZ60" s="3">
        <v>0</v>
      </c>
      <c r="CA60" s="3">
        <v>8392604</v>
      </c>
      <c r="CB60" s="12">
        <v>1099.9188311688313</v>
      </c>
      <c r="CC60" s="12">
        <v>0</v>
      </c>
      <c r="CD60" s="12">
        <v>158.16558441558439</v>
      </c>
      <c r="CE60" s="13">
        <v>9295861.7337662335</v>
      </c>
      <c r="CF60" s="13"/>
      <c r="CG60" s="13">
        <v>113972.35389610392</v>
      </c>
      <c r="CH60" s="13"/>
      <c r="CI60" s="13">
        <v>0</v>
      </c>
      <c r="CJ60" s="13">
        <v>822739.2857142858</v>
      </c>
      <c r="CK60" s="13"/>
      <c r="CL60" s="13">
        <v>0</v>
      </c>
      <c r="CM60" s="13">
        <v>9515511.1568001602</v>
      </c>
      <c r="CN60" s="5">
        <v>1142.2038834951463</v>
      </c>
      <c r="CO60" s="5">
        <v>0</v>
      </c>
      <c r="CP60" s="5">
        <v>148.5663430420712</v>
      </c>
      <c r="CQ60" s="3">
        <v>9418514.5016181227</v>
      </c>
      <c r="CR60" s="3">
        <v>0</v>
      </c>
      <c r="CS60" s="3">
        <v>107413.46601941748</v>
      </c>
      <c r="CT60" s="3">
        <v>0</v>
      </c>
      <c r="CU60" s="3">
        <v>0</v>
      </c>
      <c r="CV60" s="3">
        <v>886350.21359223302</v>
      </c>
      <c r="CW60" s="3">
        <v>0</v>
      </c>
      <c r="CX60" s="3">
        <v>10412278.181229774</v>
      </c>
      <c r="CY60" s="12">
        <v>1209.2046204620458</v>
      </c>
      <c r="CZ60" s="12">
        <v>0</v>
      </c>
      <c r="DA60" s="12">
        <v>101.31023102310232</v>
      </c>
      <c r="DB60" s="13">
        <v>10305435.925874962</v>
      </c>
      <c r="DC60" s="13"/>
      <c r="DD60" s="13">
        <v>77603.636963696365</v>
      </c>
      <c r="DE60" s="13"/>
      <c r="DF60" s="13">
        <v>0</v>
      </c>
      <c r="DG60" s="13">
        <v>980664.9471947198</v>
      </c>
      <c r="DH60" s="13"/>
      <c r="DI60" s="13">
        <v>138589.07197890617</v>
      </c>
      <c r="DJ60" s="13">
        <v>11363704.510033382</v>
      </c>
      <c r="DK60" s="5">
        <v>1270.3441558441561</v>
      </c>
      <c r="DL60" s="5">
        <v>0</v>
      </c>
      <c r="DM60" s="5">
        <v>90</v>
      </c>
      <c r="DN60" s="3">
        <v>11154426</v>
      </c>
      <c r="DO60" s="3">
        <v>0</v>
      </c>
      <c r="DP60" s="3">
        <v>73800</v>
      </c>
      <c r="DQ60" s="3">
        <v>0</v>
      </c>
      <c r="DR60" s="3">
        <v>0</v>
      </c>
      <c r="DS60" s="3">
        <v>1078525</v>
      </c>
      <c r="DT60" s="3">
        <v>0</v>
      </c>
      <c r="DU60" s="3">
        <v>12306751</v>
      </c>
      <c r="DV60" s="12">
        <v>1307.0935483870967</v>
      </c>
      <c r="DW60" s="12">
        <v>0</v>
      </c>
      <c r="DX60" s="12">
        <v>14</v>
      </c>
      <c r="DY60" s="13">
        <v>11782505</v>
      </c>
      <c r="DZ60" s="13"/>
      <c r="EA60" s="13">
        <v>10178</v>
      </c>
      <c r="EB60" s="13"/>
      <c r="EC60" s="13">
        <v>0</v>
      </c>
      <c r="ED60" s="13">
        <v>1167235</v>
      </c>
      <c r="EE60" s="13"/>
      <c r="EF60" s="13">
        <v>12959918</v>
      </c>
      <c r="EG60" s="5">
        <v>1350.8964401294497</v>
      </c>
      <c r="EH60" s="5">
        <v>0</v>
      </c>
      <c r="EI60" s="5">
        <v>43.521035598705502</v>
      </c>
      <c r="EJ60" s="3">
        <v>12377048</v>
      </c>
      <c r="EK60" s="3"/>
      <c r="EL60" s="3">
        <v>33424</v>
      </c>
      <c r="EM60" s="3"/>
      <c r="EN60" s="3">
        <v>0</v>
      </c>
      <c r="EO60" s="3">
        <v>1206350</v>
      </c>
      <c r="EP60" s="3"/>
      <c r="EQ60" s="3">
        <v>13616822</v>
      </c>
      <c r="ER60" s="35">
        <v>1384.6850649350649</v>
      </c>
      <c r="ES60" s="35">
        <v>0</v>
      </c>
      <c r="ET60" s="35">
        <v>22.337662337662337</v>
      </c>
      <c r="EU60" s="36">
        <v>12760453</v>
      </c>
      <c r="EV60" s="36">
        <v>12046</v>
      </c>
      <c r="EW60" s="36">
        <v>15345</v>
      </c>
      <c r="EX60" s="36">
        <v>0</v>
      </c>
      <c r="EY60" s="36">
        <v>0</v>
      </c>
      <c r="EZ60" s="36">
        <v>1236528</v>
      </c>
      <c r="FA60" s="36">
        <v>0</v>
      </c>
      <c r="FB60" s="36">
        <v>14012326</v>
      </c>
      <c r="FC60" s="5">
        <v>1462.39935064935</v>
      </c>
      <c r="FD60" s="5">
        <v>22.399350649349785</v>
      </c>
      <c r="FE60" s="5">
        <v>24</v>
      </c>
      <c r="FF60" s="3">
        <v>13476113</v>
      </c>
      <c r="FG60" s="3">
        <v>0</v>
      </c>
      <c r="FH60" s="3">
        <v>19416</v>
      </c>
      <c r="FI60" s="3">
        <v>0</v>
      </c>
      <c r="FJ60" s="3">
        <v>0</v>
      </c>
      <c r="FK60" s="3">
        <v>1285454</v>
      </c>
      <c r="FL60" s="3">
        <v>0</v>
      </c>
      <c r="FM60" s="3">
        <v>14780983</v>
      </c>
      <c r="FN60" s="36">
        <v>1488.0323624595471</v>
      </c>
      <c r="FO60" s="36">
        <v>0</v>
      </c>
      <c r="FP60" s="36">
        <v>37.996763754045304</v>
      </c>
      <c r="FQ60" s="36">
        <v>14198055</v>
      </c>
      <c r="FR60" s="36">
        <v>0</v>
      </c>
      <c r="FS60" s="36">
        <v>25724</v>
      </c>
      <c r="FT60" s="36">
        <v>0</v>
      </c>
      <c r="FU60" s="36">
        <v>0</v>
      </c>
      <c r="FV60" s="36">
        <v>1328815</v>
      </c>
      <c r="FW60" s="36">
        <v>0</v>
      </c>
      <c r="FX60" s="36">
        <v>15552594</v>
      </c>
      <c r="FY60" s="5">
        <v>1492.8258064516131</v>
      </c>
      <c r="FZ60" s="5">
        <v>0</v>
      </c>
      <c r="GA60" s="5">
        <v>109</v>
      </c>
      <c r="GB60" s="3">
        <v>14838237</v>
      </c>
      <c r="GC60" s="3">
        <v>0</v>
      </c>
      <c r="GD60" s="3">
        <v>75646</v>
      </c>
      <c r="GE60" s="3">
        <v>0</v>
      </c>
      <c r="GF60" s="3">
        <v>0</v>
      </c>
      <c r="GG60" s="3">
        <v>1333093</v>
      </c>
      <c r="GH60" s="3">
        <v>0</v>
      </c>
      <c r="GI60" s="3">
        <v>16246976</v>
      </c>
      <c r="GJ60" s="36">
        <v>1502.3312101910824</v>
      </c>
      <c r="GK60" s="36">
        <v>2.3312101910824801</v>
      </c>
      <c r="GL60" s="36">
        <v>50</v>
      </c>
      <c r="GM60" s="36">
        <v>15025523</v>
      </c>
      <c r="GN60" s="36">
        <v>0</v>
      </c>
      <c r="GO60" s="36">
        <v>34200</v>
      </c>
      <c r="GP60" s="36">
        <v>0</v>
      </c>
      <c r="GQ60" s="36">
        <v>0</v>
      </c>
      <c r="GR60" s="36">
        <v>1340073</v>
      </c>
      <c r="GS60" s="36">
        <v>0</v>
      </c>
      <c r="GT60" s="36">
        <v>16399796</v>
      </c>
      <c r="GU60" s="5">
        <v>1490.0464417976177</v>
      </c>
      <c r="GV60" s="5">
        <v>0</v>
      </c>
      <c r="GW60" s="5">
        <v>47.993527508090608</v>
      </c>
      <c r="GX60" s="3">
        <v>15853603</v>
      </c>
      <c r="GY60" s="3">
        <v>0</v>
      </c>
      <c r="GZ60" s="3">
        <v>33642</v>
      </c>
      <c r="HA60" s="3">
        <v>0</v>
      </c>
      <c r="HB60" s="3">
        <v>0</v>
      </c>
      <c r="HC60" s="3">
        <v>1330609</v>
      </c>
      <c r="HD60" s="3">
        <v>0</v>
      </c>
      <c r="HE60" s="3">
        <v>17217854</v>
      </c>
      <c r="HF60" s="36">
        <v>1485.8701298701289</v>
      </c>
      <c r="HG60" s="36">
        <v>0</v>
      </c>
      <c r="HH60" s="36">
        <v>54.064935064935057</v>
      </c>
      <c r="HI60" s="36">
        <v>16242157</v>
      </c>
      <c r="HJ60" s="36">
        <v>0</v>
      </c>
      <c r="HK60" s="36">
        <v>340917.91125842475</v>
      </c>
      <c r="HL60" s="36">
        <v>-340917.91125842475</v>
      </c>
      <c r="HM60" s="36">
        <v>39036</v>
      </c>
      <c r="HN60" s="36">
        <v>0</v>
      </c>
      <c r="HO60" s="36">
        <v>1326895</v>
      </c>
      <c r="HP60" s="36">
        <v>0</v>
      </c>
      <c r="HQ60" s="36">
        <v>17267170.088741485</v>
      </c>
      <c r="HR60" s="3">
        <v>1563.67</v>
      </c>
      <c r="HS60" s="3">
        <v>0</v>
      </c>
      <c r="HT60" s="3">
        <v>80.53</v>
      </c>
      <c r="HU60" s="3">
        <v>17508389</v>
      </c>
      <c r="HV60" s="3">
        <v>0</v>
      </c>
      <c r="HW60" s="3">
        <v>0</v>
      </c>
      <c r="HX60" s="3">
        <v>0</v>
      </c>
      <c r="HY60" s="3">
        <v>68694</v>
      </c>
      <c r="HZ60" s="3">
        <v>0</v>
      </c>
      <c r="IA60" s="3">
        <v>1396367</v>
      </c>
      <c r="IB60" s="3">
        <v>0</v>
      </c>
      <c r="IC60" s="3">
        <v>18973450</v>
      </c>
      <c r="ID60" s="201">
        <v>1572.13</v>
      </c>
      <c r="IE60" s="201">
        <v>0</v>
      </c>
      <c r="IF60" s="201">
        <v>94.23</v>
      </c>
      <c r="IG60" s="36">
        <v>18257017</v>
      </c>
      <c r="IH60" s="36">
        <v>0</v>
      </c>
      <c r="II60" s="36">
        <v>0</v>
      </c>
      <c r="IJ60" s="36">
        <v>0</v>
      </c>
      <c r="IK60" s="36">
        <v>84053</v>
      </c>
      <c r="IL60" s="36">
        <v>0</v>
      </c>
      <c r="IM60" s="36">
        <v>1403920</v>
      </c>
      <c r="IN60" s="36">
        <v>0</v>
      </c>
      <c r="IO60" s="36">
        <v>19744990</v>
      </c>
      <c r="IP60" s="3">
        <v>1588.3400000000001</v>
      </c>
      <c r="IQ60" s="3">
        <v>0</v>
      </c>
      <c r="IR60" s="3">
        <v>88.85</v>
      </c>
      <c r="IS60" s="3">
        <v>19565635</v>
      </c>
      <c r="IT60" s="3">
        <v>0</v>
      </c>
      <c r="IU60" s="3">
        <v>0</v>
      </c>
      <c r="IV60" s="3">
        <v>0</v>
      </c>
      <c r="IW60" s="3">
        <v>82808</v>
      </c>
      <c r="IX60" s="3">
        <v>0</v>
      </c>
      <c r="IY60" s="3">
        <v>1489805</v>
      </c>
      <c r="IZ60" s="3">
        <v>0</v>
      </c>
      <c r="JA60" s="3">
        <v>21138248</v>
      </c>
      <c r="JB60" s="36">
        <v>1626.1</v>
      </c>
      <c r="JC60" s="36">
        <v>0</v>
      </c>
      <c r="JD60" s="36">
        <v>41</v>
      </c>
      <c r="JE60" s="36">
        <v>21335758</v>
      </c>
      <c r="JF60" s="36">
        <v>0</v>
      </c>
      <c r="JG60" s="36">
        <v>0</v>
      </c>
      <c r="JH60" s="36">
        <v>0</v>
      </c>
      <c r="JI60" s="36">
        <v>34030</v>
      </c>
      <c r="JJ60" s="36">
        <v>0</v>
      </c>
      <c r="JK60" s="36">
        <v>1525286</v>
      </c>
      <c r="JL60" s="36">
        <v>0</v>
      </c>
      <c r="JM60" s="36">
        <v>22895074</v>
      </c>
      <c r="JN60" s="3">
        <v>1586.9400000000003</v>
      </c>
      <c r="JO60" s="3">
        <v>0</v>
      </c>
      <c r="JP60" s="3">
        <v>64.08</v>
      </c>
      <c r="JQ60" s="3">
        <v>21818127</v>
      </c>
      <c r="JR60" s="3">
        <v>0</v>
      </c>
      <c r="JS60" s="3">
        <v>0</v>
      </c>
      <c r="JT60" s="3">
        <v>0</v>
      </c>
      <c r="JU60" s="3">
        <v>120408</v>
      </c>
      <c r="JV60" s="3">
        <v>0</v>
      </c>
      <c r="JW60" s="3">
        <v>1488563</v>
      </c>
      <c r="JX60" s="3">
        <v>0</v>
      </c>
      <c r="JY60" s="3">
        <v>23427098</v>
      </c>
      <c r="JZ60" s="36">
        <v>1608.2500000000005</v>
      </c>
      <c r="KA60" s="36">
        <v>0</v>
      </c>
      <c r="KB60" s="36">
        <v>63.519999999999996</v>
      </c>
      <c r="KC60" s="36">
        <v>23500689</v>
      </c>
      <c r="KD60" s="36">
        <v>0</v>
      </c>
      <c r="KE60" s="36">
        <v>0</v>
      </c>
      <c r="KF60" s="36">
        <v>0</v>
      </c>
      <c r="KG60" s="36">
        <v>78510</v>
      </c>
      <c r="KH60" s="36">
        <v>0</v>
      </c>
      <c r="KI60" s="36">
        <v>1749778</v>
      </c>
      <c r="KJ60" s="36">
        <v>0</v>
      </c>
      <c r="KK60" s="36">
        <v>25328977</v>
      </c>
      <c r="KL60" s="3">
        <v>1653</v>
      </c>
      <c r="KM60" s="3" t="s">
        <v>752</v>
      </c>
      <c r="KN60" s="3">
        <v>0</v>
      </c>
      <c r="KO60" s="3">
        <v>25466386</v>
      </c>
      <c r="KP60" s="3">
        <v>0</v>
      </c>
      <c r="KQ60" s="3">
        <v>0</v>
      </c>
      <c r="KR60" s="3">
        <v>0</v>
      </c>
      <c r="KS60" s="3">
        <v>78510</v>
      </c>
      <c r="KT60" s="3">
        <v>0</v>
      </c>
      <c r="KU60" s="3">
        <v>1963764</v>
      </c>
      <c r="KV60" s="3">
        <v>0</v>
      </c>
      <c r="KW60" s="3">
        <v>27508660</v>
      </c>
      <c r="KX60" s="36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36"/>
      <c r="LJ60" s="3"/>
      <c r="LK60" s="3">
        <f t="shared" si="1"/>
        <v>-470</v>
      </c>
      <c r="LN60" s="204"/>
      <c r="LO60" s="20"/>
      <c r="LP60" s="61"/>
      <c r="LQ60" s="171"/>
      <c r="LR60" s="171"/>
      <c r="LS60" s="171"/>
      <c r="LT60" s="171"/>
      <c r="LU60" s="171"/>
      <c r="LV60" s="171"/>
      <c r="LW60" s="171"/>
      <c r="LX60" s="171"/>
      <c r="LY60" s="171"/>
    </row>
    <row r="61" spans="1:343" ht="14.45" customHeight="1">
      <c r="A61" s="1">
        <v>473</v>
      </c>
      <c r="B61" s="2" t="s">
        <v>26</v>
      </c>
      <c r="C61" s="5"/>
      <c r="D61" s="5"/>
      <c r="E61" s="3"/>
      <c r="F61" s="3"/>
      <c r="G61" s="3"/>
      <c r="H61" s="3"/>
      <c r="I61" s="3">
        <v>0</v>
      </c>
      <c r="J61" s="12">
        <v>70.2</v>
      </c>
      <c r="K61" s="12">
        <v>70.2</v>
      </c>
      <c r="L61" s="13">
        <v>403883</v>
      </c>
      <c r="M61" s="13">
        <v>0</v>
      </c>
      <c r="N61" s="13">
        <v>30163</v>
      </c>
      <c r="O61" s="13"/>
      <c r="P61" s="13">
        <v>434046</v>
      </c>
      <c r="Q61" s="5">
        <v>109.03</v>
      </c>
      <c r="R61" s="5">
        <v>109.03</v>
      </c>
      <c r="S61" s="3">
        <v>653388</v>
      </c>
      <c r="T61" s="3">
        <v>0</v>
      </c>
      <c r="U61" s="3">
        <v>47670</v>
      </c>
      <c r="V61" s="3">
        <v>0</v>
      </c>
      <c r="W61" s="3">
        <v>0</v>
      </c>
      <c r="X61" s="3"/>
      <c r="Y61" s="3">
        <v>701058</v>
      </c>
      <c r="Z61" s="12">
        <v>138.87</v>
      </c>
      <c r="AA61" s="12">
        <v>138.87</v>
      </c>
      <c r="AB61" s="13">
        <v>915984</v>
      </c>
      <c r="AC61" s="13">
        <v>0</v>
      </c>
      <c r="AD61" s="13">
        <v>24022</v>
      </c>
      <c r="AE61" s="13">
        <v>0</v>
      </c>
      <c r="AF61" s="13">
        <v>0</v>
      </c>
      <c r="AG61" s="13"/>
      <c r="AH61" s="13">
        <v>940006</v>
      </c>
      <c r="AI61" s="5">
        <v>164.31</v>
      </c>
      <c r="AJ61" s="5">
        <v>84.1</v>
      </c>
      <c r="AK61" s="3">
        <v>1159473</v>
      </c>
      <c r="AL61" s="3"/>
      <c r="AM61" s="3">
        <v>12701</v>
      </c>
      <c r="AN61" s="3"/>
      <c r="AO61" s="3">
        <v>0</v>
      </c>
      <c r="AP61" s="3"/>
      <c r="AQ61" s="3">
        <v>1172174</v>
      </c>
      <c r="AR61" s="12">
        <v>40.57</v>
      </c>
      <c r="AS61" s="12">
        <v>0</v>
      </c>
      <c r="AT61" s="13">
        <v>304350</v>
      </c>
      <c r="AU61" s="13">
        <v>0</v>
      </c>
      <c r="AV61" s="13">
        <v>0</v>
      </c>
      <c r="AW61" s="13">
        <v>0</v>
      </c>
      <c r="AX61" s="13">
        <v>0</v>
      </c>
      <c r="AY61" s="13"/>
      <c r="AZ61" s="13">
        <v>304350</v>
      </c>
      <c r="BA61" s="5"/>
      <c r="BB61" s="5"/>
      <c r="BC61" s="5"/>
      <c r="BD61" s="3"/>
      <c r="BE61" s="3"/>
      <c r="BF61" s="3"/>
      <c r="BG61" s="3"/>
      <c r="BH61" s="3"/>
      <c r="BI61" s="3"/>
      <c r="BJ61" s="12"/>
      <c r="BK61" s="12"/>
      <c r="BL61" s="12"/>
      <c r="BM61" s="13"/>
      <c r="BN61" s="13"/>
      <c r="BO61" s="13"/>
      <c r="BP61" s="13"/>
      <c r="BQ61" s="13"/>
      <c r="BR61" s="13"/>
      <c r="BS61" s="5">
        <v>0</v>
      </c>
      <c r="BT61" s="5">
        <v>0</v>
      </c>
      <c r="BU61" s="5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12"/>
      <c r="CC61" s="12"/>
      <c r="CD61" s="12"/>
      <c r="CE61" s="13"/>
      <c r="CF61" s="13"/>
      <c r="CG61" s="13"/>
      <c r="CH61" s="13"/>
      <c r="CI61" s="13"/>
      <c r="CJ61" s="13"/>
      <c r="CK61" s="13"/>
      <c r="CL61" s="13">
        <v>0</v>
      </c>
      <c r="CM61" s="13"/>
      <c r="CN61" s="5">
        <v>0</v>
      </c>
      <c r="CO61" s="5">
        <v>0</v>
      </c>
      <c r="CP61" s="5">
        <v>0</v>
      </c>
      <c r="CQ61" s="3">
        <v>0</v>
      </c>
      <c r="CR61" s="3"/>
      <c r="CS61" s="3">
        <v>0</v>
      </c>
      <c r="CT61" s="3"/>
      <c r="CU61" s="3">
        <v>0</v>
      </c>
      <c r="CV61" s="3">
        <v>0</v>
      </c>
      <c r="CW61" s="3"/>
      <c r="CX61" s="3">
        <v>0</v>
      </c>
      <c r="CY61" s="12"/>
      <c r="CZ61" s="12"/>
      <c r="DA61" s="12"/>
      <c r="DB61" s="13"/>
      <c r="DC61" s="13"/>
      <c r="DD61" s="13"/>
      <c r="DE61" s="13"/>
      <c r="DF61" s="13"/>
      <c r="DG61" s="13"/>
      <c r="DH61" s="13"/>
      <c r="DI61" s="13"/>
      <c r="DJ61" s="13"/>
      <c r="DK61" s="5"/>
      <c r="DL61" s="5"/>
      <c r="DM61" s="5"/>
      <c r="DN61" s="3"/>
      <c r="DO61" s="3"/>
      <c r="DP61" s="3"/>
      <c r="DQ61" s="3"/>
      <c r="DR61" s="3"/>
      <c r="DS61" s="3"/>
      <c r="DT61" s="3"/>
      <c r="DU61" s="3"/>
      <c r="DV61" s="12"/>
      <c r="DW61" s="12"/>
      <c r="DX61" s="12"/>
      <c r="DY61" s="13"/>
      <c r="DZ61" s="13"/>
      <c r="EA61" s="13"/>
      <c r="EB61" s="13"/>
      <c r="EC61" s="13"/>
      <c r="ED61" s="13"/>
      <c r="EE61" s="13"/>
      <c r="EF61" s="13"/>
      <c r="EG61" s="5"/>
      <c r="EH61" s="5"/>
      <c r="EI61" s="5"/>
      <c r="EJ61" s="3"/>
      <c r="EK61" s="3"/>
      <c r="EL61" s="3"/>
      <c r="EM61" s="3"/>
      <c r="EN61" s="3"/>
      <c r="EO61" s="3"/>
      <c r="EP61" s="3"/>
      <c r="EQ61" s="3"/>
      <c r="ER61" s="35"/>
      <c r="ES61" s="35"/>
      <c r="ET61" s="35"/>
      <c r="EU61" s="36"/>
      <c r="EV61" s="36"/>
      <c r="EW61" s="36"/>
      <c r="EX61" s="36"/>
      <c r="EY61" s="36"/>
      <c r="EZ61" s="36"/>
      <c r="FA61" s="36"/>
      <c r="FB61" s="36"/>
      <c r="FC61" s="5"/>
      <c r="FD61" s="5"/>
      <c r="FE61" s="5"/>
      <c r="FF61" s="3"/>
      <c r="FG61" s="3"/>
      <c r="FH61" s="3"/>
      <c r="FI61" s="3"/>
      <c r="FJ61" s="3"/>
      <c r="FK61" s="3"/>
      <c r="FL61" s="3"/>
      <c r="FM61" s="3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5"/>
      <c r="FZ61" s="5"/>
      <c r="GA61" s="5"/>
      <c r="GB61" s="3"/>
      <c r="GC61" s="3"/>
      <c r="GD61" s="3"/>
      <c r="GE61" s="3"/>
      <c r="GF61" s="3"/>
      <c r="GG61" s="3"/>
      <c r="GH61" s="3"/>
      <c r="GI61" s="3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5"/>
      <c r="GV61" s="5"/>
      <c r="GW61" s="5"/>
      <c r="GX61" s="3"/>
      <c r="GY61" s="3"/>
      <c r="GZ61" s="3"/>
      <c r="HA61" s="3"/>
      <c r="HB61" s="3"/>
      <c r="HC61" s="3"/>
      <c r="HD61" s="3"/>
      <c r="HE61" s="3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201"/>
      <c r="IE61" s="201"/>
      <c r="IF61" s="201"/>
      <c r="IG61" s="36"/>
      <c r="IH61" s="36"/>
      <c r="II61" s="36"/>
      <c r="IJ61" s="36"/>
      <c r="IK61" s="36"/>
      <c r="IL61" s="36"/>
      <c r="IM61" s="36"/>
      <c r="IN61" s="36"/>
      <c r="IO61" s="36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6"/>
      <c r="JC61" s="36"/>
      <c r="JD61" s="36"/>
      <c r="JE61" s="36"/>
      <c r="JF61" s="36"/>
      <c r="JG61" s="36"/>
      <c r="JH61" s="36">
        <v>0</v>
      </c>
      <c r="JI61" s="36"/>
      <c r="JJ61" s="36"/>
      <c r="JK61" s="36"/>
      <c r="JL61" s="36"/>
      <c r="JM61" s="36"/>
      <c r="JN61" s="3"/>
      <c r="JO61" s="3"/>
      <c r="JP61" s="3"/>
      <c r="JQ61" s="3"/>
      <c r="JR61" s="3">
        <v>0</v>
      </c>
      <c r="JS61" s="3"/>
      <c r="JT61" s="3"/>
      <c r="JU61" s="3"/>
      <c r="JV61" s="3">
        <v>0</v>
      </c>
      <c r="JW61" s="3"/>
      <c r="JX61" s="3">
        <v>0</v>
      </c>
      <c r="JY61" s="3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">
        <v>0</v>
      </c>
      <c r="KM61" s="3">
        <v>0</v>
      </c>
      <c r="KN61" s="3"/>
      <c r="KO61" s="3">
        <v>0</v>
      </c>
      <c r="KP61" s="3"/>
      <c r="KQ61" s="3"/>
      <c r="KR61" s="3"/>
      <c r="KS61" s="3">
        <v>0</v>
      </c>
      <c r="KT61" s="3"/>
      <c r="KU61" s="3">
        <v>0</v>
      </c>
      <c r="KV61" s="3"/>
      <c r="KW61" s="3">
        <v>0</v>
      </c>
      <c r="KX61" s="36"/>
      <c r="KY61" s="36"/>
      <c r="KZ61" s="36"/>
      <c r="LA61" s="36"/>
      <c r="LB61" s="36"/>
      <c r="LC61" s="36"/>
      <c r="LD61" s="36"/>
      <c r="LE61" s="36"/>
      <c r="LF61" s="36"/>
      <c r="LG61" s="36"/>
      <c r="LH61" s="36"/>
      <c r="LI61" s="36"/>
      <c r="LJ61" s="3"/>
      <c r="LK61" s="3">
        <f t="shared" si="1"/>
        <v>-473</v>
      </c>
      <c r="LL61" s="3"/>
      <c r="LN61" s="204"/>
      <c r="LO61" s="20"/>
      <c r="LP61" s="61"/>
      <c r="LQ61" s="171"/>
      <c r="LR61" s="171"/>
      <c r="LS61" s="171"/>
      <c r="LT61" s="171"/>
      <c r="LU61" s="171"/>
      <c r="LV61" s="171"/>
      <c r="LW61" s="171"/>
      <c r="LX61" s="171"/>
      <c r="LY61" s="171"/>
      <c r="ME61" s="3"/>
    </row>
    <row r="62" spans="1:343" ht="14.45" customHeight="1">
      <c r="A62" s="1">
        <v>474</v>
      </c>
      <c r="B62" s="2" t="s">
        <v>672</v>
      </c>
      <c r="C62" s="5"/>
      <c r="D62" s="5"/>
      <c r="E62" s="3"/>
      <c r="F62" s="3"/>
      <c r="G62" s="3"/>
      <c r="H62" s="3"/>
      <c r="I62" s="3">
        <v>0</v>
      </c>
      <c r="J62" s="12"/>
      <c r="K62" s="12"/>
      <c r="L62" s="13"/>
      <c r="M62" s="13"/>
      <c r="N62" s="13"/>
      <c r="O62" s="13"/>
      <c r="P62" s="13"/>
      <c r="Q62" s="5"/>
      <c r="R62" s="5"/>
      <c r="S62" s="3"/>
      <c r="T62" s="3"/>
      <c r="U62" s="3"/>
      <c r="V62" s="3"/>
      <c r="W62" s="3"/>
      <c r="X62" s="3"/>
      <c r="Y62" s="3"/>
      <c r="Z62" s="12">
        <v>0</v>
      </c>
      <c r="AA62" s="12">
        <v>0</v>
      </c>
      <c r="AB62" s="13">
        <v>0</v>
      </c>
      <c r="AC62" s="13"/>
      <c r="AD62" s="13">
        <v>0</v>
      </c>
      <c r="AE62" s="13"/>
      <c r="AF62" s="13">
        <v>0</v>
      </c>
      <c r="AG62" s="13"/>
      <c r="AH62" s="13">
        <v>0</v>
      </c>
      <c r="AI62" s="5"/>
      <c r="AJ62" s="5"/>
      <c r="AK62" s="3"/>
      <c r="AL62" s="3"/>
      <c r="AM62" s="3"/>
      <c r="AN62" s="3"/>
      <c r="AO62" s="3"/>
      <c r="AP62" s="3"/>
      <c r="AQ62" s="3"/>
      <c r="AR62" s="12"/>
      <c r="AS62" s="12"/>
      <c r="AT62" s="13"/>
      <c r="AU62" s="13"/>
      <c r="AV62" s="13"/>
      <c r="AW62" s="13"/>
      <c r="AX62" s="13"/>
      <c r="AY62" s="13"/>
      <c r="AZ62" s="13"/>
      <c r="BA62" s="5"/>
      <c r="BB62" s="5"/>
      <c r="BC62" s="5"/>
      <c r="BD62" s="3"/>
      <c r="BE62" s="3"/>
      <c r="BF62" s="3"/>
      <c r="BG62" s="3"/>
      <c r="BH62" s="3"/>
      <c r="BI62" s="3"/>
      <c r="BJ62" s="12">
        <v>218.49</v>
      </c>
      <c r="BK62" s="12">
        <v>0</v>
      </c>
      <c r="BL62" s="12">
        <v>0</v>
      </c>
      <c r="BM62" s="13">
        <v>1592395</v>
      </c>
      <c r="BN62" s="13">
        <v>0</v>
      </c>
      <c r="BO62" s="13">
        <v>0</v>
      </c>
      <c r="BP62" s="13">
        <v>0</v>
      </c>
      <c r="BQ62" s="13">
        <v>0</v>
      </c>
      <c r="BR62" s="13">
        <v>1592395</v>
      </c>
      <c r="BS62" s="5">
        <v>300.7</v>
      </c>
      <c r="BT62" s="5">
        <v>0</v>
      </c>
      <c r="BU62" s="5">
        <v>0</v>
      </c>
      <c r="BV62" s="3">
        <v>2234644</v>
      </c>
      <c r="BW62" s="3">
        <v>0</v>
      </c>
      <c r="BX62" s="3">
        <v>0</v>
      </c>
      <c r="BY62" s="3">
        <v>0</v>
      </c>
      <c r="BZ62" s="3">
        <v>0</v>
      </c>
      <c r="CA62" s="3">
        <v>2234644</v>
      </c>
      <c r="CB62" s="12">
        <v>331.93220338983053</v>
      </c>
      <c r="CC62" s="12">
        <v>0</v>
      </c>
      <c r="CD62" s="12">
        <v>0</v>
      </c>
      <c r="CE62" s="13">
        <v>2534468.3525423729</v>
      </c>
      <c r="CF62" s="13"/>
      <c r="CG62" s="13">
        <v>0</v>
      </c>
      <c r="CH62" s="13"/>
      <c r="CI62" s="13">
        <v>0</v>
      </c>
      <c r="CJ62" s="13">
        <v>248285.28813559326</v>
      </c>
      <c r="CK62" s="13"/>
      <c r="CL62" s="13">
        <v>0</v>
      </c>
      <c r="CM62" s="13">
        <v>2771384.9573652688</v>
      </c>
      <c r="CN62" s="5">
        <v>362.41016949152538</v>
      </c>
      <c r="CO62" s="5">
        <v>0</v>
      </c>
      <c r="CP62" s="5">
        <v>0</v>
      </c>
      <c r="CQ62" s="3">
        <v>2901784.9050847455</v>
      </c>
      <c r="CR62" s="3">
        <v>0</v>
      </c>
      <c r="CS62" s="3">
        <v>0</v>
      </c>
      <c r="CT62" s="3">
        <v>0</v>
      </c>
      <c r="CU62" s="3">
        <v>0</v>
      </c>
      <c r="CV62" s="3">
        <v>281230.29152542376</v>
      </c>
      <c r="CW62" s="3">
        <v>0</v>
      </c>
      <c r="CX62" s="3">
        <v>3183015.1966101695</v>
      </c>
      <c r="CY62" s="12">
        <v>340.05136986301375</v>
      </c>
      <c r="CZ62" s="12">
        <v>0</v>
      </c>
      <c r="DA62" s="12">
        <v>0</v>
      </c>
      <c r="DB62" s="13">
        <v>2900559.8767123278</v>
      </c>
      <c r="DC62" s="13"/>
      <c r="DD62" s="13">
        <v>0</v>
      </c>
      <c r="DE62" s="13"/>
      <c r="DF62" s="13">
        <v>0</v>
      </c>
      <c r="DG62" s="13">
        <v>275781.66095890413</v>
      </c>
      <c r="DH62" s="13"/>
      <c r="DI62" s="13">
        <v>0</v>
      </c>
      <c r="DJ62" s="13">
        <v>3176341.537671234</v>
      </c>
      <c r="DK62" s="5">
        <v>329.53979238754323</v>
      </c>
      <c r="DL62" s="5">
        <v>0</v>
      </c>
      <c r="DM62" s="5">
        <v>0</v>
      </c>
      <c r="DN62" s="3">
        <v>2945426</v>
      </c>
      <c r="DO62" s="3">
        <v>0</v>
      </c>
      <c r="DP62" s="3">
        <v>0</v>
      </c>
      <c r="DQ62" s="3">
        <v>0</v>
      </c>
      <c r="DR62" s="3">
        <v>0</v>
      </c>
      <c r="DS62" s="3">
        <v>279778</v>
      </c>
      <c r="DT62" s="3">
        <v>0</v>
      </c>
      <c r="DU62" s="3">
        <v>3225204</v>
      </c>
      <c r="DV62" s="12">
        <v>350.83505154639181</v>
      </c>
      <c r="DW62" s="12">
        <v>0</v>
      </c>
      <c r="DX62" s="12">
        <v>0</v>
      </c>
      <c r="DY62" s="13">
        <v>3354818</v>
      </c>
      <c r="DZ62" s="13"/>
      <c r="EA62" s="13">
        <v>0</v>
      </c>
      <c r="EB62" s="13"/>
      <c r="EC62" s="13">
        <v>0</v>
      </c>
      <c r="ED62" s="13">
        <v>313300</v>
      </c>
      <c r="EE62" s="13"/>
      <c r="EF62" s="13">
        <v>3668118</v>
      </c>
      <c r="EG62" s="5">
        <v>364.48951048951074</v>
      </c>
      <c r="EH62" s="5">
        <v>0</v>
      </c>
      <c r="EI62" s="5">
        <v>0</v>
      </c>
      <c r="EJ62" s="3">
        <v>3564877</v>
      </c>
      <c r="EK62" s="3"/>
      <c r="EL62" s="3">
        <v>0</v>
      </c>
      <c r="EM62" s="3"/>
      <c r="EN62" s="3">
        <v>0</v>
      </c>
      <c r="EO62" s="3">
        <v>325475</v>
      </c>
      <c r="EP62" s="3"/>
      <c r="EQ62" s="3">
        <v>3890352</v>
      </c>
      <c r="ER62" s="35">
        <v>355.78671328671322</v>
      </c>
      <c r="ES62" s="35">
        <v>0</v>
      </c>
      <c r="ET62" s="35">
        <v>0</v>
      </c>
      <c r="EU62" s="36">
        <v>3615771</v>
      </c>
      <c r="EV62" s="36">
        <v>0</v>
      </c>
      <c r="EW62" s="36">
        <v>0</v>
      </c>
      <c r="EX62" s="36">
        <v>0</v>
      </c>
      <c r="EY62" s="36">
        <v>0</v>
      </c>
      <c r="EZ62" s="36">
        <v>317715</v>
      </c>
      <c r="FA62" s="36">
        <v>0</v>
      </c>
      <c r="FB62" s="36">
        <v>3933486</v>
      </c>
      <c r="FC62" s="5">
        <v>356.4270833333332</v>
      </c>
      <c r="FD62" s="5">
        <v>0</v>
      </c>
      <c r="FE62" s="5">
        <v>0</v>
      </c>
      <c r="FF62" s="3">
        <v>3595451</v>
      </c>
      <c r="FG62" s="3">
        <v>0</v>
      </c>
      <c r="FH62" s="3">
        <v>0</v>
      </c>
      <c r="FI62" s="3">
        <v>0</v>
      </c>
      <c r="FJ62" s="3">
        <v>0</v>
      </c>
      <c r="FK62" s="3">
        <v>318287</v>
      </c>
      <c r="FL62" s="3">
        <v>0</v>
      </c>
      <c r="FM62" s="3">
        <v>3913738</v>
      </c>
      <c r="FN62" s="36">
        <v>341.52413793103443</v>
      </c>
      <c r="FO62" s="36">
        <v>0</v>
      </c>
      <c r="FP62" s="36">
        <v>0</v>
      </c>
      <c r="FQ62" s="36">
        <v>3602574</v>
      </c>
      <c r="FR62" s="36">
        <v>0</v>
      </c>
      <c r="FS62" s="36">
        <v>0</v>
      </c>
      <c r="FT62" s="36">
        <v>0</v>
      </c>
      <c r="FU62" s="36">
        <v>0</v>
      </c>
      <c r="FV62" s="36">
        <v>304975</v>
      </c>
      <c r="FW62" s="36">
        <v>0</v>
      </c>
      <c r="FX62" s="36">
        <v>3907549</v>
      </c>
      <c r="FY62" s="5">
        <v>318.40972222222223</v>
      </c>
      <c r="FZ62" s="5">
        <v>0</v>
      </c>
      <c r="GA62" s="5">
        <v>0</v>
      </c>
      <c r="GB62" s="3">
        <v>3500512</v>
      </c>
      <c r="GC62" s="3">
        <v>0</v>
      </c>
      <c r="GD62" s="3">
        <v>0</v>
      </c>
      <c r="GE62" s="3">
        <v>0</v>
      </c>
      <c r="GF62" s="3">
        <v>0</v>
      </c>
      <c r="GG62" s="3">
        <v>284338</v>
      </c>
      <c r="GH62" s="3">
        <v>0</v>
      </c>
      <c r="GI62" s="3">
        <v>3784850</v>
      </c>
      <c r="GJ62" s="36">
        <v>354.52980132450324</v>
      </c>
      <c r="GK62" s="36">
        <v>0</v>
      </c>
      <c r="GL62" s="36">
        <v>0</v>
      </c>
      <c r="GM62" s="36">
        <v>3851434</v>
      </c>
      <c r="GN62" s="36">
        <v>0</v>
      </c>
      <c r="GO62" s="36">
        <v>0</v>
      </c>
      <c r="GP62" s="36">
        <v>0</v>
      </c>
      <c r="GQ62" s="36">
        <v>0</v>
      </c>
      <c r="GR62" s="36">
        <v>316592</v>
      </c>
      <c r="GS62" s="36">
        <v>0</v>
      </c>
      <c r="GT62" s="36">
        <v>4168026</v>
      </c>
      <c r="GU62" s="5">
        <v>355.48797250859093</v>
      </c>
      <c r="GV62" s="5">
        <v>0</v>
      </c>
      <c r="GW62" s="5">
        <v>0</v>
      </c>
      <c r="GX62" s="3">
        <v>3938805</v>
      </c>
      <c r="GY62" s="3">
        <v>0</v>
      </c>
      <c r="GZ62" s="3">
        <v>0</v>
      </c>
      <c r="HA62" s="3">
        <v>0</v>
      </c>
      <c r="HB62" s="3">
        <v>0</v>
      </c>
      <c r="HC62" s="3">
        <v>317456</v>
      </c>
      <c r="HD62" s="3">
        <v>0</v>
      </c>
      <c r="HE62" s="3">
        <v>4256261</v>
      </c>
      <c r="HF62" s="36">
        <v>367.5729166666664</v>
      </c>
      <c r="HG62" s="36">
        <v>0</v>
      </c>
      <c r="HH62" s="36">
        <v>0</v>
      </c>
      <c r="HI62" s="36">
        <v>4180057</v>
      </c>
      <c r="HJ62" s="36">
        <v>0</v>
      </c>
      <c r="HK62" s="36">
        <v>0</v>
      </c>
      <c r="HL62" s="36">
        <v>0</v>
      </c>
      <c r="HM62" s="36">
        <v>0</v>
      </c>
      <c r="HN62" s="36">
        <v>0</v>
      </c>
      <c r="HO62" s="36">
        <v>328245</v>
      </c>
      <c r="HP62" s="36">
        <v>0</v>
      </c>
      <c r="HQ62" s="36">
        <v>4508302</v>
      </c>
      <c r="HR62" s="3">
        <v>350.8900000000001</v>
      </c>
      <c r="HS62" s="3">
        <v>0</v>
      </c>
      <c r="HT62" s="3">
        <v>0</v>
      </c>
      <c r="HU62" s="3">
        <v>4063662</v>
      </c>
      <c r="HV62" s="3">
        <v>0</v>
      </c>
      <c r="HW62" s="3">
        <v>0</v>
      </c>
      <c r="HX62" s="3">
        <v>0</v>
      </c>
      <c r="HY62" s="3">
        <v>0</v>
      </c>
      <c r="HZ62" s="3">
        <v>0</v>
      </c>
      <c r="IA62" s="3">
        <v>313361</v>
      </c>
      <c r="IB62" s="3">
        <v>0</v>
      </c>
      <c r="IC62" s="3">
        <v>4377023</v>
      </c>
      <c r="ID62" s="201">
        <v>364.05000000000018</v>
      </c>
      <c r="IE62" s="201">
        <v>0</v>
      </c>
      <c r="IF62" s="201">
        <v>0</v>
      </c>
      <c r="IG62" s="36">
        <v>4289733</v>
      </c>
      <c r="IH62" s="36">
        <v>0</v>
      </c>
      <c r="II62" s="36">
        <v>0</v>
      </c>
      <c r="IJ62" s="36">
        <v>0</v>
      </c>
      <c r="IK62" s="36">
        <v>0</v>
      </c>
      <c r="IL62" s="36">
        <v>0</v>
      </c>
      <c r="IM62" s="36">
        <v>325137</v>
      </c>
      <c r="IN62" s="36">
        <v>0</v>
      </c>
      <c r="IO62" s="36">
        <v>4614870</v>
      </c>
      <c r="IP62" s="3">
        <v>358.85</v>
      </c>
      <c r="IQ62" s="3">
        <v>0</v>
      </c>
      <c r="IR62" s="3">
        <v>0</v>
      </c>
      <c r="IS62" s="3">
        <v>4474421</v>
      </c>
      <c r="IT62" s="3">
        <v>0</v>
      </c>
      <c r="IU62" s="3">
        <v>0</v>
      </c>
      <c r="IV62" s="3">
        <v>0</v>
      </c>
      <c r="IW62" s="3">
        <v>0</v>
      </c>
      <c r="IX62" s="3">
        <v>0</v>
      </c>
      <c r="IY62" s="3">
        <v>336579</v>
      </c>
      <c r="IZ62" s="3">
        <v>0</v>
      </c>
      <c r="JA62" s="3">
        <v>4811000</v>
      </c>
      <c r="JB62" s="36">
        <v>368.38000000000005</v>
      </c>
      <c r="JC62" s="36">
        <v>0</v>
      </c>
      <c r="JD62" s="36">
        <v>0</v>
      </c>
      <c r="JE62" s="36">
        <v>4702492</v>
      </c>
      <c r="JF62" s="36">
        <v>0</v>
      </c>
      <c r="JG62" s="36">
        <v>0</v>
      </c>
      <c r="JH62" s="36">
        <v>0</v>
      </c>
      <c r="JI62" s="36">
        <v>0</v>
      </c>
      <c r="JJ62" s="36">
        <v>0</v>
      </c>
      <c r="JK62" s="36">
        <v>345543</v>
      </c>
      <c r="JL62" s="36">
        <v>0</v>
      </c>
      <c r="JM62" s="36">
        <v>5048035</v>
      </c>
      <c r="JN62" s="3">
        <v>353.18</v>
      </c>
      <c r="JO62" s="3">
        <v>0</v>
      </c>
      <c r="JP62" s="3">
        <v>0</v>
      </c>
      <c r="JQ62" s="3">
        <v>4915884</v>
      </c>
      <c r="JR62" s="3">
        <v>0</v>
      </c>
      <c r="JS62" s="3">
        <v>0</v>
      </c>
      <c r="JT62" s="3">
        <v>0</v>
      </c>
      <c r="JU62" s="3">
        <v>0</v>
      </c>
      <c r="JV62" s="3">
        <v>0</v>
      </c>
      <c r="JW62" s="3">
        <v>331281</v>
      </c>
      <c r="JX62" s="3">
        <v>0</v>
      </c>
      <c r="JY62" s="3">
        <v>5247165</v>
      </c>
      <c r="JZ62" s="36">
        <v>348.03</v>
      </c>
      <c r="KA62" s="36">
        <v>0</v>
      </c>
      <c r="KB62" s="36">
        <v>0</v>
      </c>
      <c r="KC62" s="36">
        <v>5177041</v>
      </c>
      <c r="KD62" s="36">
        <v>0</v>
      </c>
      <c r="KE62" s="36">
        <v>0</v>
      </c>
      <c r="KF62" s="36">
        <v>0</v>
      </c>
      <c r="KG62" s="36">
        <v>0</v>
      </c>
      <c r="KH62" s="36">
        <v>0</v>
      </c>
      <c r="KI62" s="36">
        <v>378656</v>
      </c>
      <c r="KJ62" s="36">
        <v>0</v>
      </c>
      <c r="KK62" s="36">
        <v>5555697</v>
      </c>
      <c r="KL62" s="3">
        <v>302</v>
      </c>
      <c r="KM62" s="3" t="s">
        <v>752</v>
      </c>
      <c r="KN62" s="3">
        <v>0</v>
      </c>
      <c r="KO62" s="3">
        <v>4841713</v>
      </c>
      <c r="KP62" s="3">
        <v>0</v>
      </c>
      <c r="KQ62" s="3">
        <v>0</v>
      </c>
      <c r="KR62" s="3">
        <v>0</v>
      </c>
      <c r="KS62" s="3">
        <v>0</v>
      </c>
      <c r="KT62" s="3">
        <v>0</v>
      </c>
      <c r="KU62" s="3">
        <v>358776</v>
      </c>
      <c r="KV62" s="3">
        <v>0</v>
      </c>
      <c r="KW62" s="3">
        <v>5200489</v>
      </c>
      <c r="KX62" s="36"/>
      <c r="KY62" s="36"/>
      <c r="KZ62" s="36"/>
      <c r="LA62" s="36"/>
      <c r="LB62" s="36"/>
      <c r="LC62" s="36"/>
      <c r="LD62" s="36"/>
      <c r="LE62" s="36"/>
      <c r="LF62" s="36"/>
      <c r="LG62" s="36"/>
      <c r="LH62" s="36"/>
      <c r="LI62" s="36"/>
      <c r="LJ62" s="3"/>
      <c r="LK62" s="3">
        <f t="shared" si="1"/>
        <v>-474</v>
      </c>
      <c r="LL62" s="3"/>
      <c r="LN62" s="204"/>
      <c r="LO62" s="20"/>
      <c r="LP62" s="61"/>
      <c r="LQ62" s="171"/>
      <c r="LR62" s="171"/>
      <c r="LS62" s="171"/>
      <c r="LT62" s="171"/>
      <c r="LU62" s="171"/>
      <c r="LV62" s="171"/>
      <c r="LW62" s="171"/>
      <c r="LX62" s="171"/>
      <c r="LY62" s="171"/>
    </row>
    <row r="63" spans="1:343" ht="14.45" customHeight="1">
      <c r="A63" s="1">
        <v>475</v>
      </c>
      <c r="B63" s="2" t="s">
        <v>591</v>
      </c>
      <c r="C63" s="5"/>
      <c r="D63" s="5"/>
      <c r="E63" s="3"/>
      <c r="F63" s="3"/>
      <c r="G63" s="3"/>
      <c r="H63" s="3"/>
      <c r="I63" s="3"/>
      <c r="J63" s="12"/>
      <c r="K63" s="12"/>
      <c r="L63" s="13"/>
      <c r="M63" s="13"/>
      <c r="N63" s="13"/>
      <c r="O63" s="13"/>
      <c r="P63" s="13"/>
      <c r="Q63" s="5"/>
      <c r="R63" s="5"/>
      <c r="S63" s="3"/>
      <c r="T63" s="3"/>
      <c r="U63" s="3"/>
      <c r="V63" s="3"/>
      <c r="W63" s="3"/>
      <c r="X63" s="3"/>
      <c r="Y63" s="3"/>
      <c r="Z63" s="12"/>
      <c r="AA63" s="12"/>
      <c r="AB63" s="13"/>
      <c r="AC63" s="13"/>
      <c r="AD63" s="13"/>
      <c r="AE63" s="13"/>
      <c r="AF63" s="13"/>
      <c r="AG63" s="13"/>
      <c r="AH63" s="13"/>
      <c r="AI63" s="5"/>
      <c r="AJ63" s="5"/>
      <c r="AK63" s="3"/>
      <c r="AL63" s="3"/>
      <c r="AM63" s="3"/>
      <c r="AN63" s="3"/>
      <c r="AO63" s="3"/>
      <c r="AP63" s="3"/>
      <c r="AQ63" s="3"/>
      <c r="AR63" s="12"/>
      <c r="AS63" s="12"/>
      <c r="AT63" s="13"/>
      <c r="AU63" s="13"/>
      <c r="AV63" s="13"/>
      <c r="AW63" s="13"/>
      <c r="AX63" s="13"/>
      <c r="AY63" s="13"/>
      <c r="AZ63" s="13"/>
      <c r="BA63" s="5"/>
      <c r="BB63" s="5"/>
      <c r="BC63" s="5"/>
      <c r="BD63" s="3"/>
      <c r="BE63" s="3"/>
      <c r="BF63" s="3"/>
      <c r="BG63" s="3"/>
      <c r="BH63" s="3"/>
      <c r="BI63" s="3"/>
      <c r="BJ63" s="12"/>
      <c r="BK63" s="12"/>
      <c r="BL63" s="12"/>
      <c r="BM63" s="13"/>
      <c r="BN63" s="13"/>
      <c r="BO63" s="13"/>
      <c r="BP63" s="13"/>
      <c r="BQ63" s="13"/>
      <c r="BR63" s="13"/>
      <c r="BS63" s="5"/>
      <c r="BT63" s="5"/>
      <c r="BU63" s="5"/>
      <c r="BV63" s="3"/>
      <c r="BW63" s="3"/>
      <c r="BX63" s="3"/>
      <c r="BY63" s="3"/>
      <c r="BZ63" s="3"/>
      <c r="CA63" s="3"/>
      <c r="CB63" s="12"/>
      <c r="CC63" s="12"/>
      <c r="CD63" s="12"/>
      <c r="CE63" s="13"/>
      <c r="CF63" s="13"/>
      <c r="CG63" s="13"/>
      <c r="CH63" s="13"/>
      <c r="CI63" s="13"/>
      <c r="CJ63" s="13"/>
      <c r="CK63" s="13"/>
      <c r="CL63" s="13"/>
      <c r="CM63" s="13"/>
      <c r="CN63" s="5"/>
      <c r="CO63" s="5"/>
      <c r="CP63" s="5"/>
      <c r="CQ63" s="3"/>
      <c r="CR63" s="3"/>
      <c r="CS63" s="3"/>
      <c r="CT63" s="3"/>
      <c r="CU63" s="3"/>
      <c r="CV63" s="3"/>
      <c r="CW63" s="3"/>
      <c r="CX63" s="3"/>
      <c r="CY63" s="12"/>
      <c r="CZ63" s="12"/>
      <c r="DA63" s="12"/>
      <c r="DB63" s="13"/>
      <c r="DC63" s="13"/>
      <c r="DD63" s="13"/>
      <c r="DE63" s="13"/>
      <c r="DF63" s="13"/>
      <c r="DG63" s="13"/>
      <c r="DH63" s="13"/>
      <c r="DI63" s="13"/>
      <c r="DJ63" s="13"/>
      <c r="DK63" s="5"/>
      <c r="DL63" s="5"/>
      <c r="DM63" s="5"/>
      <c r="DN63" s="3"/>
      <c r="DO63" s="3"/>
      <c r="DP63" s="3"/>
      <c r="DQ63" s="3"/>
      <c r="DR63" s="3"/>
      <c r="DS63" s="3"/>
      <c r="DT63" s="3"/>
      <c r="DU63" s="3"/>
      <c r="DV63" s="12"/>
      <c r="DW63" s="12"/>
      <c r="DX63" s="12"/>
      <c r="DY63" s="13"/>
      <c r="DZ63" s="13"/>
      <c r="EA63" s="13"/>
      <c r="EB63" s="13"/>
      <c r="EC63" s="13"/>
      <c r="ED63" s="13"/>
      <c r="EE63" s="13"/>
      <c r="EF63" s="13"/>
      <c r="EG63" s="5">
        <v>39.772575250836127</v>
      </c>
      <c r="EH63" s="5">
        <v>0</v>
      </c>
      <c r="EI63" s="5">
        <v>0</v>
      </c>
      <c r="EJ63" s="3">
        <v>501772</v>
      </c>
      <c r="EK63" s="3"/>
      <c r="EL63" s="3">
        <v>0</v>
      </c>
      <c r="EM63" s="3"/>
      <c r="EN63" s="3">
        <v>0</v>
      </c>
      <c r="EO63" s="3">
        <v>35517</v>
      </c>
      <c r="EP63" s="3"/>
      <c r="EQ63" s="3">
        <v>537289</v>
      </c>
      <c r="ER63" s="35">
        <v>68.947019867549685</v>
      </c>
      <c r="ES63" s="35">
        <v>0</v>
      </c>
      <c r="ET63" s="35">
        <v>0</v>
      </c>
      <c r="EU63" s="36">
        <v>840968</v>
      </c>
      <c r="EV63" s="36">
        <v>0</v>
      </c>
      <c r="EW63" s="36">
        <v>0</v>
      </c>
      <c r="EX63" s="36">
        <v>0</v>
      </c>
      <c r="EY63" s="36">
        <v>0</v>
      </c>
      <c r="EZ63" s="36">
        <v>61567</v>
      </c>
      <c r="FA63" s="36">
        <v>0</v>
      </c>
      <c r="FB63" s="36">
        <v>902535</v>
      </c>
      <c r="FC63" s="5">
        <v>110.93046357615893</v>
      </c>
      <c r="FD63" s="5">
        <v>0</v>
      </c>
      <c r="FE63" s="5">
        <v>0</v>
      </c>
      <c r="FF63" s="3">
        <v>1429423</v>
      </c>
      <c r="FG63" s="3">
        <v>0</v>
      </c>
      <c r="FH63" s="3">
        <v>0</v>
      </c>
      <c r="FI63" s="3">
        <v>0</v>
      </c>
      <c r="FJ63" s="3">
        <v>0</v>
      </c>
      <c r="FK63" s="3">
        <v>99061</v>
      </c>
      <c r="FL63" s="3">
        <v>0</v>
      </c>
      <c r="FM63" s="3">
        <v>1528484</v>
      </c>
      <c r="FN63" s="36">
        <v>135.41059602649005</v>
      </c>
      <c r="FO63" s="36">
        <v>0</v>
      </c>
      <c r="FP63" s="36">
        <v>0</v>
      </c>
      <c r="FQ63" s="36">
        <v>1773300</v>
      </c>
      <c r="FR63" s="36">
        <v>0</v>
      </c>
      <c r="FS63" s="36">
        <v>0</v>
      </c>
      <c r="FT63" s="36">
        <v>0</v>
      </c>
      <c r="FU63" s="36">
        <v>0</v>
      </c>
      <c r="FV63" s="36">
        <v>120920</v>
      </c>
      <c r="FW63" s="36">
        <v>0</v>
      </c>
      <c r="FX63" s="36">
        <v>1894220</v>
      </c>
      <c r="FY63" s="5">
        <v>189.95270270270268</v>
      </c>
      <c r="FZ63" s="5">
        <v>0</v>
      </c>
      <c r="GA63" s="5">
        <v>0</v>
      </c>
      <c r="GB63" s="3">
        <v>2526885</v>
      </c>
      <c r="GC63" s="3">
        <v>0</v>
      </c>
      <c r="GD63" s="3">
        <v>0</v>
      </c>
      <c r="GE63" s="3">
        <v>0</v>
      </c>
      <c r="GF63" s="3">
        <v>0</v>
      </c>
      <c r="GG63" s="3">
        <v>169627</v>
      </c>
      <c r="GH63" s="3">
        <v>0</v>
      </c>
      <c r="GI63" s="3">
        <v>2696512</v>
      </c>
      <c r="GJ63" s="36">
        <v>181.97734627831719</v>
      </c>
      <c r="GK63" s="36">
        <v>0</v>
      </c>
      <c r="GL63" s="36">
        <v>0</v>
      </c>
      <c r="GM63" s="36">
        <v>2661100</v>
      </c>
      <c r="GN63" s="36">
        <v>0</v>
      </c>
      <c r="GO63" s="36">
        <v>0</v>
      </c>
      <c r="GP63" s="36">
        <v>0</v>
      </c>
      <c r="GQ63" s="36">
        <v>0</v>
      </c>
      <c r="GR63" s="36">
        <v>162506</v>
      </c>
      <c r="GS63" s="36">
        <v>0</v>
      </c>
      <c r="GT63" s="36">
        <v>2823606</v>
      </c>
      <c r="GU63" s="5">
        <v>201.11184210526318</v>
      </c>
      <c r="GV63" s="5">
        <v>0</v>
      </c>
      <c r="GW63" s="5">
        <v>0</v>
      </c>
      <c r="GX63" s="3">
        <v>3111019</v>
      </c>
      <c r="GY63" s="3">
        <v>0</v>
      </c>
      <c r="GZ63" s="3">
        <v>0</v>
      </c>
      <c r="HA63" s="3">
        <v>0</v>
      </c>
      <c r="HB63" s="3">
        <v>0</v>
      </c>
      <c r="HC63" s="3">
        <v>179598</v>
      </c>
      <c r="HD63" s="3">
        <v>0</v>
      </c>
      <c r="HE63" s="3">
        <v>3290617</v>
      </c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201"/>
      <c r="IE63" s="201"/>
      <c r="IF63" s="201"/>
      <c r="IG63" s="36"/>
      <c r="IH63" s="36"/>
      <c r="II63" s="36"/>
      <c r="IJ63" s="36"/>
      <c r="IK63" s="36"/>
      <c r="IL63" s="36"/>
      <c r="IM63" s="36"/>
      <c r="IN63" s="36"/>
      <c r="IO63" s="36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6"/>
      <c r="JC63" s="36"/>
      <c r="JD63" s="36"/>
      <c r="JE63" s="36"/>
      <c r="JF63" s="36"/>
      <c r="JG63" s="36"/>
      <c r="JH63" s="36">
        <v>0</v>
      </c>
      <c r="JI63" s="36"/>
      <c r="JJ63" s="36"/>
      <c r="JK63" s="36"/>
      <c r="JL63" s="36"/>
      <c r="JM63" s="36"/>
      <c r="JN63" s="3"/>
      <c r="JO63" s="3"/>
      <c r="JP63" s="3"/>
      <c r="JQ63" s="3"/>
      <c r="JR63" s="3">
        <v>0</v>
      </c>
      <c r="JS63" s="3"/>
      <c r="JT63" s="3"/>
      <c r="JU63" s="3"/>
      <c r="JV63" s="3">
        <v>0</v>
      </c>
      <c r="JW63" s="3"/>
      <c r="JX63" s="3">
        <v>0</v>
      </c>
      <c r="JY63" s="3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">
        <v>0</v>
      </c>
      <c r="KM63" s="3">
        <v>0</v>
      </c>
      <c r="KN63" s="3"/>
      <c r="KO63" s="3">
        <v>0</v>
      </c>
      <c r="KP63" s="3"/>
      <c r="KQ63" s="3"/>
      <c r="KR63" s="3"/>
      <c r="KS63" s="3">
        <v>0</v>
      </c>
      <c r="KT63" s="3"/>
      <c r="KU63" s="3">
        <v>0</v>
      </c>
      <c r="KV63" s="3"/>
      <c r="KW63" s="3">
        <v>0</v>
      </c>
      <c r="KX63" s="36"/>
      <c r="KY63" s="36"/>
      <c r="KZ63" s="36"/>
      <c r="LA63" s="36"/>
      <c r="LB63" s="36"/>
      <c r="LC63" s="36"/>
      <c r="LD63" s="36"/>
      <c r="LE63" s="36"/>
      <c r="LF63" s="36"/>
      <c r="LG63" s="36"/>
      <c r="LH63" s="36"/>
      <c r="LI63" s="36"/>
      <c r="LJ63" s="3"/>
      <c r="LK63" s="3">
        <f t="shared" si="1"/>
        <v>-475</v>
      </c>
      <c r="LL63" s="3"/>
      <c r="LN63" s="204"/>
      <c r="LO63" s="20"/>
      <c r="LP63" s="61"/>
      <c r="LQ63" s="171"/>
      <c r="LR63" s="171"/>
      <c r="LS63" s="171"/>
      <c r="LT63" s="171"/>
      <c r="LU63" s="171"/>
      <c r="LV63" s="171"/>
      <c r="LW63" s="171"/>
      <c r="LX63" s="171"/>
      <c r="LY63" s="171"/>
      <c r="ME63" s="3"/>
    </row>
    <row r="64" spans="1:343" ht="14.45" customHeight="1">
      <c r="A64" s="1">
        <v>476</v>
      </c>
      <c r="B64" s="2" t="s">
        <v>595</v>
      </c>
      <c r="C64" s="5"/>
      <c r="D64" s="5"/>
      <c r="E64" s="3"/>
      <c r="F64" s="3"/>
      <c r="G64" s="3"/>
      <c r="H64" s="3"/>
      <c r="I64" s="3"/>
      <c r="J64" s="12"/>
      <c r="K64" s="12"/>
      <c r="L64" s="13"/>
      <c r="M64" s="13"/>
      <c r="N64" s="13"/>
      <c r="O64" s="13"/>
      <c r="P64" s="13"/>
      <c r="Q64" s="5"/>
      <c r="R64" s="5"/>
      <c r="S64" s="3"/>
      <c r="T64" s="3"/>
      <c r="U64" s="3"/>
      <c r="V64" s="3"/>
      <c r="W64" s="3"/>
      <c r="X64" s="3"/>
      <c r="Y64" s="3"/>
      <c r="Z64" s="12"/>
      <c r="AA64" s="12"/>
      <c r="AB64" s="13"/>
      <c r="AC64" s="13"/>
      <c r="AD64" s="13"/>
      <c r="AE64" s="13"/>
      <c r="AF64" s="13"/>
      <c r="AG64" s="13"/>
      <c r="AH64" s="13"/>
      <c r="AI64" s="5"/>
      <c r="AJ64" s="5"/>
      <c r="AK64" s="3"/>
      <c r="AL64" s="3"/>
      <c r="AM64" s="3"/>
      <c r="AN64" s="3"/>
      <c r="AO64" s="3"/>
      <c r="AP64" s="3"/>
      <c r="AQ64" s="3"/>
      <c r="AR64" s="12"/>
      <c r="AS64" s="12"/>
      <c r="AT64" s="13"/>
      <c r="AU64" s="13"/>
      <c r="AV64" s="13"/>
      <c r="AW64" s="13"/>
      <c r="AX64" s="13"/>
      <c r="AY64" s="13"/>
      <c r="AZ64" s="13"/>
      <c r="BA64" s="5"/>
      <c r="BB64" s="5"/>
      <c r="BC64" s="5"/>
      <c r="BD64" s="3"/>
      <c r="BE64" s="3"/>
      <c r="BF64" s="3"/>
      <c r="BG64" s="3"/>
      <c r="BH64" s="3"/>
      <c r="BI64" s="3"/>
      <c r="BJ64" s="12"/>
      <c r="BK64" s="12"/>
      <c r="BL64" s="12"/>
      <c r="BM64" s="13"/>
      <c r="BN64" s="13"/>
      <c r="BO64" s="13"/>
      <c r="BP64" s="13"/>
      <c r="BQ64" s="13"/>
      <c r="BR64" s="13"/>
      <c r="BS64" s="5"/>
      <c r="BT64" s="5"/>
      <c r="BU64" s="5"/>
      <c r="BV64" s="3"/>
      <c r="BW64" s="3"/>
      <c r="BX64" s="3"/>
      <c r="BY64" s="3"/>
      <c r="BZ64" s="3"/>
      <c r="CA64" s="3"/>
      <c r="CB64" s="12"/>
      <c r="CC64" s="12"/>
      <c r="CD64" s="12"/>
      <c r="CE64" s="13"/>
      <c r="CF64" s="13"/>
      <c r="CG64" s="13"/>
      <c r="CH64" s="13"/>
      <c r="CI64" s="13"/>
      <c r="CJ64" s="13"/>
      <c r="CK64" s="13"/>
      <c r="CL64" s="13"/>
      <c r="CM64" s="13"/>
      <c r="CN64" s="5"/>
      <c r="CO64" s="5"/>
      <c r="CP64" s="5"/>
      <c r="CQ64" s="3"/>
      <c r="CR64" s="3"/>
      <c r="CS64" s="3"/>
      <c r="CT64" s="3"/>
      <c r="CU64" s="3"/>
      <c r="CV64" s="3"/>
      <c r="CW64" s="3"/>
      <c r="CX64" s="3"/>
      <c r="CY64" s="12"/>
      <c r="CZ64" s="12"/>
      <c r="DA64" s="12"/>
      <c r="DB64" s="13"/>
      <c r="DC64" s="13"/>
      <c r="DD64" s="13"/>
      <c r="DE64" s="13"/>
      <c r="DF64" s="13"/>
      <c r="DG64" s="13"/>
      <c r="DH64" s="13"/>
      <c r="DI64" s="13"/>
      <c r="DJ64" s="13"/>
      <c r="DK64" s="5"/>
      <c r="DL64" s="5"/>
      <c r="DM64" s="5"/>
      <c r="DN64" s="3"/>
      <c r="DO64" s="3"/>
      <c r="DP64" s="3"/>
      <c r="DQ64" s="3"/>
      <c r="DR64" s="3"/>
      <c r="DS64" s="3"/>
      <c r="DT64" s="3"/>
      <c r="DU64" s="3"/>
      <c r="DV64" s="12"/>
      <c r="DW64" s="12"/>
      <c r="DX64" s="12"/>
      <c r="DY64" s="13"/>
      <c r="DZ64" s="13"/>
      <c r="EA64" s="13"/>
      <c r="EB64" s="13"/>
      <c r="EC64" s="13"/>
      <c r="ED64" s="13"/>
      <c r="EE64" s="13"/>
      <c r="EF64" s="13"/>
      <c r="EG64" s="5"/>
      <c r="EH64" s="5"/>
      <c r="EI64" s="5"/>
      <c r="EJ64" s="3"/>
      <c r="EK64" s="3"/>
      <c r="EL64" s="3"/>
      <c r="EM64" s="3"/>
      <c r="EN64" s="3"/>
      <c r="EO64" s="3"/>
      <c r="EP64" s="3"/>
      <c r="EQ64" s="3"/>
      <c r="ER64" s="35">
        <v>132.27645051194534</v>
      </c>
      <c r="ES64" s="35">
        <v>0</v>
      </c>
      <c r="ET64" s="35">
        <v>0</v>
      </c>
      <c r="EU64" s="36">
        <v>1431482</v>
      </c>
      <c r="EV64" s="36">
        <v>0</v>
      </c>
      <c r="EW64" s="36">
        <v>0</v>
      </c>
      <c r="EX64" s="36">
        <v>0</v>
      </c>
      <c r="EY64" s="36">
        <v>0</v>
      </c>
      <c r="EZ64" s="36">
        <v>118116</v>
      </c>
      <c r="FA64" s="36">
        <v>0</v>
      </c>
      <c r="FB64" s="36">
        <v>1549598</v>
      </c>
      <c r="FC64" s="5">
        <v>154.71428571428567</v>
      </c>
      <c r="FD64" s="5">
        <v>0</v>
      </c>
      <c r="FE64" s="5">
        <v>0</v>
      </c>
      <c r="FF64" s="3">
        <v>1216880</v>
      </c>
      <c r="FG64" s="3">
        <v>0</v>
      </c>
      <c r="FH64" s="3">
        <v>0</v>
      </c>
      <c r="FI64" s="3">
        <v>0</v>
      </c>
      <c r="FJ64" s="3">
        <v>0</v>
      </c>
      <c r="FK64" s="3">
        <v>138160</v>
      </c>
      <c r="FL64" s="3">
        <v>0</v>
      </c>
      <c r="FM64" s="3">
        <v>1355040</v>
      </c>
      <c r="FN64" s="36">
        <v>172.5</v>
      </c>
      <c r="FO64" s="36">
        <v>0</v>
      </c>
      <c r="FP64" s="36">
        <v>0</v>
      </c>
      <c r="FQ64" s="36">
        <v>1830982</v>
      </c>
      <c r="FR64" s="36">
        <v>0</v>
      </c>
      <c r="FS64" s="36">
        <v>0</v>
      </c>
      <c r="FT64" s="36">
        <v>0</v>
      </c>
      <c r="FU64" s="36">
        <v>0</v>
      </c>
      <c r="FV64" s="36">
        <v>154041</v>
      </c>
      <c r="FW64" s="36">
        <v>0</v>
      </c>
      <c r="FX64" s="36">
        <v>1985023</v>
      </c>
      <c r="FY64" s="5">
        <v>39.627118644067778</v>
      </c>
      <c r="FZ64" s="5">
        <v>0</v>
      </c>
      <c r="GA64" s="5">
        <v>0</v>
      </c>
      <c r="GB64" s="3">
        <v>429342</v>
      </c>
      <c r="GC64" s="3">
        <v>0</v>
      </c>
      <c r="GD64" s="3">
        <v>0</v>
      </c>
      <c r="GE64" s="3">
        <v>0</v>
      </c>
      <c r="GF64" s="3">
        <v>0</v>
      </c>
      <c r="GG64" s="3">
        <v>35404</v>
      </c>
      <c r="GH64" s="3">
        <v>0</v>
      </c>
      <c r="GI64" s="3">
        <v>464746</v>
      </c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5"/>
      <c r="GV64" s="5"/>
      <c r="GW64" s="5"/>
      <c r="GX64" s="3"/>
      <c r="GY64" s="3"/>
      <c r="GZ64" s="3"/>
      <c r="HA64" s="3"/>
      <c r="HB64" s="3"/>
      <c r="HC64" s="3"/>
      <c r="HD64" s="3"/>
      <c r="HE64" s="3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201"/>
      <c r="IE64" s="201"/>
      <c r="IF64" s="201"/>
      <c r="IG64" s="36"/>
      <c r="IH64" s="36"/>
      <c r="II64" s="36"/>
      <c r="IJ64" s="36"/>
      <c r="IK64" s="36"/>
      <c r="IL64" s="36"/>
      <c r="IM64" s="36"/>
      <c r="IN64" s="36"/>
      <c r="IO64" s="36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6"/>
      <c r="JC64" s="36"/>
      <c r="JD64" s="36"/>
      <c r="JE64" s="36"/>
      <c r="JF64" s="36"/>
      <c r="JG64" s="36"/>
      <c r="JH64" s="36">
        <v>0</v>
      </c>
      <c r="JI64" s="36"/>
      <c r="JJ64" s="36"/>
      <c r="JK64" s="36"/>
      <c r="JL64" s="36"/>
      <c r="JM64" s="36"/>
      <c r="JN64" s="3"/>
      <c r="JO64" s="3"/>
      <c r="JP64" s="3"/>
      <c r="JQ64" s="3"/>
      <c r="JR64" s="3">
        <v>0</v>
      </c>
      <c r="JS64" s="3"/>
      <c r="JT64" s="3"/>
      <c r="JU64" s="3"/>
      <c r="JV64" s="3">
        <v>0</v>
      </c>
      <c r="JW64" s="3"/>
      <c r="JX64" s="3">
        <v>0</v>
      </c>
      <c r="JY64" s="3"/>
      <c r="JZ64" s="36"/>
      <c r="KA64" s="36"/>
      <c r="KB64" s="36"/>
      <c r="KC64" s="36"/>
      <c r="KD64" s="36"/>
      <c r="KE64" s="36"/>
      <c r="KF64" s="36"/>
      <c r="KG64" s="36"/>
      <c r="KH64" s="36"/>
      <c r="KI64" s="36"/>
      <c r="KJ64" s="36"/>
      <c r="KK64" s="36"/>
      <c r="KL64" s="3">
        <v>0</v>
      </c>
      <c r="KM64" s="3">
        <v>0</v>
      </c>
      <c r="KN64" s="3"/>
      <c r="KO64" s="3">
        <v>0</v>
      </c>
      <c r="KP64" s="3"/>
      <c r="KQ64" s="3"/>
      <c r="KR64" s="3"/>
      <c r="KS64" s="3">
        <v>0</v>
      </c>
      <c r="KT64" s="3"/>
      <c r="KU64" s="3">
        <v>0</v>
      </c>
      <c r="KV64" s="3"/>
      <c r="KW64" s="3">
        <v>0</v>
      </c>
      <c r="KX64" s="36"/>
      <c r="KY64" s="36"/>
      <c r="KZ64" s="36"/>
      <c r="LA64" s="36"/>
      <c r="LB64" s="36"/>
      <c r="LC64" s="36"/>
      <c r="LD64" s="36"/>
      <c r="LE64" s="36"/>
      <c r="LF64" s="36"/>
      <c r="LG64" s="36"/>
      <c r="LH64" s="36"/>
      <c r="LI64" s="36"/>
      <c r="LJ64" s="3"/>
      <c r="LK64" s="3">
        <f t="shared" si="1"/>
        <v>-476</v>
      </c>
      <c r="LL64" s="3"/>
      <c r="LN64" s="204"/>
      <c r="LO64" s="20"/>
      <c r="LP64" s="61"/>
      <c r="LQ64" s="171"/>
      <c r="LR64" s="171"/>
      <c r="LS64" s="171"/>
      <c r="LT64" s="171"/>
      <c r="LU64" s="171"/>
      <c r="LV64" s="171"/>
      <c r="LW64" s="171"/>
      <c r="LX64" s="171"/>
      <c r="LY64" s="171"/>
      <c r="ME64" s="3"/>
    </row>
    <row r="65" spans="1:343" ht="14.45" customHeight="1">
      <c r="A65" s="1">
        <v>478</v>
      </c>
      <c r="B65" s="2" t="s">
        <v>577</v>
      </c>
      <c r="C65" s="5">
        <v>119.29599999999999</v>
      </c>
      <c r="D65" s="5">
        <v>119.29778735401088</v>
      </c>
      <c r="E65" s="3">
        <v>651663</v>
      </c>
      <c r="F65" s="3">
        <v>0</v>
      </c>
      <c r="G65" s="3">
        <v>35616</v>
      </c>
      <c r="H65" s="3">
        <v>0</v>
      </c>
      <c r="I65" s="3">
        <v>687279</v>
      </c>
      <c r="J65" s="12">
        <v>185.15</v>
      </c>
      <c r="K65" s="12">
        <v>185.15</v>
      </c>
      <c r="L65" s="13">
        <v>1056009</v>
      </c>
      <c r="M65" s="13">
        <v>0</v>
      </c>
      <c r="N65" s="13">
        <v>59299</v>
      </c>
      <c r="O65" s="13"/>
      <c r="P65" s="13">
        <v>1115308</v>
      </c>
      <c r="Q65" s="5">
        <v>250.45</v>
      </c>
      <c r="R65" s="5">
        <v>250.45</v>
      </c>
      <c r="S65" s="3">
        <v>1477012</v>
      </c>
      <c r="T65" s="3">
        <v>0</v>
      </c>
      <c r="U65" s="3">
        <v>83040</v>
      </c>
      <c r="V65" s="3">
        <v>0</v>
      </c>
      <c r="W65" s="3">
        <v>0</v>
      </c>
      <c r="X65" s="3"/>
      <c r="Y65" s="3">
        <v>1560052</v>
      </c>
      <c r="Z65" s="12">
        <v>296.63</v>
      </c>
      <c r="AA65" s="12">
        <v>0</v>
      </c>
      <c r="AB65" s="13">
        <v>1798366</v>
      </c>
      <c r="AC65" s="13">
        <v>0</v>
      </c>
      <c r="AD65" s="13">
        <v>0</v>
      </c>
      <c r="AE65" s="13">
        <v>0</v>
      </c>
      <c r="AF65" s="13">
        <v>0</v>
      </c>
      <c r="AG65" s="13"/>
      <c r="AH65" s="13">
        <v>1798366</v>
      </c>
      <c r="AI65" s="5">
        <v>341.68</v>
      </c>
      <c r="AJ65" s="5">
        <v>0</v>
      </c>
      <c r="AK65" s="3">
        <v>2188350</v>
      </c>
      <c r="AL65" s="3"/>
      <c r="AM65" s="3">
        <v>0</v>
      </c>
      <c r="AN65" s="3"/>
      <c r="AO65" s="3">
        <v>0</v>
      </c>
      <c r="AP65" s="3"/>
      <c r="AQ65" s="3">
        <v>2188350</v>
      </c>
      <c r="AR65" s="12">
        <v>351.33</v>
      </c>
      <c r="AS65" s="12">
        <v>0</v>
      </c>
      <c r="AT65" s="13">
        <v>2420481</v>
      </c>
      <c r="AU65" s="13">
        <v>0</v>
      </c>
      <c r="AV65" s="13">
        <v>0</v>
      </c>
      <c r="AW65" s="13">
        <v>0</v>
      </c>
      <c r="AX65" s="13">
        <v>0</v>
      </c>
      <c r="AY65" s="13"/>
      <c r="AZ65" s="13">
        <v>2420481</v>
      </c>
      <c r="BA65" s="5">
        <v>343.02</v>
      </c>
      <c r="BB65" s="5">
        <v>0</v>
      </c>
      <c r="BC65" s="5">
        <v>0</v>
      </c>
      <c r="BD65" s="3">
        <v>2615802</v>
      </c>
      <c r="BE65" s="3">
        <v>0</v>
      </c>
      <c r="BF65" s="3">
        <v>0</v>
      </c>
      <c r="BG65" s="3">
        <v>0</v>
      </c>
      <c r="BH65" s="3">
        <v>0</v>
      </c>
      <c r="BI65" s="3">
        <v>2615802</v>
      </c>
      <c r="BJ65" s="12">
        <v>346.43</v>
      </c>
      <c r="BK65" s="12">
        <v>0</v>
      </c>
      <c r="BL65" s="12">
        <v>0</v>
      </c>
      <c r="BM65" s="13">
        <v>2699326</v>
      </c>
      <c r="BN65" s="13">
        <v>0</v>
      </c>
      <c r="BO65" s="13">
        <v>0</v>
      </c>
      <c r="BP65" s="13">
        <v>0</v>
      </c>
      <c r="BQ65" s="13">
        <v>0</v>
      </c>
      <c r="BR65" s="13">
        <v>2699326</v>
      </c>
      <c r="BS65" s="5">
        <v>355.19</v>
      </c>
      <c r="BT65" s="5">
        <v>0</v>
      </c>
      <c r="BU65" s="5">
        <v>0</v>
      </c>
      <c r="BV65" s="3">
        <v>2804815</v>
      </c>
      <c r="BW65" s="3">
        <v>0</v>
      </c>
      <c r="BX65" s="3">
        <v>0</v>
      </c>
      <c r="BY65" s="3">
        <v>0</v>
      </c>
      <c r="BZ65" s="3">
        <v>0</v>
      </c>
      <c r="CA65" s="3">
        <v>2804815</v>
      </c>
      <c r="CB65" s="12">
        <v>365.06484641638224</v>
      </c>
      <c r="CC65" s="12">
        <v>0</v>
      </c>
      <c r="CD65" s="12">
        <v>0</v>
      </c>
      <c r="CE65" s="13">
        <v>3027286.5290102391</v>
      </c>
      <c r="CF65" s="13"/>
      <c r="CG65" s="13">
        <v>0</v>
      </c>
      <c r="CH65" s="13"/>
      <c r="CI65" s="13">
        <v>0</v>
      </c>
      <c r="CJ65" s="13">
        <v>273068.50511945388</v>
      </c>
      <c r="CK65" s="13"/>
      <c r="CL65" s="13">
        <v>0</v>
      </c>
      <c r="CM65" s="13">
        <v>3215111.0864065909</v>
      </c>
      <c r="CN65" s="5">
        <v>362.78305084745762</v>
      </c>
      <c r="CO65" s="5">
        <v>0</v>
      </c>
      <c r="CP65" s="5">
        <v>0</v>
      </c>
      <c r="CQ65" s="3">
        <v>3088905.2644067798</v>
      </c>
      <c r="CR65" s="3">
        <v>0</v>
      </c>
      <c r="CS65" s="3">
        <v>0</v>
      </c>
      <c r="CT65" s="3">
        <v>0</v>
      </c>
      <c r="CU65" s="3">
        <v>0</v>
      </c>
      <c r="CV65" s="3">
        <v>281519.64745762717</v>
      </c>
      <c r="CW65" s="3">
        <v>0</v>
      </c>
      <c r="CX65" s="3">
        <v>3370424.9118644069</v>
      </c>
      <c r="CY65" s="12">
        <v>362.51013513513516</v>
      </c>
      <c r="CZ65" s="12">
        <v>0</v>
      </c>
      <c r="DA65" s="12">
        <v>0</v>
      </c>
      <c r="DB65" s="13">
        <v>3196727.9729729728</v>
      </c>
      <c r="DC65" s="13"/>
      <c r="DD65" s="13">
        <v>0</v>
      </c>
      <c r="DE65" s="13"/>
      <c r="DF65" s="13">
        <v>0</v>
      </c>
      <c r="DG65" s="13">
        <v>293995.71959459456</v>
      </c>
      <c r="DH65" s="13"/>
      <c r="DI65" s="13">
        <v>0</v>
      </c>
      <c r="DJ65" s="13">
        <v>3490723.6925675678</v>
      </c>
      <c r="DK65" s="5">
        <v>377.69152542372876</v>
      </c>
      <c r="DL65" s="5">
        <v>2.6915254237287418</v>
      </c>
      <c r="DM65" s="5">
        <v>0</v>
      </c>
      <c r="DN65" s="3">
        <v>3482051</v>
      </c>
      <c r="DO65" s="3">
        <v>0</v>
      </c>
      <c r="DP65" s="3">
        <v>0</v>
      </c>
      <c r="DQ65" s="3">
        <v>0</v>
      </c>
      <c r="DR65" s="3">
        <v>0</v>
      </c>
      <c r="DS65" s="3">
        <v>318394</v>
      </c>
      <c r="DT65" s="3">
        <v>0</v>
      </c>
      <c r="DU65" s="3">
        <v>3800445</v>
      </c>
      <c r="DV65" s="12">
        <v>384.3905723905724</v>
      </c>
      <c r="DW65" s="12">
        <v>0</v>
      </c>
      <c r="DX65" s="12">
        <v>0</v>
      </c>
      <c r="DY65" s="13">
        <v>3785263</v>
      </c>
      <c r="DZ65" s="13"/>
      <c r="EA65" s="13">
        <v>0</v>
      </c>
      <c r="EB65" s="13"/>
      <c r="EC65" s="13">
        <v>0</v>
      </c>
      <c r="ED65" s="13">
        <v>343261</v>
      </c>
      <c r="EE65" s="13"/>
      <c r="EF65" s="13">
        <v>4128524</v>
      </c>
      <c r="EG65" s="5">
        <v>391.69387755102036</v>
      </c>
      <c r="EH65" s="5">
        <v>0</v>
      </c>
      <c r="EI65" s="5">
        <v>0</v>
      </c>
      <c r="EJ65" s="3">
        <v>3937217</v>
      </c>
      <c r="EK65" s="3"/>
      <c r="EL65" s="3">
        <v>0</v>
      </c>
      <c r="EM65" s="3"/>
      <c r="EN65" s="3">
        <v>0</v>
      </c>
      <c r="EO65" s="3">
        <v>349782</v>
      </c>
      <c r="EP65" s="3"/>
      <c r="EQ65" s="3">
        <v>4286999</v>
      </c>
      <c r="ER65" s="35">
        <v>391.9055944055944</v>
      </c>
      <c r="ES65" s="35">
        <v>0</v>
      </c>
      <c r="ET65" s="35">
        <v>0</v>
      </c>
      <c r="EU65" s="36">
        <v>4096716</v>
      </c>
      <c r="EV65" s="36">
        <v>0</v>
      </c>
      <c r="EW65" s="36">
        <v>0</v>
      </c>
      <c r="EX65" s="36">
        <v>0</v>
      </c>
      <c r="EY65" s="36">
        <v>0</v>
      </c>
      <c r="EZ65" s="36">
        <v>349972</v>
      </c>
      <c r="FA65" s="36">
        <v>0</v>
      </c>
      <c r="FB65" s="36">
        <v>4446688</v>
      </c>
      <c r="FC65" s="5">
        <v>394.42605633802816</v>
      </c>
      <c r="FD65" s="5">
        <v>0</v>
      </c>
      <c r="FE65" s="5">
        <v>0</v>
      </c>
      <c r="FF65" s="3">
        <v>4169104</v>
      </c>
      <c r="FG65" s="3">
        <v>0</v>
      </c>
      <c r="FH65" s="3">
        <v>0</v>
      </c>
      <c r="FI65" s="3">
        <v>0</v>
      </c>
      <c r="FJ65" s="3">
        <v>0</v>
      </c>
      <c r="FK65" s="3">
        <v>352223</v>
      </c>
      <c r="FL65" s="3">
        <v>0</v>
      </c>
      <c r="FM65" s="3">
        <v>4521327</v>
      </c>
      <c r="FN65" s="36">
        <v>390.95221843003424</v>
      </c>
      <c r="FO65" s="36">
        <v>0</v>
      </c>
      <c r="FP65" s="36">
        <v>0</v>
      </c>
      <c r="FQ65" s="36">
        <v>4220569</v>
      </c>
      <c r="FR65" s="36">
        <v>0</v>
      </c>
      <c r="FS65" s="36">
        <v>0</v>
      </c>
      <c r="FT65" s="36">
        <v>0</v>
      </c>
      <c r="FU65" s="36">
        <v>0</v>
      </c>
      <c r="FV65" s="36">
        <v>349120</v>
      </c>
      <c r="FW65" s="36">
        <v>0</v>
      </c>
      <c r="FX65" s="36">
        <v>4569689</v>
      </c>
      <c r="FY65" s="5">
        <v>398.18214285714282</v>
      </c>
      <c r="FZ65" s="5">
        <v>0</v>
      </c>
      <c r="GA65" s="5">
        <v>0</v>
      </c>
      <c r="GB65" s="3">
        <v>4436795</v>
      </c>
      <c r="GC65" s="3">
        <v>0</v>
      </c>
      <c r="GD65" s="3">
        <v>0</v>
      </c>
      <c r="GE65" s="3">
        <v>0</v>
      </c>
      <c r="GF65" s="3">
        <v>0</v>
      </c>
      <c r="GG65" s="3">
        <v>355577</v>
      </c>
      <c r="GH65" s="3">
        <v>0</v>
      </c>
      <c r="GI65" s="3">
        <v>4792372</v>
      </c>
      <c r="GJ65" s="36">
        <v>393.88564303080437</v>
      </c>
      <c r="GK65" s="36">
        <v>0</v>
      </c>
      <c r="GL65" s="36">
        <v>0</v>
      </c>
      <c r="GM65" s="36">
        <v>4555443</v>
      </c>
      <c r="GN65" s="36">
        <v>0</v>
      </c>
      <c r="GO65" s="36">
        <v>0</v>
      </c>
      <c r="GP65" s="36">
        <v>0</v>
      </c>
      <c r="GQ65" s="36">
        <v>0</v>
      </c>
      <c r="GR65" s="36">
        <v>351741</v>
      </c>
      <c r="GS65" s="36">
        <v>0</v>
      </c>
      <c r="GT65" s="36">
        <v>4907184</v>
      </c>
      <c r="GU65" s="5">
        <v>397.88888888888891</v>
      </c>
      <c r="GV65" s="5">
        <v>0</v>
      </c>
      <c r="GW65" s="5">
        <v>0</v>
      </c>
      <c r="GX65" s="3">
        <v>4711570</v>
      </c>
      <c r="GY65" s="3">
        <v>0</v>
      </c>
      <c r="GZ65" s="3">
        <v>0</v>
      </c>
      <c r="HA65" s="3">
        <v>0</v>
      </c>
      <c r="HB65" s="3">
        <v>0</v>
      </c>
      <c r="HC65" s="3">
        <v>355314</v>
      </c>
      <c r="HD65" s="3">
        <v>0</v>
      </c>
      <c r="HE65" s="3">
        <v>5066884</v>
      </c>
      <c r="HF65" s="36">
        <v>393.66550522648095</v>
      </c>
      <c r="HG65" s="36">
        <v>0</v>
      </c>
      <c r="HH65" s="36">
        <v>0</v>
      </c>
      <c r="HI65" s="36">
        <v>4759010</v>
      </c>
      <c r="HJ65" s="36">
        <v>0</v>
      </c>
      <c r="HK65" s="36">
        <v>0</v>
      </c>
      <c r="HL65" s="36">
        <v>0</v>
      </c>
      <c r="HM65" s="36">
        <v>0</v>
      </c>
      <c r="HN65" s="36">
        <v>0</v>
      </c>
      <c r="HO65" s="36">
        <v>351542</v>
      </c>
      <c r="HP65" s="36">
        <v>0</v>
      </c>
      <c r="HQ65" s="36">
        <v>5110552</v>
      </c>
      <c r="HR65" s="3">
        <v>396.62000000000006</v>
      </c>
      <c r="HS65" s="3">
        <v>0</v>
      </c>
      <c r="HT65" s="3">
        <v>0</v>
      </c>
      <c r="HU65" s="3">
        <v>4989605</v>
      </c>
      <c r="HV65" s="3">
        <v>0</v>
      </c>
      <c r="HW65" s="3">
        <v>0</v>
      </c>
      <c r="HX65" s="3">
        <v>0</v>
      </c>
      <c r="HY65" s="3">
        <v>0</v>
      </c>
      <c r="HZ65" s="3">
        <v>0</v>
      </c>
      <c r="IA65" s="3">
        <v>354181</v>
      </c>
      <c r="IB65" s="3">
        <v>0</v>
      </c>
      <c r="IC65" s="3">
        <v>5343786</v>
      </c>
      <c r="ID65" s="201">
        <v>394.62000000000006</v>
      </c>
      <c r="IE65" s="201">
        <v>0</v>
      </c>
      <c r="IF65" s="201">
        <v>0</v>
      </c>
      <c r="IG65" s="36">
        <v>5206430</v>
      </c>
      <c r="IH65" s="36">
        <v>0</v>
      </c>
      <c r="II65" s="36">
        <v>0</v>
      </c>
      <c r="IJ65" s="36">
        <v>0</v>
      </c>
      <c r="IK65" s="36">
        <v>0</v>
      </c>
      <c r="IL65" s="36">
        <v>0</v>
      </c>
      <c r="IM65" s="36">
        <v>352396</v>
      </c>
      <c r="IN65" s="36">
        <v>0</v>
      </c>
      <c r="IO65" s="36">
        <v>5558826</v>
      </c>
      <c r="IP65" s="3">
        <v>396.47999999999996</v>
      </c>
      <c r="IQ65" s="3">
        <v>0</v>
      </c>
      <c r="IR65" s="3">
        <v>0</v>
      </c>
      <c r="IS65" s="3">
        <v>5459634</v>
      </c>
      <c r="IT65" s="3">
        <v>0</v>
      </c>
      <c r="IU65" s="3">
        <v>0</v>
      </c>
      <c r="IV65" s="3">
        <v>0</v>
      </c>
      <c r="IW65" s="3">
        <v>0</v>
      </c>
      <c r="IX65" s="3">
        <v>0</v>
      </c>
      <c r="IY65" s="3">
        <v>371893</v>
      </c>
      <c r="IZ65" s="3">
        <v>0</v>
      </c>
      <c r="JA65" s="3">
        <v>5831527</v>
      </c>
      <c r="JB65" s="36">
        <v>394.67000000000007</v>
      </c>
      <c r="JC65" s="36">
        <v>0</v>
      </c>
      <c r="JD65" s="36">
        <v>0</v>
      </c>
      <c r="JE65" s="36">
        <v>5643447</v>
      </c>
      <c r="JF65" s="36">
        <v>0</v>
      </c>
      <c r="JG65" s="36">
        <v>0</v>
      </c>
      <c r="JH65" s="36">
        <v>0</v>
      </c>
      <c r="JI65" s="36">
        <v>0</v>
      </c>
      <c r="JJ65" s="36">
        <v>0</v>
      </c>
      <c r="JK65" s="36">
        <v>370202</v>
      </c>
      <c r="JL65" s="36">
        <v>0</v>
      </c>
      <c r="JM65" s="36">
        <v>6013649</v>
      </c>
      <c r="JN65" s="3">
        <v>382.23999999999995</v>
      </c>
      <c r="JO65" s="3">
        <v>0</v>
      </c>
      <c r="JP65" s="3">
        <v>0</v>
      </c>
      <c r="JQ65" s="3">
        <v>5797136</v>
      </c>
      <c r="JR65" s="3">
        <v>0</v>
      </c>
      <c r="JS65" s="3">
        <v>0</v>
      </c>
      <c r="JT65" s="3">
        <v>0</v>
      </c>
      <c r="JU65" s="3">
        <v>0</v>
      </c>
      <c r="JV65" s="3">
        <v>0</v>
      </c>
      <c r="JW65" s="3">
        <v>358541</v>
      </c>
      <c r="JX65" s="3">
        <v>0</v>
      </c>
      <c r="JY65" s="3">
        <v>6155677</v>
      </c>
      <c r="JZ65" s="36">
        <v>390.73000000000013</v>
      </c>
      <c r="KA65" s="36">
        <v>0</v>
      </c>
      <c r="KB65" s="36">
        <v>0</v>
      </c>
      <c r="KC65" s="36">
        <v>6104220</v>
      </c>
      <c r="KD65" s="36">
        <v>0</v>
      </c>
      <c r="KE65" s="36">
        <v>0</v>
      </c>
      <c r="KF65" s="36">
        <v>0</v>
      </c>
      <c r="KG65" s="36">
        <v>0</v>
      </c>
      <c r="KH65" s="36">
        <v>0</v>
      </c>
      <c r="KI65" s="36">
        <v>425113</v>
      </c>
      <c r="KJ65" s="36">
        <v>0</v>
      </c>
      <c r="KK65" s="36">
        <v>6529333</v>
      </c>
      <c r="KL65" s="3">
        <v>370</v>
      </c>
      <c r="KM65" s="3" t="s">
        <v>752</v>
      </c>
      <c r="KN65" s="3">
        <v>0</v>
      </c>
      <c r="KO65" s="3">
        <v>5956688</v>
      </c>
      <c r="KP65" s="3">
        <v>0</v>
      </c>
      <c r="KQ65" s="3">
        <v>0</v>
      </c>
      <c r="KR65" s="3">
        <v>0</v>
      </c>
      <c r="KS65" s="3">
        <v>0</v>
      </c>
      <c r="KT65" s="3">
        <v>0</v>
      </c>
      <c r="KU65" s="3">
        <v>439560</v>
      </c>
      <c r="KV65" s="3">
        <v>0</v>
      </c>
      <c r="KW65" s="3">
        <v>6396248</v>
      </c>
      <c r="KX65" s="36"/>
      <c r="KY65" s="36"/>
      <c r="KZ65" s="36"/>
      <c r="LA65" s="36"/>
      <c r="LB65" s="36"/>
      <c r="LC65" s="36"/>
      <c r="LD65" s="36"/>
      <c r="LE65" s="36"/>
      <c r="LF65" s="36"/>
      <c r="LG65" s="36"/>
      <c r="LH65" s="36"/>
      <c r="LI65" s="36"/>
      <c r="LJ65" s="3"/>
      <c r="LK65" s="3">
        <f t="shared" si="1"/>
        <v>-478</v>
      </c>
      <c r="LL65" s="3"/>
      <c r="LN65" s="204"/>
      <c r="LO65" s="20"/>
      <c r="LP65" s="61"/>
      <c r="LQ65" s="171"/>
      <c r="LR65" s="171"/>
      <c r="LS65" s="171"/>
      <c r="LT65" s="171"/>
      <c r="LU65" s="171"/>
      <c r="LV65" s="171"/>
      <c r="LW65" s="171"/>
      <c r="LX65" s="171"/>
      <c r="LY65" s="171"/>
    </row>
    <row r="66" spans="1:343" ht="14.45" customHeight="1">
      <c r="A66" s="1">
        <v>479</v>
      </c>
      <c r="B66" s="2" t="s">
        <v>560</v>
      </c>
      <c r="C66" s="5"/>
      <c r="D66" s="5"/>
      <c r="E66" s="3"/>
      <c r="F66" s="3"/>
      <c r="G66" s="3"/>
      <c r="H66" s="3"/>
      <c r="I66" s="3">
        <v>0</v>
      </c>
      <c r="J66" s="12">
        <v>63.2</v>
      </c>
      <c r="K66" s="12">
        <v>63.2</v>
      </c>
      <c r="L66" s="13">
        <v>348505</v>
      </c>
      <c r="M66" s="13">
        <v>0</v>
      </c>
      <c r="N66" s="13">
        <v>22379</v>
      </c>
      <c r="O66" s="13"/>
      <c r="P66" s="13">
        <v>370884</v>
      </c>
      <c r="Q66" s="5">
        <v>133.25</v>
      </c>
      <c r="R66" s="5">
        <v>133.25</v>
      </c>
      <c r="S66" s="3">
        <v>795596</v>
      </c>
      <c r="T66" s="3">
        <v>0</v>
      </c>
      <c r="U66" s="3">
        <v>51676</v>
      </c>
      <c r="V66" s="3">
        <v>0</v>
      </c>
      <c r="W66" s="3">
        <v>0</v>
      </c>
      <c r="X66" s="3"/>
      <c r="Y66" s="3">
        <v>847272</v>
      </c>
      <c r="Z66" s="12">
        <v>200.41</v>
      </c>
      <c r="AA66" s="12">
        <v>0</v>
      </c>
      <c r="AB66" s="13">
        <v>1293852</v>
      </c>
      <c r="AC66" s="13">
        <v>0</v>
      </c>
      <c r="AD66" s="13">
        <v>0</v>
      </c>
      <c r="AE66" s="13">
        <v>0</v>
      </c>
      <c r="AF66" s="13">
        <v>0</v>
      </c>
      <c r="AG66" s="13"/>
      <c r="AH66" s="13">
        <v>1293852</v>
      </c>
      <c r="AI66" s="5">
        <v>263.8</v>
      </c>
      <c r="AJ66" s="5">
        <v>0</v>
      </c>
      <c r="AK66" s="3">
        <v>1833740</v>
      </c>
      <c r="AL66" s="3"/>
      <c r="AM66" s="3">
        <v>0</v>
      </c>
      <c r="AN66" s="3"/>
      <c r="AO66" s="3">
        <v>0</v>
      </c>
      <c r="AP66" s="3"/>
      <c r="AQ66" s="3">
        <v>1833740</v>
      </c>
      <c r="AR66" s="12">
        <v>280.81</v>
      </c>
      <c r="AS66" s="12">
        <v>0</v>
      </c>
      <c r="AT66" s="13">
        <v>2193694</v>
      </c>
      <c r="AU66" s="13">
        <v>0</v>
      </c>
      <c r="AV66" s="13">
        <v>0</v>
      </c>
      <c r="AW66" s="13">
        <v>0</v>
      </c>
      <c r="AX66" s="13">
        <v>0</v>
      </c>
      <c r="AY66" s="13"/>
      <c r="AZ66" s="13">
        <v>2193694</v>
      </c>
      <c r="BA66" s="5">
        <v>300.74</v>
      </c>
      <c r="BB66" s="5">
        <v>0</v>
      </c>
      <c r="BC66" s="5">
        <v>0</v>
      </c>
      <c r="BD66" s="3">
        <v>2319767</v>
      </c>
      <c r="BE66" s="3">
        <v>0</v>
      </c>
      <c r="BF66" s="3">
        <v>0</v>
      </c>
      <c r="BG66" s="3">
        <v>0</v>
      </c>
      <c r="BH66" s="3">
        <v>0</v>
      </c>
      <c r="BI66" s="3">
        <v>2319767</v>
      </c>
      <c r="BJ66" s="12">
        <v>300.98</v>
      </c>
      <c r="BK66" s="12">
        <v>0</v>
      </c>
      <c r="BL66" s="12">
        <v>0</v>
      </c>
      <c r="BM66" s="13">
        <v>2341683</v>
      </c>
      <c r="BN66" s="13">
        <v>0</v>
      </c>
      <c r="BO66" s="13">
        <v>0</v>
      </c>
      <c r="BP66" s="13">
        <v>0</v>
      </c>
      <c r="BQ66" s="13">
        <v>0</v>
      </c>
      <c r="BR66" s="13">
        <v>2341683</v>
      </c>
      <c r="BS66" s="5">
        <v>331.41</v>
      </c>
      <c r="BT66" s="5">
        <v>1.4100000000000485</v>
      </c>
      <c r="BU66" s="5">
        <v>0</v>
      </c>
      <c r="BV66" s="3">
        <v>2632892</v>
      </c>
      <c r="BW66" s="3">
        <v>0</v>
      </c>
      <c r="BX66" s="3">
        <v>0</v>
      </c>
      <c r="BY66" s="3">
        <v>0</v>
      </c>
      <c r="BZ66" s="3">
        <v>0</v>
      </c>
      <c r="CA66" s="3">
        <v>2632892</v>
      </c>
      <c r="CB66" s="12">
        <v>403.0510204081632</v>
      </c>
      <c r="CC66" s="12">
        <v>3.0510204000618306</v>
      </c>
      <c r="CD66" s="12">
        <v>0</v>
      </c>
      <c r="CE66" s="13">
        <v>3384817.4823676767</v>
      </c>
      <c r="CF66" s="13"/>
      <c r="CG66" s="13">
        <v>0</v>
      </c>
      <c r="CH66" s="13"/>
      <c r="CI66" s="13">
        <v>0</v>
      </c>
      <c r="CJ66" s="13">
        <v>299200.00000605936</v>
      </c>
      <c r="CK66" s="13"/>
      <c r="CL66" s="13">
        <v>0</v>
      </c>
      <c r="CM66" s="13">
        <v>3654631.1641150555</v>
      </c>
      <c r="CN66" s="5">
        <v>402.29268292682929</v>
      </c>
      <c r="CO66" s="5">
        <v>2.2926829268292752</v>
      </c>
      <c r="CP66" s="5">
        <v>0</v>
      </c>
      <c r="CQ66" s="3">
        <v>3719022.9243534491</v>
      </c>
      <c r="CR66" s="3">
        <v>0</v>
      </c>
      <c r="CS66" s="3">
        <v>0</v>
      </c>
      <c r="CT66" s="3">
        <v>0</v>
      </c>
      <c r="CU66" s="3">
        <v>0</v>
      </c>
      <c r="CV66" s="3">
        <v>310400</v>
      </c>
      <c r="CW66" s="3">
        <v>0</v>
      </c>
      <c r="CX66" s="3">
        <v>4029422.9243534491</v>
      </c>
      <c r="CY66" s="12">
        <v>401.01020408163259</v>
      </c>
      <c r="CZ66" s="12">
        <v>1.0102040816325883</v>
      </c>
      <c r="DA66" s="12">
        <v>0</v>
      </c>
      <c r="DB66" s="13">
        <v>3968578.4800388138</v>
      </c>
      <c r="DC66" s="13"/>
      <c r="DD66" s="13">
        <v>0</v>
      </c>
      <c r="DE66" s="13"/>
      <c r="DF66" s="13">
        <v>0</v>
      </c>
      <c r="DG66" s="13">
        <v>324400</v>
      </c>
      <c r="DH66" s="13"/>
      <c r="DI66" s="13">
        <v>0</v>
      </c>
      <c r="DJ66" s="13">
        <v>4292978.4800388096</v>
      </c>
      <c r="DK66" s="5">
        <v>407.63879598662203</v>
      </c>
      <c r="DL66" s="5">
        <v>7.6387959866220578</v>
      </c>
      <c r="DM66" s="5">
        <v>0</v>
      </c>
      <c r="DN66" s="3">
        <v>3924538</v>
      </c>
      <c r="DO66" s="3">
        <v>0</v>
      </c>
      <c r="DP66" s="3">
        <v>0</v>
      </c>
      <c r="DQ66" s="3">
        <v>0</v>
      </c>
      <c r="DR66" s="3">
        <v>0</v>
      </c>
      <c r="DS66" s="3">
        <v>339563</v>
      </c>
      <c r="DT66" s="3">
        <v>0</v>
      </c>
      <c r="DU66" s="3">
        <v>4264101</v>
      </c>
      <c r="DV66" s="12">
        <v>406.86440677966095</v>
      </c>
      <c r="DW66" s="12">
        <v>6.8644067796609347</v>
      </c>
      <c r="DX66" s="12">
        <v>0</v>
      </c>
      <c r="DY66" s="13">
        <v>4105252</v>
      </c>
      <c r="DZ66" s="13"/>
      <c r="EA66" s="13">
        <v>0</v>
      </c>
      <c r="EB66" s="13"/>
      <c r="EC66" s="13">
        <v>0</v>
      </c>
      <c r="ED66" s="13">
        <v>357225</v>
      </c>
      <c r="EE66" s="13"/>
      <c r="EF66" s="13">
        <v>4462477</v>
      </c>
      <c r="EG66" s="5">
        <v>404.97610921501706</v>
      </c>
      <c r="EH66" s="5">
        <v>4.9761092150170878</v>
      </c>
      <c r="EI66" s="5">
        <v>0</v>
      </c>
      <c r="EJ66" s="3">
        <v>4207254</v>
      </c>
      <c r="EK66" s="3"/>
      <c r="EL66" s="3">
        <v>0</v>
      </c>
      <c r="EM66" s="3"/>
      <c r="EN66" s="3">
        <v>0</v>
      </c>
      <c r="EO66" s="3">
        <v>357188</v>
      </c>
      <c r="EP66" s="3"/>
      <c r="EQ66" s="3">
        <v>4564442</v>
      </c>
      <c r="ER66" s="35">
        <v>406.39455782312928</v>
      </c>
      <c r="ES66" s="35">
        <v>6.3945578231292268</v>
      </c>
      <c r="ET66" s="35">
        <v>0</v>
      </c>
      <c r="EU66" s="36">
        <v>4260674</v>
      </c>
      <c r="EV66" s="36">
        <v>0</v>
      </c>
      <c r="EW66" s="36">
        <v>0</v>
      </c>
      <c r="EX66" s="36">
        <v>0</v>
      </c>
      <c r="EY66" s="36">
        <v>0</v>
      </c>
      <c r="EZ66" s="36">
        <v>357220</v>
      </c>
      <c r="FA66" s="36">
        <v>0</v>
      </c>
      <c r="FB66" s="36">
        <v>4617894</v>
      </c>
      <c r="FC66" s="5">
        <v>400.66894197952234</v>
      </c>
      <c r="FD66" s="5">
        <v>0</v>
      </c>
      <c r="FE66" s="5">
        <v>0</v>
      </c>
      <c r="FF66" s="3">
        <v>4177501</v>
      </c>
      <c r="FG66" s="3">
        <v>0</v>
      </c>
      <c r="FH66" s="3">
        <v>0</v>
      </c>
      <c r="FI66" s="3">
        <v>0</v>
      </c>
      <c r="FJ66" s="3">
        <v>0</v>
      </c>
      <c r="FK66" s="3">
        <v>357794</v>
      </c>
      <c r="FL66" s="3">
        <v>0</v>
      </c>
      <c r="FM66" s="3">
        <v>4535295</v>
      </c>
      <c r="FN66" s="36">
        <v>405.71864406779662</v>
      </c>
      <c r="FO66" s="36">
        <v>5.7186440677965775</v>
      </c>
      <c r="FP66" s="36">
        <v>0</v>
      </c>
      <c r="FQ66" s="36">
        <v>4455490</v>
      </c>
      <c r="FR66" s="36">
        <v>0</v>
      </c>
      <c r="FS66" s="36">
        <v>0</v>
      </c>
      <c r="FT66" s="36">
        <v>0</v>
      </c>
      <c r="FU66" s="36">
        <v>0</v>
      </c>
      <c r="FV66" s="36">
        <v>357041</v>
      </c>
      <c r="FW66" s="36">
        <v>0</v>
      </c>
      <c r="FX66" s="36">
        <v>4812531</v>
      </c>
      <c r="FY66" s="5">
        <v>403.23050847457625</v>
      </c>
      <c r="FZ66" s="5">
        <v>3.2305084745762627</v>
      </c>
      <c r="GA66" s="5">
        <v>0</v>
      </c>
      <c r="GB66" s="3">
        <v>4576336</v>
      </c>
      <c r="GC66" s="3">
        <v>0</v>
      </c>
      <c r="GD66" s="3">
        <v>0</v>
      </c>
      <c r="GE66" s="3">
        <v>0</v>
      </c>
      <c r="GF66" s="3">
        <v>0</v>
      </c>
      <c r="GG66" s="3">
        <v>357252</v>
      </c>
      <c r="GH66" s="3">
        <v>0</v>
      </c>
      <c r="GI66" s="3">
        <v>4933588</v>
      </c>
      <c r="GJ66" s="36">
        <v>403.2508361204014</v>
      </c>
      <c r="GK66" s="36">
        <v>3.2508361204014165</v>
      </c>
      <c r="GL66" s="36">
        <v>0</v>
      </c>
      <c r="GM66" s="36">
        <v>4712229</v>
      </c>
      <c r="GN66" s="36">
        <v>0</v>
      </c>
      <c r="GO66" s="36">
        <v>0</v>
      </c>
      <c r="GP66" s="36">
        <v>0</v>
      </c>
      <c r="GQ66" s="36">
        <v>0</v>
      </c>
      <c r="GR66" s="36">
        <v>357276</v>
      </c>
      <c r="GS66" s="36">
        <v>0</v>
      </c>
      <c r="GT66" s="36">
        <v>5069505</v>
      </c>
      <c r="GU66" s="5">
        <v>402.59515570934241</v>
      </c>
      <c r="GV66" s="5">
        <v>2.5951557093423827</v>
      </c>
      <c r="GW66" s="5">
        <v>0</v>
      </c>
      <c r="GX66" s="3">
        <v>4992980</v>
      </c>
      <c r="GY66" s="3">
        <v>0</v>
      </c>
      <c r="GZ66" s="3">
        <v>0</v>
      </c>
      <c r="HA66" s="3">
        <v>0</v>
      </c>
      <c r="HB66" s="3">
        <v>0</v>
      </c>
      <c r="HC66" s="3">
        <v>357110</v>
      </c>
      <c r="HD66" s="3">
        <v>0</v>
      </c>
      <c r="HE66" s="3">
        <v>5350090</v>
      </c>
      <c r="HF66" s="36">
        <v>401.88552188552183</v>
      </c>
      <c r="HG66" s="36">
        <v>1.8855218855218399</v>
      </c>
      <c r="HH66" s="36">
        <v>0</v>
      </c>
      <c r="HI66" s="36">
        <v>5125366</v>
      </c>
      <c r="HJ66" s="36">
        <v>0</v>
      </c>
      <c r="HK66" s="36">
        <v>0</v>
      </c>
      <c r="HL66" s="36">
        <v>0</v>
      </c>
      <c r="HM66" s="36">
        <v>0</v>
      </c>
      <c r="HN66" s="36">
        <v>0</v>
      </c>
      <c r="HO66" s="36">
        <v>357269</v>
      </c>
      <c r="HP66" s="36">
        <v>0</v>
      </c>
      <c r="HQ66" s="36">
        <v>5482635</v>
      </c>
      <c r="HR66" s="3">
        <v>401.35</v>
      </c>
      <c r="HS66" s="3">
        <v>1.3499999999999632</v>
      </c>
      <c r="HT66" s="3">
        <v>0</v>
      </c>
      <c r="HU66" s="3">
        <v>5297813</v>
      </c>
      <c r="HV66" s="3">
        <v>0</v>
      </c>
      <c r="HW66" s="3">
        <v>0</v>
      </c>
      <c r="HX66" s="3">
        <v>0</v>
      </c>
      <c r="HY66" s="3">
        <v>0</v>
      </c>
      <c r="HZ66" s="3">
        <v>0</v>
      </c>
      <c r="IA66" s="3">
        <v>357200</v>
      </c>
      <c r="IB66" s="3">
        <v>0</v>
      </c>
      <c r="IC66" s="3">
        <v>5655013</v>
      </c>
      <c r="ID66" s="201">
        <v>392.28000000000003</v>
      </c>
      <c r="IE66" s="201">
        <v>0</v>
      </c>
      <c r="IF66" s="201">
        <v>0</v>
      </c>
      <c r="IG66" s="36">
        <v>5370731</v>
      </c>
      <c r="IH66" s="36">
        <v>0</v>
      </c>
      <c r="II66" s="36">
        <v>0</v>
      </c>
      <c r="IJ66" s="36">
        <v>0</v>
      </c>
      <c r="IK66" s="36">
        <v>0</v>
      </c>
      <c r="IL66" s="36">
        <v>0</v>
      </c>
      <c r="IM66" s="36">
        <v>350308</v>
      </c>
      <c r="IN66" s="36">
        <v>0</v>
      </c>
      <c r="IO66" s="36">
        <v>5721039</v>
      </c>
      <c r="IP66" s="3">
        <v>396.92999999999995</v>
      </c>
      <c r="IQ66" s="3">
        <v>0</v>
      </c>
      <c r="IR66" s="3">
        <v>0</v>
      </c>
      <c r="IS66" s="3">
        <v>5584188</v>
      </c>
      <c r="IT66" s="3">
        <v>0</v>
      </c>
      <c r="IU66" s="3">
        <v>0</v>
      </c>
      <c r="IV66" s="3">
        <v>0</v>
      </c>
      <c r="IW66" s="3">
        <v>0</v>
      </c>
      <c r="IX66" s="3">
        <v>0</v>
      </c>
      <c r="IY66" s="3">
        <v>372301</v>
      </c>
      <c r="IZ66" s="3">
        <v>0</v>
      </c>
      <c r="JA66" s="3">
        <v>5956489</v>
      </c>
      <c r="JB66" s="36">
        <v>396.68000000000006</v>
      </c>
      <c r="JC66" s="36">
        <v>0</v>
      </c>
      <c r="JD66" s="36">
        <v>0</v>
      </c>
      <c r="JE66" s="36">
        <v>5759136</v>
      </c>
      <c r="JF66" s="36">
        <v>0</v>
      </c>
      <c r="JG66" s="36">
        <v>0</v>
      </c>
      <c r="JH66" s="36">
        <v>0</v>
      </c>
      <c r="JI66" s="36">
        <v>0</v>
      </c>
      <c r="JJ66" s="36">
        <v>0</v>
      </c>
      <c r="JK66" s="36">
        <v>372086</v>
      </c>
      <c r="JL66" s="36">
        <v>0</v>
      </c>
      <c r="JM66" s="36">
        <v>6131222</v>
      </c>
      <c r="JN66" s="3">
        <v>393.88</v>
      </c>
      <c r="JO66" s="3">
        <v>0</v>
      </c>
      <c r="JP66" s="3">
        <v>0</v>
      </c>
      <c r="JQ66" s="3">
        <v>6142921</v>
      </c>
      <c r="JR66" s="3">
        <v>0</v>
      </c>
      <c r="JS66" s="3">
        <v>0</v>
      </c>
      <c r="JT66" s="3">
        <v>0</v>
      </c>
      <c r="JU66" s="3">
        <v>0</v>
      </c>
      <c r="JV66" s="3">
        <v>0</v>
      </c>
      <c r="JW66" s="3">
        <v>369458</v>
      </c>
      <c r="JX66" s="3">
        <v>0</v>
      </c>
      <c r="JY66" s="3">
        <v>6512379</v>
      </c>
      <c r="JZ66" s="36">
        <v>398.90000000000015</v>
      </c>
      <c r="KA66" s="36">
        <v>0</v>
      </c>
      <c r="KB66" s="36">
        <v>0</v>
      </c>
      <c r="KC66" s="36">
        <v>6552425</v>
      </c>
      <c r="KD66" s="36">
        <v>0</v>
      </c>
      <c r="KE66" s="36">
        <v>0</v>
      </c>
      <c r="KF66" s="36">
        <v>0</v>
      </c>
      <c r="KG66" s="36">
        <v>0</v>
      </c>
      <c r="KH66" s="36">
        <v>0</v>
      </c>
      <c r="KI66" s="36">
        <v>434002</v>
      </c>
      <c r="KJ66" s="36">
        <v>0</v>
      </c>
      <c r="KK66" s="36">
        <v>6986427</v>
      </c>
      <c r="KL66" s="3">
        <v>399</v>
      </c>
      <c r="KM66" s="3" t="s">
        <v>752</v>
      </c>
      <c r="KN66" s="3">
        <v>0</v>
      </c>
      <c r="KO66" s="3">
        <v>7057675</v>
      </c>
      <c r="KP66" s="3">
        <v>0</v>
      </c>
      <c r="KQ66" s="3">
        <v>0</v>
      </c>
      <c r="KR66" s="3">
        <v>0</v>
      </c>
      <c r="KS66" s="3">
        <v>0</v>
      </c>
      <c r="KT66" s="3">
        <v>0</v>
      </c>
      <c r="KU66" s="3">
        <v>474012</v>
      </c>
      <c r="KV66" s="3">
        <v>0</v>
      </c>
      <c r="KW66" s="3">
        <v>7531687</v>
      </c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"/>
      <c r="LK66" s="3">
        <f t="shared" si="1"/>
        <v>-479</v>
      </c>
      <c r="LL66" s="3"/>
      <c r="LN66" s="204"/>
      <c r="LO66" s="20"/>
      <c r="LP66" s="61"/>
      <c r="LQ66" s="171"/>
      <c r="LR66" s="171"/>
      <c r="LS66" s="171"/>
      <c r="LT66" s="171"/>
      <c r="LU66" s="171"/>
      <c r="LV66" s="171"/>
      <c r="LW66" s="171"/>
      <c r="LX66" s="171"/>
      <c r="LY66" s="171"/>
    </row>
    <row r="67" spans="1:343" ht="14.45" customHeight="1">
      <c r="A67" s="1">
        <v>481</v>
      </c>
      <c r="B67" s="2" t="s">
        <v>565</v>
      </c>
      <c r="C67" s="5">
        <v>616.9</v>
      </c>
      <c r="D67" s="5">
        <v>616.90069686411152</v>
      </c>
      <c r="E67" s="3">
        <v>4231317</v>
      </c>
      <c r="F67" s="3">
        <v>0</v>
      </c>
      <c r="G67" s="3">
        <v>354101</v>
      </c>
      <c r="H67" s="3">
        <v>0</v>
      </c>
      <c r="I67" s="3">
        <v>4585418</v>
      </c>
      <c r="J67" s="12">
        <v>1057.4100000000001</v>
      </c>
      <c r="K67" s="12">
        <v>1057.4100000000001</v>
      </c>
      <c r="L67" s="13">
        <v>7752929</v>
      </c>
      <c r="M67" s="13">
        <v>0</v>
      </c>
      <c r="N67" s="13">
        <v>664743</v>
      </c>
      <c r="O67" s="13"/>
      <c r="P67" s="13">
        <v>8417672</v>
      </c>
      <c r="Q67" s="5">
        <v>1072.3599999999999</v>
      </c>
      <c r="R67" s="5">
        <v>0</v>
      </c>
      <c r="S67" s="3">
        <v>8220713</v>
      </c>
      <c r="T67" s="3">
        <v>0</v>
      </c>
      <c r="U67" s="3">
        <v>0</v>
      </c>
      <c r="V67" s="3">
        <v>0</v>
      </c>
      <c r="W67" s="3">
        <v>0</v>
      </c>
      <c r="X67" s="3"/>
      <c r="Y67" s="3">
        <v>8220713</v>
      </c>
      <c r="Z67" s="12">
        <v>1081.18</v>
      </c>
      <c r="AA67" s="12">
        <v>0</v>
      </c>
      <c r="AB67" s="13">
        <v>8886225</v>
      </c>
      <c r="AC67" s="13">
        <v>0</v>
      </c>
      <c r="AD67" s="13">
        <v>0</v>
      </c>
      <c r="AE67" s="13">
        <v>0</v>
      </c>
      <c r="AF67" s="13">
        <v>0</v>
      </c>
      <c r="AG67" s="13"/>
      <c r="AH67" s="13">
        <v>8886225</v>
      </c>
      <c r="AI67" s="5">
        <v>1138.79</v>
      </c>
      <c r="AJ67" s="5">
        <v>0</v>
      </c>
      <c r="AK67" s="3">
        <v>9888117</v>
      </c>
      <c r="AL67" s="3"/>
      <c r="AM67" s="3">
        <v>0</v>
      </c>
      <c r="AN67" s="3"/>
      <c r="AO67" s="3">
        <v>0</v>
      </c>
      <c r="AP67" s="3"/>
      <c r="AQ67" s="3">
        <v>9888117</v>
      </c>
      <c r="AR67" s="12">
        <v>1238.01</v>
      </c>
      <c r="AS67" s="12">
        <v>0</v>
      </c>
      <c r="AT67" s="13">
        <v>11019536</v>
      </c>
      <c r="AU67" s="13">
        <v>105911</v>
      </c>
      <c r="AV67" s="13">
        <v>0</v>
      </c>
      <c r="AW67" s="13">
        <v>0</v>
      </c>
      <c r="AX67" s="13">
        <v>0</v>
      </c>
      <c r="AY67" s="13"/>
      <c r="AZ67" s="13">
        <v>11019536</v>
      </c>
      <c r="BA67" s="5">
        <v>1293.01</v>
      </c>
      <c r="BB67" s="5">
        <v>0</v>
      </c>
      <c r="BC67" s="5">
        <v>0</v>
      </c>
      <c r="BD67" s="3">
        <v>12335309</v>
      </c>
      <c r="BE67" s="3">
        <v>23755</v>
      </c>
      <c r="BF67" s="3">
        <v>0</v>
      </c>
      <c r="BG67" s="3">
        <v>0</v>
      </c>
      <c r="BH67" s="3">
        <v>0</v>
      </c>
      <c r="BI67" s="3">
        <v>12335309</v>
      </c>
      <c r="BJ67" s="12">
        <v>1369.78</v>
      </c>
      <c r="BK67" s="12">
        <v>0</v>
      </c>
      <c r="BL67" s="12">
        <v>0</v>
      </c>
      <c r="BM67" s="13">
        <v>13043045</v>
      </c>
      <c r="BN67" s="13">
        <v>0</v>
      </c>
      <c r="BO67" s="13">
        <v>0</v>
      </c>
      <c r="BP67" s="13">
        <v>0</v>
      </c>
      <c r="BQ67" s="13">
        <v>0</v>
      </c>
      <c r="BR67" s="13">
        <v>13043045</v>
      </c>
      <c r="BS67" s="5">
        <v>1412.97</v>
      </c>
      <c r="BT67" s="5">
        <v>0</v>
      </c>
      <c r="BU67" s="5">
        <v>0</v>
      </c>
      <c r="BV67" s="3">
        <v>13535436</v>
      </c>
      <c r="BW67" s="3">
        <v>0</v>
      </c>
      <c r="BX67" s="3">
        <v>0</v>
      </c>
      <c r="BY67" s="3">
        <v>0</v>
      </c>
      <c r="BZ67" s="3">
        <v>0</v>
      </c>
      <c r="CA67" s="3">
        <v>13535436</v>
      </c>
      <c r="CB67" s="12">
        <v>1428.4421768707487</v>
      </c>
      <c r="CC67" s="12">
        <v>0</v>
      </c>
      <c r="CD67" s="12">
        <v>0</v>
      </c>
      <c r="CE67" s="13">
        <v>15276982.666666666</v>
      </c>
      <c r="CF67" s="13"/>
      <c r="CG67" s="13">
        <v>0</v>
      </c>
      <c r="CH67" s="13"/>
      <c r="CI67" s="13">
        <v>0</v>
      </c>
      <c r="CJ67" s="13">
        <v>1068474.7482993195</v>
      </c>
      <c r="CK67" s="13"/>
      <c r="CL67" s="13">
        <v>1772061.8150469065</v>
      </c>
      <c r="CM67" s="13">
        <v>15276982.666666666</v>
      </c>
      <c r="CN67" s="5">
        <v>1265.4758620689654</v>
      </c>
      <c r="CO67" s="5">
        <v>0</v>
      </c>
      <c r="CP67" s="5">
        <v>0</v>
      </c>
      <c r="CQ67" s="3">
        <v>12660972.251724137</v>
      </c>
      <c r="CR67" s="3">
        <v>0</v>
      </c>
      <c r="CS67" s="3">
        <v>0</v>
      </c>
      <c r="CT67" s="3">
        <v>0</v>
      </c>
      <c r="CU67" s="3">
        <v>0</v>
      </c>
      <c r="CV67" s="3">
        <v>982009.26896551752</v>
      </c>
      <c r="CW67" s="3">
        <v>0</v>
      </c>
      <c r="CX67" s="3">
        <v>13642981.520689655</v>
      </c>
      <c r="CY67" s="12">
        <v>1273.1241379310354</v>
      </c>
      <c r="CZ67" s="12">
        <v>0</v>
      </c>
      <c r="DA67" s="12">
        <v>0</v>
      </c>
      <c r="DB67" s="13">
        <v>13139978.039682949</v>
      </c>
      <c r="DC67" s="13"/>
      <c r="DD67" s="13">
        <v>0</v>
      </c>
      <c r="DE67" s="13"/>
      <c r="DF67" s="13">
        <v>0</v>
      </c>
      <c r="DG67" s="13">
        <v>1032503.6758620691</v>
      </c>
      <c r="DH67" s="13"/>
      <c r="DI67" s="13">
        <v>85105.952671516687</v>
      </c>
      <c r="DJ67" s="13">
        <v>14172481.715545017</v>
      </c>
      <c r="DK67" s="5">
        <v>1241.761904761905</v>
      </c>
      <c r="DL67" s="5">
        <v>1.7617841175415165</v>
      </c>
      <c r="DM67" s="5">
        <v>0</v>
      </c>
      <c r="DN67" s="3">
        <v>13834648</v>
      </c>
      <c r="DO67" s="3">
        <v>0</v>
      </c>
      <c r="DP67" s="3">
        <v>0</v>
      </c>
      <c r="DQ67" s="3">
        <v>0</v>
      </c>
      <c r="DR67" s="3">
        <v>0</v>
      </c>
      <c r="DS67" s="3">
        <v>1052993</v>
      </c>
      <c r="DT67" s="3">
        <v>0</v>
      </c>
      <c r="DU67" s="3">
        <v>14887641</v>
      </c>
      <c r="DV67" s="12">
        <v>1225.0912162162169</v>
      </c>
      <c r="DW67" s="12">
        <v>0</v>
      </c>
      <c r="DX67" s="12">
        <v>0</v>
      </c>
      <c r="DY67" s="13">
        <v>14503607</v>
      </c>
      <c r="DZ67" s="13"/>
      <c r="EA67" s="13">
        <v>0</v>
      </c>
      <c r="EB67" s="13"/>
      <c r="EC67" s="13">
        <v>0</v>
      </c>
      <c r="ED67" s="13">
        <v>1094011</v>
      </c>
      <c r="EE67" s="13"/>
      <c r="EF67" s="13">
        <v>15597618</v>
      </c>
      <c r="EG67" s="5">
        <v>1192.2517006802723</v>
      </c>
      <c r="EH67" s="5">
        <v>14.251700680272016</v>
      </c>
      <c r="EI67" s="5">
        <v>0</v>
      </c>
      <c r="EJ67" s="3">
        <v>13844957</v>
      </c>
      <c r="EK67" s="3"/>
      <c r="EL67" s="3">
        <v>0</v>
      </c>
      <c r="EM67" s="3"/>
      <c r="EN67" s="3">
        <v>0</v>
      </c>
      <c r="EO67" s="3">
        <v>1051566</v>
      </c>
      <c r="EP67" s="3"/>
      <c r="EQ67" s="3">
        <v>14896523</v>
      </c>
      <c r="ER67" s="35">
        <v>1091.2406779661017</v>
      </c>
      <c r="ES67" s="35">
        <v>40.240677966100947</v>
      </c>
      <c r="ET67" s="35">
        <v>0</v>
      </c>
      <c r="EU67" s="36">
        <v>13255090</v>
      </c>
      <c r="EV67" s="36">
        <v>0</v>
      </c>
      <c r="EW67" s="36">
        <v>0</v>
      </c>
      <c r="EX67" s="36">
        <v>0</v>
      </c>
      <c r="EY67" s="36">
        <v>0</v>
      </c>
      <c r="EZ67" s="36">
        <v>938472</v>
      </c>
      <c r="FA67" s="36">
        <v>0</v>
      </c>
      <c r="FB67" s="36">
        <v>14193562</v>
      </c>
      <c r="FC67" s="5">
        <v>1019.2717770034847</v>
      </c>
      <c r="FD67" s="5">
        <v>75.271777003485496</v>
      </c>
      <c r="FE67" s="5">
        <v>0</v>
      </c>
      <c r="FF67" s="3">
        <v>11700879</v>
      </c>
      <c r="FG67" s="3">
        <v>0</v>
      </c>
      <c r="FH67" s="3">
        <v>0</v>
      </c>
      <c r="FI67" s="3">
        <v>0</v>
      </c>
      <c r="FJ67" s="3">
        <v>0</v>
      </c>
      <c r="FK67" s="3">
        <v>842944</v>
      </c>
      <c r="FL67" s="3">
        <v>0</v>
      </c>
      <c r="FM67" s="3">
        <v>12543823</v>
      </c>
      <c r="FN67" s="36">
        <v>943.64067796610198</v>
      </c>
      <c r="FO67" s="36">
        <v>0</v>
      </c>
      <c r="FP67" s="36">
        <v>0</v>
      </c>
      <c r="FQ67" s="36">
        <v>12362898</v>
      </c>
      <c r="FR67" s="36">
        <v>0</v>
      </c>
      <c r="FS67" s="36">
        <v>0</v>
      </c>
      <c r="FT67" s="36">
        <v>0</v>
      </c>
      <c r="FU67" s="36">
        <v>0</v>
      </c>
      <c r="FV67" s="36">
        <v>842669</v>
      </c>
      <c r="FW67" s="36">
        <v>0</v>
      </c>
      <c r="FX67" s="36">
        <v>13205567</v>
      </c>
      <c r="FY67" s="5">
        <v>941.13347445029785</v>
      </c>
      <c r="FZ67" s="5">
        <v>0</v>
      </c>
      <c r="GA67" s="5">
        <v>0</v>
      </c>
      <c r="GB67" s="3">
        <v>13162579</v>
      </c>
      <c r="GC67" s="3">
        <v>0</v>
      </c>
      <c r="GD67" s="3">
        <v>0</v>
      </c>
      <c r="GE67" s="3">
        <v>0</v>
      </c>
      <c r="GF67" s="3">
        <v>0</v>
      </c>
      <c r="GG67" s="3">
        <v>832396</v>
      </c>
      <c r="GH67" s="3">
        <v>0</v>
      </c>
      <c r="GI67" s="3">
        <v>13994975</v>
      </c>
      <c r="GJ67" s="36">
        <v>941.04903429247167</v>
      </c>
      <c r="GK67" s="36">
        <v>0</v>
      </c>
      <c r="GL67" s="36">
        <v>0</v>
      </c>
      <c r="GM67" s="36">
        <v>13486740</v>
      </c>
      <c r="GN67" s="36">
        <v>0</v>
      </c>
      <c r="GO67" s="36">
        <v>0</v>
      </c>
      <c r="GP67" s="36">
        <v>0</v>
      </c>
      <c r="GQ67" s="36">
        <v>0</v>
      </c>
      <c r="GR67" s="36">
        <v>840371</v>
      </c>
      <c r="GS67" s="36">
        <v>0</v>
      </c>
      <c r="GT67" s="36">
        <v>14327111</v>
      </c>
      <c r="GU67" s="5">
        <v>945.7910714285714</v>
      </c>
      <c r="GV67" s="5">
        <v>1.7910714285713609</v>
      </c>
      <c r="GW67" s="5">
        <v>0</v>
      </c>
      <c r="GX67" s="3">
        <v>13799450</v>
      </c>
      <c r="GY67" s="3">
        <v>0</v>
      </c>
      <c r="GZ67" s="3">
        <v>0</v>
      </c>
      <c r="HA67" s="3">
        <v>0</v>
      </c>
      <c r="HB67" s="3">
        <v>0</v>
      </c>
      <c r="HC67" s="3">
        <v>842716</v>
      </c>
      <c r="HD67" s="3">
        <v>0</v>
      </c>
      <c r="HE67" s="3">
        <v>14642166</v>
      </c>
      <c r="HF67" s="36">
        <v>947.21250107746664</v>
      </c>
      <c r="HG67" s="36">
        <v>3.2125010774666749</v>
      </c>
      <c r="HH67" s="36">
        <v>0</v>
      </c>
      <c r="HI67" s="36">
        <v>13636601</v>
      </c>
      <c r="HJ67" s="36">
        <v>0</v>
      </c>
      <c r="HK67" s="36">
        <v>586.89651300584001</v>
      </c>
      <c r="HL67" s="36">
        <v>-586.89651300584001</v>
      </c>
      <c r="HM67" s="36">
        <v>0</v>
      </c>
      <c r="HN67" s="36">
        <v>0</v>
      </c>
      <c r="HO67" s="36">
        <v>843018</v>
      </c>
      <c r="HP67" s="36">
        <v>0</v>
      </c>
      <c r="HQ67" s="36">
        <v>14479032.103486994</v>
      </c>
      <c r="HR67" s="3">
        <v>942.76000000000033</v>
      </c>
      <c r="HS67" s="3">
        <v>0</v>
      </c>
      <c r="HT67" s="3">
        <v>0</v>
      </c>
      <c r="HU67" s="3">
        <v>14589851</v>
      </c>
      <c r="HV67" s="3">
        <v>0</v>
      </c>
      <c r="HW67" s="3">
        <v>0</v>
      </c>
      <c r="HX67" s="3">
        <v>0</v>
      </c>
      <c r="HY67" s="3">
        <v>0</v>
      </c>
      <c r="HZ67" s="3">
        <v>0</v>
      </c>
      <c r="IA67" s="3">
        <v>841881</v>
      </c>
      <c r="IB67" s="3">
        <v>0</v>
      </c>
      <c r="IC67" s="3">
        <v>15431732</v>
      </c>
      <c r="ID67" s="201">
        <v>945.35</v>
      </c>
      <c r="IE67" s="201">
        <v>1.3499999999997916</v>
      </c>
      <c r="IF67" s="201">
        <v>0</v>
      </c>
      <c r="IG67" s="36">
        <v>15115126</v>
      </c>
      <c r="IH67" s="36">
        <v>0</v>
      </c>
      <c r="II67" s="36">
        <v>0</v>
      </c>
      <c r="IJ67" s="36">
        <v>0</v>
      </c>
      <c r="IK67" s="36">
        <v>0</v>
      </c>
      <c r="IL67" s="36">
        <v>0</v>
      </c>
      <c r="IM67" s="36">
        <v>843236</v>
      </c>
      <c r="IN67" s="36">
        <v>0</v>
      </c>
      <c r="IO67" s="36">
        <v>15958362</v>
      </c>
      <c r="IP67" s="3">
        <v>941.13000000000056</v>
      </c>
      <c r="IQ67" s="3">
        <v>0</v>
      </c>
      <c r="IR67" s="3">
        <v>0</v>
      </c>
      <c r="IS67" s="3">
        <v>16106976</v>
      </c>
      <c r="IT67" s="3">
        <v>0</v>
      </c>
      <c r="IU67" s="3">
        <v>0</v>
      </c>
      <c r="IV67" s="3">
        <v>0</v>
      </c>
      <c r="IW67" s="3">
        <v>0</v>
      </c>
      <c r="IX67" s="3">
        <v>0</v>
      </c>
      <c r="IY67" s="3">
        <v>882745</v>
      </c>
      <c r="IZ67" s="3">
        <v>0</v>
      </c>
      <c r="JA67" s="3">
        <v>16989721</v>
      </c>
      <c r="JB67" s="36">
        <v>945.15</v>
      </c>
      <c r="JC67" s="36">
        <v>1.1499999999999821</v>
      </c>
      <c r="JD67" s="36">
        <v>0</v>
      </c>
      <c r="JE67" s="36">
        <v>17616772</v>
      </c>
      <c r="JF67" s="36">
        <v>0</v>
      </c>
      <c r="JG67" s="36">
        <v>0</v>
      </c>
      <c r="JH67" s="36">
        <v>0</v>
      </c>
      <c r="JI67" s="36">
        <v>0</v>
      </c>
      <c r="JJ67" s="36">
        <v>0</v>
      </c>
      <c r="JK67" s="36">
        <v>885600</v>
      </c>
      <c r="JL67" s="36">
        <v>0</v>
      </c>
      <c r="JM67" s="36">
        <v>18502372</v>
      </c>
      <c r="JN67" s="3">
        <v>935.8100000000004</v>
      </c>
      <c r="JO67" s="3">
        <v>0</v>
      </c>
      <c r="JP67" s="3">
        <v>0</v>
      </c>
      <c r="JQ67" s="3">
        <v>19090395</v>
      </c>
      <c r="JR67" s="3">
        <v>0</v>
      </c>
      <c r="JS67" s="3">
        <v>0</v>
      </c>
      <c r="JT67" s="3">
        <v>0</v>
      </c>
      <c r="JU67" s="3">
        <v>0</v>
      </c>
      <c r="JV67" s="3">
        <v>0</v>
      </c>
      <c r="JW67" s="3">
        <v>877736</v>
      </c>
      <c r="JX67" s="3">
        <v>0</v>
      </c>
      <c r="JY67" s="3">
        <v>19968131</v>
      </c>
      <c r="JZ67" s="36">
        <v>932.98000000000025</v>
      </c>
      <c r="KA67" s="36">
        <v>0</v>
      </c>
      <c r="KB67" s="36">
        <v>0</v>
      </c>
      <c r="KC67" s="36">
        <v>20881439</v>
      </c>
      <c r="KD67" s="36">
        <v>0</v>
      </c>
      <c r="KE67" s="36">
        <v>0</v>
      </c>
      <c r="KF67" s="36">
        <v>0</v>
      </c>
      <c r="KG67" s="36">
        <v>0</v>
      </c>
      <c r="KH67" s="36">
        <v>0</v>
      </c>
      <c r="KI67" s="36">
        <v>1015077</v>
      </c>
      <c r="KJ67" s="36">
        <v>0</v>
      </c>
      <c r="KK67" s="36">
        <v>21896516</v>
      </c>
      <c r="KL67" s="3">
        <v>936</v>
      </c>
      <c r="KM67" s="3" t="s">
        <v>752</v>
      </c>
      <c r="KN67" s="3">
        <v>0</v>
      </c>
      <c r="KO67" s="3">
        <v>22690166</v>
      </c>
      <c r="KP67" s="3">
        <v>0</v>
      </c>
      <c r="KQ67" s="3">
        <v>0</v>
      </c>
      <c r="KR67" s="3">
        <v>0</v>
      </c>
      <c r="KS67" s="3">
        <v>0</v>
      </c>
      <c r="KT67" s="3">
        <v>0</v>
      </c>
      <c r="KU67" s="3">
        <v>1111968</v>
      </c>
      <c r="KV67" s="3">
        <v>0</v>
      </c>
      <c r="KW67" s="3">
        <v>23802134</v>
      </c>
      <c r="KX67" s="36"/>
      <c r="KY67" s="36"/>
      <c r="KZ67" s="36"/>
      <c r="LA67" s="36"/>
      <c r="LB67" s="36"/>
      <c r="LC67" s="36"/>
      <c r="LD67" s="36"/>
      <c r="LE67" s="36"/>
      <c r="LF67" s="36"/>
      <c r="LG67" s="36"/>
      <c r="LH67" s="36"/>
      <c r="LI67" s="36"/>
      <c r="LJ67" s="3"/>
      <c r="LK67" s="3">
        <f t="shared" si="1"/>
        <v>-481</v>
      </c>
      <c r="LL67" s="3"/>
      <c r="LN67" s="204"/>
      <c r="LO67" s="20"/>
      <c r="LP67" s="61"/>
      <c r="LQ67" s="171"/>
      <c r="LR67" s="171"/>
      <c r="LS67" s="171"/>
      <c r="LT67" s="171"/>
      <c r="LU67" s="171"/>
      <c r="LV67" s="171"/>
      <c r="LW67" s="171"/>
      <c r="LX67" s="171"/>
      <c r="LY67" s="171"/>
    </row>
    <row r="68" spans="1:343" ht="14.45" customHeight="1">
      <c r="A68" s="1">
        <v>482</v>
      </c>
      <c r="B68" s="2" t="s">
        <v>27</v>
      </c>
      <c r="C68" s="5"/>
      <c r="D68" s="5"/>
      <c r="E68" s="3"/>
      <c r="F68" s="3"/>
      <c r="G68" s="3"/>
      <c r="H68" s="3"/>
      <c r="I68" s="3">
        <v>0</v>
      </c>
      <c r="J68" s="12"/>
      <c r="K68" s="12"/>
      <c r="L68" s="13"/>
      <c r="M68" s="13"/>
      <c r="N68" s="13"/>
      <c r="O68" s="13"/>
      <c r="P68" s="13"/>
      <c r="Q68" s="5"/>
      <c r="R68" s="5"/>
      <c r="S68" s="3"/>
      <c r="T68" s="3"/>
      <c r="U68" s="3"/>
      <c r="V68" s="3"/>
      <c r="W68" s="3"/>
      <c r="X68" s="3"/>
      <c r="Y68" s="3"/>
      <c r="Z68" s="12">
        <v>0</v>
      </c>
      <c r="AA68" s="12">
        <v>0</v>
      </c>
      <c r="AB68" s="13">
        <v>0</v>
      </c>
      <c r="AC68" s="13"/>
      <c r="AD68" s="13">
        <v>0</v>
      </c>
      <c r="AE68" s="13"/>
      <c r="AF68" s="13">
        <v>0</v>
      </c>
      <c r="AG68" s="13"/>
      <c r="AH68" s="13">
        <v>0</v>
      </c>
      <c r="AI68" s="5">
        <v>158.13999999999999</v>
      </c>
      <c r="AJ68" s="5">
        <v>0</v>
      </c>
      <c r="AK68" s="3">
        <v>1038993</v>
      </c>
      <c r="AL68" s="3"/>
      <c r="AM68" s="3">
        <v>0</v>
      </c>
      <c r="AN68" s="3"/>
      <c r="AO68" s="3">
        <v>0</v>
      </c>
      <c r="AP68" s="3"/>
      <c r="AQ68" s="3">
        <v>1038993</v>
      </c>
      <c r="AR68" s="12">
        <v>191.38</v>
      </c>
      <c r="AS68" s="12">
        <v>87.33</v>
      </c>
      <c r="AT68" s="13">
        <v>1379209</v>
      </c>
      <c r="AU68" s="13">
        <v>0</v>
      </c>
      <c r="AV68" s="13">
        <v>26461</v>
      </c>
      <c r="AW68" s="13">
        <v>0</v>
      </c>
      <c r="AX68" s="13">
        <v>0</v>
      </c>
      <c r="AY68" s="13"/>
      <c r="AZ68" s="13">
        <v>1405670</v>
      </c>
      <c r="BA68" s="5">
        <v>222.33</v>
      </c>
      <c r="BB68" s="5">
        <v>0</v>
      </c>
      <c r="BC68" s="5">
        <v>0</v>
      </c>
      <c r="BD68" s="3">
        <v>1656278</v>
      </c>
      <c r="BE68" s="3">
        <v>0</v>
      </c>
      <c r="BF68" s="3">
        <v>0</v>
      </c>
      <c r="BG68" s="3">
        <v>0</v>
      </c>
      <c r="BH68" s="3">
        <v>0</v>
      </c>
      <c r="BI68" s="3">
        <v>1656278</v>
      </c>
      <c r="BJ68" s="12">
        <v>254.26</v>
      </c>
      <c r="BK68" s="12">
        <v>0</v>
      </c>
      <c r="BL68" s="12">
        <v>0</v>
      </c>
      <c r="BM68" s="13">
        <v>2001888</v>
      </c>
      <c r="BN68" s="13">
        <v>0</v>
      </c>
      <c r="BO68" s="13">
        <v>0</v>
      </c>
      <c r="BP68" s="13">
        <v>0</v>
      </c>
      <c r="BQ68" s="13">
        <v>0</v>
      </c>
      <c r="BR68" s="13">
        <v>2001888</v>
      </c>
      <c r="BS68" s="5">
        <v>288.13</v>
      </c>
      <c r="BT68" s="5">
        <v>0</v>
      </c>
      <c r="BU68" s="5">
        <v>0</v>
      </c>
      <c r="BV68" s="3">
        <v>2329226</v>
      </c>
      <c r="BW68" s="3">
        <v>-4396</v>
      </c>
      <c r="BX68" s="3">
        <v>0</v>
      </c>
      <c r="BY68" s="3">
        <v>0</v>
      </c>
      <c r="BZ68" s="3">
        <v>0</v>
      </c>
      <c r="CA68" s="3">
        <v>2329226</v>
      </c>
      <c r="CB68" s="12">
        <v>287.85512367491162</v>
      </c>
      <c r="CC68" s="12">
        <v>0</v>
      </c>
      <c r="CD68" s="12">
        <v>0</v>
      </c>
      <c r="CE68" s="13">
        <v>2423953.826855124</v>
      </c>
      <c r="CF68" s="13"/>
      <c r="CG68" s="13">
        <v>0</v>
      </c>
      <c r="CH68" s="13"/>
      <c r="CI68" s="13">
        <v>0</v>
      </c>
      <c r="CJ68" s="13">
        <v>215315.63250883392</v>
      </c>
      <c r="CK68" s="13"/>
      <c r="CL68" s="13">
        <v>0</v>
      </c>
      <c r="CM68" s="13">
        <v>2541771.8443250428</v>
      </c>
      <c r="CN68" s="5">
        <v>287.90559440559434</v>
      </c>
      <c r="CO68" s="5">
        <v>0</v>
      </c>
      <c r="CP68" s="5">
        <v>0</v>
      </c>
      <c r="CQ68" s="3">
        <v>2416804.2202797206</v>
      </c>
      <c r="CR68" s="3">
        <v>0</v>
      </c>
      <c r="CS68" s="3">
        <v>0</v>
      </c>
      <c r="CT68" s="3">
        <v>0</v>
      </c>
      <c r="CU68" s="3">
        <v>0</v>
      </c>
      <c r="CV68" s="3">
        <v>223414.74125874127</v>
      </c>
      <c r="CW68" s="3">
        <v>0</v>
      </c>
      <c r="CX68" s="3">
        <v>2640218.961538462</v>
      </c>
      <c r="CY68" s="12">
        <v>286.99300699300704</v>
      </c>
      <c r="CZ68" s="12">
        <v>0</v>
      </c>
      <c r="DA68" s="12">
        <v>0</v>
      </c>
      <c r="DB68" s="13">
        <v>2486159.2167832172</v>
      </c>
      <c r="DC68" s="13"/>
      <c r="DD68" s="13">
        <v>0</v>
      </c>
      <c r="DE68" s="13"/>
      <c r="DF68" s="13">
        <v>0</v>
      </c>
      <c r="DG68" s="13">
        <v>232751.32867132869</v>
      </c>
      <c r="DH68" s="13"/>
      <c r="DI68" s="13">
        <v>85793.660839160904</v>
      </c>
      <c r="DJ68" s="13">
        <v>2718910.5454545459</v>
      </c>
      <c r="DK68" s="5">
        <v>287.97909407665509</v>
      </c>
      <c r="DL68" s="5">
        <v>0</v>
      </c>
      <c r="DM68" s="5">
        <v>0</v>
      </c>
      <c r="DN68" s="3">
        <v>2651838</v>
      </c>
      <c r="DO68" s="3">
        <v>0</v>
      </c>
      <c r="DP68" s="3">
        <v>0</v>
      </c>
      <c r="DQ68" s="3">
        <v>0</v>
      </c>
      <c r="DR68" s="3">
        <v>0</v>
      </c>
      <c r="DS68" s="3">
        <v>244494</v>
      </c>
      <c r="DT68" s="3">
        <v>0</v>
      </c>
      <c r="DU68" s="3">
        <v>2896332</v>
      </c>
      <c r="DV68" s="12">
        <v>288.16724738675953</v>
      </c>
      <c r="DW68" s="12">
        <v>0.16724738675952702</v>
      </c>
      <c r="DX68" s="12">
        <v>0</v>
      </c>
      <c r="DY68" s="13">
        <v>2787889</v>
      </c>
      <c r="DZ68" s="13"/>
      <c r="EA68" s="13">
        <v>0</v>
      </c>
      <c r="EB68" s="13"/>
      <c r="EC68" s="13">
        <v>0</v>
      </c>
      <c r="ED68" s="13">
        <v>257046</v>
      </c>
      <c r="EE68" s="13"/>
      <c r="EF68" s="13">
        <v>3044935</v>
      </c>
      <c r="EG68" s="5">
        <v>287.22968197879851</v>
      </c>
      <c r="EH68" s="5">
        <v>0</v>
      </c>
      <c r="EI68" s="5">
        <v>0</v>
      </c>
      <c r="EJ68" s="3">
        <v>2817479</v>
      </c>
      <c r="EK68" s="3"/>
      <c r="EL68" s="3">
        <v>0</v>
      </c>
      <c r="EM68" s="3"/>
      <c r="EN68" s="3">
        <v>0</v>
      </c>
      <c r="EO68" s="3">
        <v>256497</v>
      </c>
      <c r="EP68" s="3"/>
      <c r="EQ68" s="3">
        <v>3073976</v>
      </c>
      <c r="ER68" s="35">
        <v>253.73776223776224</v>
      </c>
      <c r="ES68" s="35">
        <v>0</v>
      </c>
      <c r="ET68" s="35">
        <v>0</v>
      </c>
      <c r="EU68" s="36">
        <v>2539587</v>
      </c>
      <c r="EV68" s="36">
        <v>346651</v>
      </c>
      <c r="EW68" s="36">
        <v>0</v>
      </c>
      <c r="EX68" s="36">
        <v>0</v>
      </c>
      <c r="EY68" s="36">
        <v>0</v>
      </c>
      <c r="EZ68" s="36">
        <v>226589</v>
      </c>
      <c r="FA68" s="36">
        <v>30225</v>
      </c>
      <c r="FB68" s="36">
        <v>2766176</v>
      </c>
      <c r="FC68" s="5">
        <v>287.9505300353357</v>
      </c>
      <c r="FD68" s="5">
        <v>0</v>
      </c>
      <c r="FE68" s="5">
        <v>0</v>
      </c>
      <c r="FF68" s="3">
        <v>2952557</v>
      </c>
      <c r="FG68" s="3">
        <v>0</v>
      </c>
      <c r="FH68" s="3">
        <v>0</v>
      </c>
      <c r="FI68" s="3">
        <v>0</v>
      </c>
      <c r="FJ68" s="3">
        <v>0</v>
      </c>
      <c r="FK68" s="3">
        <v>257141</v>
      </c>
      <c r="FL68" s="3">
        <v>0</v>
      </c>
      <c r="FM68" s="3">
        <v>3209698</v>
      </c>
      <c r="FN68" s="36">
        <v>287.77003484320556</v>
      </c>
      <c r="FO68" s="36">
        <v>0</v>
      </c>
      <c r="FP68" s="36">
        <v>0</v>
      </c>
      <c r="FQ68" s="36">
        <v>3060763</v>
      </c>
      <c r="FR68" s="36">
        <v>0</v>
      </c>
      <c r="FS68" s="36">
        <v>0</v>
      </c>
      <c r="FT68" s="36">
        <v>0</v>
      </c>
      <c r="FU68" s="36">
        <v>0</v>
      </c>
      <c r="FV68" s="36">
        <v>256979</v>
      </c>
      <c r="FW68" s="36">
        <v>0</v>
      </c>
      <c r="FX68" s="36">
        <v>3317742</v>
      </c>
      <c r="FY68" s="5">
        <v>287.83219178082186</v>
      </c>
      <c r="FZ68" s="5">
        <v>0</v>
      </c>
      <c r="GA68" s="5">
        <v>0</v>
      </c>
      <c r="GB68" s="3">
        <v>3069580</v>
      </c>
      <c r="GC68" s="3">
        <v>0</v>
      </c>
      <c r="GD68" s="3">
        <v>0</v>
      </c>
      <c r="GE68" s="3">
        <v>0</v>
      </c>
      <c r="GF68" s="3">
        <v>0</v>
      </c>
      <c r="GG68" s="3">
        <v>257036</v>
      </c>
      <c r="GH68" s="3">
        <v>0</v>
      </c>
      <c r="GI68" s="3">
        <v>3326616</v>
      </c>
      <c r="GJ68" s="36">
        <v>286.73702422145328</v>
      </c>
      <c r="GK68" s="36">
        <v>0</v>
      </c>
      <c r="GL68" s="36">
        <v>0</v>
      </c>
      <c r="GM68" s="36">
        <v>3216523</v>
      </c>
      <c r="GN68" s="36">
        <v>0</v>
      </c>
      <c r="GO68" s="36">
        <v>0</v>
      </c>
      <c r="GP68" s="36">
        <v>0</v>
      </c>
      <c r="GQ68" s="36">
        <v>0</v>
      </c>
      <c r="GR68" s="36">
        <v>256058</v>
      </c>
      <c r="GS68" s="36">
        <v>0</v>
      </c>
      <c r="GT68" s="36">
        <v>3472581</v>
      </c>
      <c r="GU68" s="5">
        <v>287.92361111111109</v>
      </c>
      <c r="GV68" s="5">
        <v>0</v>
      </c>
      <c r="GW68" s="5">
        <v>0</v>
      </c>
      <c r="GX68" s="3">
        <v>3343224</v>
      </c>
      <c r="GY68" s="3">
        <v>0</v>
      </c>
      <c r="GZ68" s="3">
        <v>0</v>
      </c>
      <c r="HA68" s="3">
        <v>0</v>
      </c>
      <c r="HB68" s="3">
        <v>0</v>
      </c>
      <c r="HC68" s="3">
        <v>257116</v>
      </c>
      <c r="HD68" s="3">
        <v>0</v>
      </c>
      <c r="HE68" s="3">
        <v>3600340</v>
      </c>
      <c r="HF68" s="36">
        <v>287.96527777777777</v>
      </c>
      <c r="HG68" s="36">
        <v>0</v>
      </c>
      <c r="HH68" s="36">
        <v>0</v>
      </c>
      <c r="HI68" s="36">
        <v>3617404</v>
      </c>
      <c r="HJ68" s="36">
        <v>0</v>
      </c>
      <c r="HK68" s="36">
        <v>0</v>
      </c>
      <c r="HL68" s="36">
        <v>0</v>
      </c>
      <c r="HM68" s="36">
        <v>0</v>
      </c>
      <c r="HN68" s="36">
        <v>0</v>
      </c>
      <c r="HO68" s="36">
        <v>257154</v>
      </c>
      <c r="HP68" s="36">
        <v>0</v>
      </c>
      <c r="HQ68" s="36">
        <v>3874558</v>
      </c>
      <c r="HR68" s="3">
        <v>288.00000000000006</v>
      </c>
      <c r="HS68" s="3">
        <v>0</v>
      </c>
      <c r="HT68" s="3">
        <v>0</v>
      </c>
      <c r="HU68" s="3">
        <v>3775774</v>
      </c>
      <c r="HV68" s="3">
        <v>0</v>
      </c>
      <c r="HW68" s="3">
        <v>0</v>
      </c>
      <c r="HX68" s="3">
        <v>0</v>
      </c>
      <c r="HY68" s="3">
        <v>0</v>
      </c>
      <c r="HZ68" s="3">
        <v>0</v>
      </c>
      <c r="IA68" s="3">
        <v>257184</v>
      </c>
      <c r="IB68" s="3">
        <v>0</v>
      </c>
      <c r="IC68" s="3">
        <v>4032958</v>
      </c>
      <c r="ID68" s="201">
        <v>287.93</v>
      </c>
      <c r="IE68" s="201">
        <v>0</v>
      </c>
      <c r="IF68" s="201">
        <v>0</v>
      </c>
      <c r="IG68" s="36">
        <v>3906971</v>
      </c>
      <c r="IH68" s="36">
        <v>0</v>
      </c>
      <c r="II68" s="36">
        <v>0</v>
      </c>
      <c r="IJ68" s="36">
        <v>0</v>
      </c>
      <c r="IK68" s="36">
        <v>0</v>
      </c>
      <c r="IL68" s="36">
        <v>0</v>
      </c>
      <c r="IM68" s="36">
        <v>257124</v>
      </c>
      <c r="IN68" s="36">
        <v>0</v>
      </c>
      <c r="IO68" s="36">
        <v>4164095</v>
      </c>
      <c r="IP68" s="3">
        <v>306.90999999999997</v>
      </c>
      <c r="IQ68" s="3">
        <v>18.909999999999961</v>
      </c>
      <c r="IR68" s="3">
        <v>0</v>
      </c>
      <c r="IS68" s="3">
        <v>4106159</v>
      </c>
      <c r="IT68" s="3">
        <v>0</v>
      </c>
      <c r="IU68" s="3">
        <v>0</v>
      </c>
      <c r="IV68" s="3">
        <v>0</v>
      </c>
      <c r="IW68" s="3">
        <v>0</v>
      </c>
      <c r="IX68" s="3">
        <v>0</v>
      </c>
      <c r="IY68" s="3">
        <v>270081</v>
      </c>
      <c r="IZ68" s="3">
        <v>0</v>
      </c>
      <c r="JA68" s="3">
        <v>4376240</v>
      </c>
      <c r="JB68" s="36">
        <v>287.86</v>
      </c>
      <c r="JC68" s="36">
        <v>0</v>
      </c>
      <c r="JD68" s="36">
        <v>0</v>
      </c>
      <c r="JE68" s="36">
        <v>4234302</v>
      </c>
      <c r="JF68" s="36">
        <v>0</v>
      </c>
      <c r="JG68" s="36">
        <v>0</v>
      </c>
      <c r="JH68" s="36">
        <v>0</v>
      </c>
      <c r="JI68" s="36">
        <v>0</v>
      </c>
      <c r="JJ68" s="36">
        <v>0</v>
      </c>
      <c r="JK68" s="36">
        <v>270017</v>
      </c>
      <c r="JL68" s="36">
        <v>0</v>
      </c>
      <c r="JM68" s="36">
        <v>4504319</v>
      </c>
      <c r="JN68" s="3">
        <v>286.96000000000004</v>
      </c>
      <c r="JO68" s="3">
        <v>0</v>
      </c>
      <c r="JP68" s="3">
        <v>0</v>
      </c>
      <c r="JQ68" s="3">
        <v>4483275</v>
      </c>
      <c r="JR68" s="3">
        <v>0</v>
      </c>
      <c r="JS68" s="3">
        <v>0</v>
      </c>
      <c r="JT68" s="3">
        <v>0</v>
      </c>
      <c r="JU68" s="3">
        <v>0</v>
      </c>
      <c r="JV68" s="3">
        <v>0</v>
      </c>
      <c r="JW68" s="3">
        <v>269167</v>
      </c>
      <c r="JX68" s="3">
        <v>0</v>
      </c>
      <c r="JY68" s="3">
        <v>4752442</v>
      </c>
      <c r="JZ68" s="36">
        <v>287.85000000000002</v>
      </c>
      <c r="KA68" s="36">
        <v>0</v>
      </c>
      <c r="KB68" s="36">
        <v>0</v>
      </c>
      <c r="KC68" s="36">
        <v>4667452</v>
      </c>
      <c r="KD68" s="36">
        <v>0</v>
      </c>
      <c r="KE68" s="36">
        <v>0</v>
      </c>
      <c r="KF68" s="36">
        <v>0</v>
      </c>
      <c r="KG68" s="36">
        <v>0</v>
      </c>
      <c r="KH68" s="36">
        <v>0</v>
      </c>
      <c r="KI68" s="36">
        <v>313181</v>
      </c>
      <c r="KJ68" s="36">
        <v>0</v>
      </c>
      <c r="KK68" s="36">
        <v>4980633</v>
      </c>
      <c r="KL68" s="3">
        <v>288</v>
      </c>
      <c r="KM68" s="3">
        <v>2</v>
      </c>
      <c r="KN68" s="3">
        <v>0</v>
      </c>
      <c r="KO68" s="3">
        <v>4832479</v>
      </c>
      <c r="KP68" s="3">
        <v>0</v>
      </c>
      <c r="KQ68" s="3">
        <v>0</v>
      </c>
      <c r="KR68" s="3">
        <v>0</v>
      </c>
      <c r="KS68" s="3">
        <v>0</v>
      </c>
      <c r="KT68" s="3">
        <v>0</v>
      </c>
      <c r="KU68" s="3">
        <v>339840</v>
      </c>
      <c r="KV68" s="3">
        <v>0</v>
      </c>
      <c r="KW68" s="3">
        <v>5172319</v>
      </c>
      <c r="KX68" s="36"/>
      <c r="KY68" s="36"/>
      <c r="KZ68" s="36"/>
      <c r="LA68" s="36"/>
      <c r="LB68" s="36"/>
      <c r="LC68" s="36"/>
      <c r="LD68" s="36"/>
      <c r="LE68" s="36"/>
      <c r="LF68" s="36"/>
      <c r="LG68" s="36"/>
      <c r="LH68" s="36"/>
      <c r="LI68" s="36"/>
      <c r="LJ68" s="3"/>
      <c r="LK68" s="3">
        <f t="shared" si="1"/>
        <v>-482</v>
      </c>
      <c r="LN68" s="204"/>
      <c r="LO68" s="20"/>
      <c r="LP68" s="61"/>
      <c r="LQ68" s="171"/>
      <c r="LR68" s="171"/>
      <c r="LS68" s="171"/>
      <c r="LT68" s="171"/>
      <c r="LU68" s="171"/>
      <c r="LV68" s="171"/>
      <c r="LW68" s="171"/>
      <c r="LX68" s="171"/>
      <c r="LY68" s="171"/>
    </row>
    <row r="69" spans="1:343" ht="14.45" customHeight="1">
      <c r="A69" s="1">
        <v>483</v>
      </c>
      <c r="B69" s="2" t="s">
        <v>28</v>
      </c>
      <c r="C69" s="5"/>
      <c r="D69" s="5"/>
      <c r="E69" s="3"/>
      <c r="F69" s="3"/>
      <c r="G69" s="3"/>
      <c r="H69" s="3"/>
      <c r="I69" s="3">
        <v>0</v>
      </c>
      <c r="J69" s="12"/>
      <c r="K69" s="12"/>
      <c r="L69" s="13"/>
      <c r="M69" s="13"/>
      <c r="N69" s="13"/>
      <c r="O69" s="13"/>
      <c r="P69" s="13"/>
      <c r="Q69" s="5"/>
      <c r="R69" s="5"/>
      <c r="S69" s="3"/>
      <c r="T69" s="3"/>
      <c r="U69" s="3"/>
      <c r="V69" s="3"/>
      <c r="W69" s="3"/>
      <c r="X69" s="3"/>
      <c r="Y69" s="3"/>
      <c r="Z69" s="12">
        <v>161.52000000000001</v>
      </c>
      <c r="AA69" s="12">
        <v>0</v>
      </c>
      <c r="AB69" s="13">
        <v>1045052</v>
      </c>
      <c r="AC69" s="13">
        <v>0</v>
      </c>
      <c r="AD69" s="13">
        <v>0</v>
      </c>
      <c r="AE69" s="13">
        <v>0</v>
      </c>
      <c r="AF69" s="13">
        <v>0</v>
      </c>
      <c r="AG69" s="13"/>
      <c r="AH69" s="13">
        <v>1045052</v>
      </c>
      <c r="AI69" s="5">
        <v>211.35</v>
      </c>
      <c r="AJ69" s="5">
        <v>0</v>
      </c>
      <c r="AK69" s="3">
        <v>1425928</v>
      </c>
      <c r="AL69" s="3"/>
      <c r="AM69" s="3">
        <v>0</v>
      </c>
      <c r="AN69" s="3"/>
      <c r="AO69" s="3">
        <v>0</v>
      </c>
      <c r="AP69" s="3"/>
      <c r="AQ69" s="3">
        <v>1425928</v>
      </c>
      <c r="AR69" s="12">
        <v>193.12</v>
      </c>
      <c r="AS69" s="12">
        <v>0</v>
      </c>
      <c r="AT69" s="13">
        <v>1345113</v>
      </c>
      <c r="AU69" s="13">
        <v>0</v>
      </c>
      <c r="AV69" s="13">
        <v>0</v>
      </c>
      <c r="AW69" s="13">
        <v>0</v>
      </c>
      <c r="AX69" s="13">
        <v>0</v>
      </c>
      <c r="AY69" s="13"/>
      <c r="AZ69" s="13">
        <v>1345113</v>
      </c>
      <c r="BA69" s="5">
        <v>215.02</v>
      </c>
      <c r="BB69" s="5">
        <v>0</v>
      </c>
      <c r="BC69" s="5">
        <v>0</v>
      </c>
      <c r="BD69" s="3">
        <v>1568059</v>
      </c>
      <c r="BE69" s="3">
        <v>0</v>
      </c>
      <c r="BF69" s="3">
        <v>0</v>
      </c>
      <c r="BG69" s="3">
        <v>0</v>
      </c>
      <c r="BH69" s="3">
        <v>0</v>
      </c>
      <c r="BI69" s="3">
        <v>1568059</v>
      </c>
      <c r="BJ69" s="12">
        <v>223.63</v>
      </c>
      <c r="BK69" s="12">
        <v>0</v>
      </c>
      <c r="BL69" s="12">
        <v>0</v>
      </c>
      <c r="BM69" s="13">
        <v>1641042</v>
      </c>
      <c r="BN69" s="13">
        <v>0</v>
      </c>
      <c r="BO69" s="13">
        <v>0</v>
      </c>
      <c r="BP69" s="13">
        <v>0</v>
      </c>
      <c r="BQ69" s="13">
        <v>0</v>
      </c>
      <c r="BR69" s="13">
        <v>1641042</v>
      </c>
      <c r="BS69" s="5">
        <v>227.96</v>
      </c>
      <c r="BT69" s="5">
        <v>0</v>
      </c>
      <c r="BU69" s="5">
        <v>0</v>
      </c>
      <c r="BV69" s="3">
        <v>1857627</v>
      </c>
      <c r="BW69" s="3">
        <v>0</v>
      </c>
      <c r="BX69" s="3">
        <v>0</v>
      </c>
      <c r="BY69" s="3">
        <v>0</v>
      </c>
      <c r="BZ69" s="3">
        <v>0</v>
      </c>
      <c r="CA69" s="3">
        <v>1857627</v>
      </c>
      <c r="CB69" s="12">
        <v>252.88111888111888</v>
      </c>
      <c r="CC69" s="12">
        <v>2.8811188811188844</v>
      </c>
      <c r="CD69" s="12">
        <v>0</v>
      </c>
      <c r="CE69" s="13">
        <v>2096142.6151761622</v>
      </c>
      <c r="CF69" s="13"/>
      <c r="CG69" s="13">
        <v>0</v>
      </c>
      <c r="CH69" s="13"/>
      <c r="CI69" s="13">
        <v>0</v>
      </c>
      <c r="CJ69" s="13">
        <v>186999.99999999945</v>
      </c>
      <c r="CK69" s="13"/>
      <c r="CL69" s="13">
        <v>0</v>
      </c>
      <c r="CM69" s="13">
        <v>2171097.9461996192</v>
      </c>
      <c r="CN69" s="5">
        <v>269.19860627177707</v>
      </c>
      <c r="CO69" s="5">
        <v>0</v>
      </c>
      <c r="CP69" s="5">
        <v>0</v>
      </c>
      <c r="CQ69" s="3">
        <v>2224993.1533101047</v>
      </c>
      <c r="CR69" s="3">
        <v>0</v>
      </c>
      <c r="CS69" s="3">
        <v>0</v>
      </c>
      <c r="CT69" s="3">
        <v>0</v>
      </c>
      <c r="CU69" s="3">
        <v>0</v>
      </c>
      <c r="CV69" s="3">
        <v>208898.11846689894</v>
      </c>
      <c r="CW69" s="3">
        <v>0</v>
      </c>
      <c r="CX69" s="3">
        <v>2433891.2717770035</v>
      </c>
      <c r="CY69" s="12">
        <v>297.3240418118466</v>
      </c>
      <c r="CZ69" s="12">
        <v>0</v>
      </c>
      <c r="DA69" s="12">
        <v>0</v>
      </c>
      <c r="DB69" s="13">
        <v>2494589.3188757538</v>
      </c>
      <c r="DC69" s="13"/>
      <c r="DD69" s="13">
        <v>0</v>
      </c>
      <c r="DE69" s="13"/>
      <c r="DF69" s="13">
        <v>0</v>
      </c>
      <c r="DG69" s="13">
        <v>241129.79790940764</v>
      </c>
      <c r="DH69" s="13"/>
      <c r="DI69" s="13">
        <v>160684.4787548231</v>
      </c>
      <c r="DJ69" s="13">
        <v>2735719.1167851612</v>
      </c>
      <c r="DK69" s="5">
        <v>302.95789473684204</v>
      </c>
      <c r="DL69" s="5">
        <v>2.9578947368420465</v>
      </c>
      <c r="DM69" s="5">
        <v>0</v>
      </c>
      <c r="DN69" s="3">
        <v>2647674</v>
      </c>
      <c r="DO69" s="3">
        <v>0</v>
      </c>
      <c r="DP69" s="3">
        <v>0</v>
      </c>
      <c r="DQ69" s="3">
        <v>0</v>
      </c>
      <c r="DR69" s="3">
        <v>0</v>
      </c>
      <c r="DS69" s="3">
        <v>254785</v>
      </c>
      <c r="DT69" s="3">
        <v>0</v>
      </c>
      <c r="DU69" s="3">
        <v>2902459</v>
      </c>
      <c r="DV69" s="12">
        <v>309.08304498269899</v>
      </c>
      <c r="DW69" s="12">
        <v>0</v>
      </c>
      <c r="DX69" s="12">
        <v>0</v>
      </c>
      <c r="DY69" s="13">
        <v>2798957</v>
      </c>
      <c r="DZ69" s="13"/>
      <c r="EA69" s="13">
        <v>0</v>
      </c>
      <c r="EB69" s="13"/>
      <c r="EC69" s="13">
        <v>0</v>
      </c>
      <c r="ED69" s="13">
        <v>276011</v>
      </c>
      <c r="EE69" s="13"/>
      <c r="EF69" s="13">
        <v>3074968</v>
      </c>
      <c r="EG69" s="5">
        <v>304.75874125874111</v>
      </c>
      <c r="EH69" s="5">
        <v>0</v>
      </c>
      <c r="EI69" s="5">
        <v>0</v>
      </c>
      <c r="EJ69" s="3">
        <v>2833654</v>
      </c>
      <c r="EK69" s="3"/>
      <c r="EL69" s="3">
        <v>0</v>
      </c>
      <c r="EM69" s="3"/>
      <c r="EN69" s="3">
        <v>0</v>
      </c>
      <c r="EO69" s="3">
        <v>272150</v>
      </c>
      <c r="EP69" s="3"/>
      <c r="EQ69" s="3">
        <v>3105804</v>
      </c>
      <c r="ER69" s="35">
        <v>313.93356643356634</v>
      </c>
      <c r="ES69" s="35">
        <v>0</v>
      </c>
      <c r="ET69" s="35">
        <v>0</v>
      </c>
      <c r="EU69" s="36">
        <v>2876917</v>
      </c>
      <c r="EV69" s="36">
        <v>0</v>
      </c>
      <c r="EW69" s="36">
        <v>0</v>
      </c>
      <c r="EX69" s="36">
        <v>0</v>
      </c>
      <c r="EY69" s="36">
        <v>0</v>
      </c>
      <c r="EZ69" s="36">
        <v>280343</v>
      </c>
      <c r="FA69" s="36">
        <v>0</v>
      </c>
      <c r="FB69" s="36">
        <v>3157260</v>
      </c>
      <c r="FC69" s="5">
        <v>381.94463667820065</v>
      </c>
      <c r="FD69" s="5">
        <v>0</v>
      </c>
      <c r="FE69" s="5">
        <v>0</v>
      </c>
      <c r="FF69" s="3">
        <v>3552336</v>
      </c>
      <c r="FG69" s="3">
        <v>0</v>
      </c>
      <c r="FH69" s="3">
        <v>0</v>
      </c>
      <c r="FI69" s="3">
        <v>0</v>
      </c>
      <c r="FJ69" s="3">
        <v>0</v>
      </c>
      <c r="FK69" s="3">
        <v>341073</v>
      </c>
      <c r="FL69" s="3">
        <v>0</v>
      </c>
      <c r="FM69" s="3">
        <v>3893409</v>
      </c>
      <c r="FN69" s="36">
        <v>445.01360544217681</v>
      </c>
      <c r="FO69" s="36">
        <v>0</v>
      </c>
      <c r="FP69" s="36">
        <v>0</v>
      </c>
      <c r="FQ69" s="36">
        <v>4361503</v>
      </c>
      <c r="FR69" s="36">
        <v>0</v>
      </c>
      <c r="FS69" s="36">
        <v>0</v>
      </c>
      <c r="FT69" s="36">
        <v>0</v>
      </c>
      <c r="FU69" s="36">
        <v>0</v>
      </c>
      <c r="FV69" s="36">
        <v>397394</v>
      </c>
      <c r="FW69" s="36">
        <v>0</v>
      </c>
      <c r="FX69" s="36">
        <v>4758897</v>
      </c>
      <c r="FY69" s="5">
        <v>520.0793103448276</v>
      </c>
      <c r="FZ69" s="5">
        <v>0</v>
      </c>
      <c r="GA69" s="5">
        <v>0</v>
      </c>
      <c r="GB69" s="3">
        <v>5319021</v>
      </c>
      <c r="GC69" s="3">
        <v>0</v>
      </c>
      <c r="GD69" s="3">
        <v>0</v>
      </c>
      <c r="GE69" s="3">
        <v>0</v>
      </c>
      <c r="GF69" s="3">
        <v>0</v>
      </c>
      <c r="GG69" s="3">
        <v>464431</v>
      </c>
      <c r="GH69" s="3">
        <v>0</v>
      </c>
      <c r="GI69" s="3">
        <v>5783452</v>
      </c>
      <c r="GJ69" s="36">
        <v>595.09271523178791</v>
      </c>
      <c r="GK69" s="36">
        <v>0</v>
      </c>
      <c r="GL69" s="36">
        <v>0</v>
      </c>
      <c r="GM69" s="36">
        <v>6527707</v>
      </c>
      <c r="GN69" s="36">
        <v>0</v>
      </c>
      <c r="GO69" s="36">
        <v>0</v>
      </c>
      <c r="GP69" s="36">
        <v>0</v>
      </c>
      <c r="GQ69" s="36">
        <v>0</v>
      </c>
      <c r="GR69" s="36">
        <v>531420</v>
      </c>
      <c r="GS69" s="36">
        <v>0</v>
      </c>
      <c r="GT69" s="36">
        <v>7059127</v>
      </c>
      <c r="GU69" s="5">
        <v>626.04878048780483</v>
      </c>
      <c r="GV69" s="5">
        <v>0</v>
      </c>
      <c r="GW69" s="5">
        <v>0</v>
      </c>
      <c r="GX69" s="3">
        <v>7210226</v>
      </c>
      <c r="GY69" s="3">
        <v>0</v>
      </c>
      <c r="GZ69" s="3">
        <v>0</v>
      </c>
      <c r="HA69" s="3">
        <v>0</v>
      </c>
      <c r="HB69" s="3">
        <v>0</v>
      </c>
      <c r="HC69" s="3">
        <v>559060</v>
      </c>
      <c r="HD69" s="3">
        <v>0</v>
      </c>
      <c r="HE69" s="3">
        <v>7769286</v>
      </c>
      <c r="HF69" s="36">
        <v>661.71180555555554</v>
      </c>
      <c r="HG69" s="36">
        <v>0</v>
      </c>
      <c r="HH69" s="36">
        <v>0</v>
      </c>
      <c r="HI69" s="36">
        <v>8184035</v>
      </c>
      <c r="HJ69" s="36">
        <v>0</v>
      </c>
      <c r="HK69" s="36">
        <v>0</v>
      </c>
      <c r="HL69" s="36">
        <v>0</v>
      </c>
      <c r="HM69" s="36">
        <v>0</v>
      </c>
      <c r="HN69" s="36">
        <v>0</v>
      </c>
      <c r="HO69" s="36">
        <v>590911</v>
      </c>
      <c r="HP69" s="36">
        <v>0</v>
      </c>
      <c r="HQ69" s="36">
        <v>8774946</v>
      </c>
      <c r="HR69" s="3">
        <v>661.53</v>
      </c>
      <c r="HS69" s="3">
        <v>0</v>
      </c>
      <c r="HT69" s="3">
        <v>0</v>
      </c>
      <c r="HU69" s="3">
        <v>8459720</v>
      </c>
      <c r="HV69" s="3">
        <v>0</v>
      </c>
      <c r="HW69" s="3">
        <v>0</v>
      </c>
      <c r="HX69" s="3">
        <v>0</v>
      </c>
      <c r="HY69" s="3">
        <v>0</v>
      </c>
      <c r="HZ69" s="3">
        <v>0</v>
      </c>
      <c r="IA69" s="3">
        <v>590754</v>
      </c>
      <c r="IB69" s="3">
        <v>0</v>
      </c>
      <c r="IC69" s="3">
        <v>9050474</v>
      </c>
      <c r="ID69" s="201">
        <v>654.65999999999974</v>
      </c>
      <c r="IE69" s="201">
        <v>0</v>
      </c>
      <c r="IF69" s="201">
        <v>0</v>
      </c>
      <c r="IG69" s="36">
        <v>8726816</v>
      </c>
      <c r="IH69" s="36">
        <v>0</v>
      </c>
      <c r="II69" s="36">
        <v>0</v>
      </c>
      <c r="IJ69" s="36">
        <v>0</v>
      </c>
      <c r="IK69" s="36">
        <v>0</v>
      </c>
      <c r="IL69" s="36">
        <v>0</v>
      </c>
      <c r="IM69" s="36">
        <v>584625</v>
      </c>
      <c r="IN69" s="36">
        <v>0</v>
      </c>
      <c r="IO69" s="36">
        <v>9311441</v>
      </c>
      <c r="IP69" s="3">
        <v>647.28</v>
      </c>
      <c r="IQ69" s="3">
        <v>0</v>
      </c>
      <c r="IR69" s="3">
        <v>0</v>
      </c>
      <c r="IS69" s="3">
        <v>8967472</v>
      </c>
      <c r="IT69" s="3">
        <v>0</v>
      </c>
      <c r="IU69" s="3">
        <v>0</v>
      </c>
      <c r="IV69" s="3">
        <v>0</v>
      </c>
      <c r="IW69" s="3">
        <v>0</v>
      </c>
      <c r="IX69" s="3">
        <v>0</v>
      </c>
      <c r="IY69" s="3">
        <v>607139</v>
      </c>
      <c r="IZ69" s="3">
        <v>0</v>
      </c>
      <c r="JA69" s="3">
        <v>9574611</v>
      </c>
      <c r="JB69" s="36">
        <v>668.10000000000025</v>
      </c>
      <c r="JC69" s="36">
        <v>0</v>
      </c>
      <c r="JD69" s="36">
        <v>0</v>
      </c>
      <c r="JE69" s="36">
        <v>9714621</v>
      </c>
      <c r="JF69" s="36">
        <v>0</v>
      </c>
      <c r="JG69" s="36">
        <v>0</v>
      </c>
      <c r="JH69" s="36">
        <v>0</v>
      </c>
      <c r="JI69" s="36">
        <v>0</v>
      </c>
      <c r="JJ69" s="36">
        <v>0</v>
      </c>
      <c r="JK69" s="36">
        <v>626673</v>
      </c>
      <c r="JL69" s="36">
        <v>0</v>
      </c>
      <c r="JM69" s="36">
        <v>10341294</v>
      </c>
      <c r="JN69" s="3">
        <v>650.32000000000028</v>
      </c>
      <c r="JO69" s="3">
        <v>0</v>
      </c>
      <c r="JP69" s="3">
        <v>0</v>
      </c>
      <c r="JQ69" s="3">
        <v>10053130</v>
      </c>
      <c r="JR69" s="3">
        <v>0</v>
      </c>
      <c r="JS69" s="3">
        <v>0</v>
      </c>
      <c r="JT69" s="3">
        <v>0</v>
      </c>
      <c r="JU69" s="3">
        <v>0</v>
      </c>
      <c r="JV69" s="3">
        <v>0</v>
      </c>
      <c r="JW69" s="3">
        <v>610000</v>
      </c>
      <c r="JX69" s="3">
        <v>0</v>
      </c>
      <c r="JY69" s="3">
        <v>10663130</v>
      </c>
      <c r="JZ69" s="36">
        <v>626.34</v>
      </c>
      <c r="KA69" s="36">
        <v>0</v>
      </c>
      <c r="KB69" s="36">
        <v>0</v>
      </c>
      <c r="KC69" s="36">
        <v>10184477</v>
      </c>
      <c r="KD69" s="36">
        <v>0</v>
      </c>
      <c r="KE69" s="36">
        <v>0</v>
      </c>
      <c r="KF69" s="36">
        <v>0</v>
      </c>
      <c r="KG69" s="36">
        <v>0</v>
      </c>
      <c r="KH69" s="36">
        <v>0</v>
      </c>
      <c r="KI69" s="36">
        <v>681457</v>
      </c>
      <c r="KJ69" s="36">
        <v>0</v>
      </c>
      <c r="KK69" s="36">
        <v>10865934</v>
      </c>
      <c r="KL69" s="3">
        <v>623</v>
      </c>
      <c r="KM69" s="3" t="s">
        <v>752</v>
      </c>
      <c r="KN69" s="3">
        <v>0</v>
      </c>
      <c r="KO69" s="3">
        <v>10689055</v>
      </c>
      <c r="KP69" s="3">
        <v>0</v>
      </c>
      <c r="KQ69" s="3">
        <v>0</v>
      </c>
      <c r="KR69" s="3">
        <v>0</v>
      </c>
      <c r="KS69" s="3">
        <v>0</v>
      </c>
      <c r="KT69" s="3">
        <v>0</v>
      </c>
      <c r="KU69" s="3">
        <v>740124</v>
      </c>
      <c r="KV69" s="3">
        <v>0</v>
      </c>
      <c r="KW69" s="3">
        <v>11429179</v>
      </c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"/>
      <c r="LK69" s="3">
        <f t="shared" si="1"/>
        <v>-483</v>
      </c>
      <c r="LL69" s="3"/>
      <c r="LN69" s="204"/>
      <c r="LO69" s="20"/>
      <c r="LP69" s="61"/>
      <c r="LQ69" s="171"/>
      <c r="LR69" s="171"/>
      <c r="LS69" s="171"/>
      <c r="LT69" s="171"/>
      <c r="LU69" s="171"/>
      <c r="LV69" s="171"/>
      <c r="LW69" s="171"/>
      <c r="LX69" s="171"/>
      <c r="LY69" s="171"/>
    </row>
    <row r="70" spans="1:343" ht="14.45" customHeight="1">
      <c r="A70" s="1">
        <v>484</v>
      </c>
      <c r="B70" s="2" t="s">
        <v>29</v>
      </c>
      <c r="C70" s="5"/>
      <c r="D70" s="5"/>
      <c r="E70" s="3"/>
      <c r="F70" s="3"/>
      <c r="G70" s="3"/>
      <c r="H70" s="3"/>
      <c r="I70" s="3">
        <v>0</v>
      </c>
      <c r="J70" s="12"/>
      <c r="K70" s="12"/>
      <c r="L70" s="13"/>
      <c r="M70" s="13"/>
      <c r="N70" s="13"/>
      <c r="O70" s="13"/>
      <c r="P70" s="13"/>
      <c r="Q70" s="5"/>
      <c r="R70" s="5"/>
      <c r="S70" s="3"/>
      <c r="T70" s="3"/>
      <c r="U70" s="3"/>
      <c r="V70" s="3"/>
      <c r="W70" s="3"/>
      <c r="X70" s="3"/>
      <c r="Y70" s="3"/>
      <c r="Z70" s="12">
        <v>0</v>
      </c>
      <c r="AA70" s="12">
        <v>0</v>
      </c>
      <c r="AB70" s="13">
        <v>0</v>
      </c>
      <c r="AC70" s="13"/>
      <c r="AD70" s="13">
        <v>0</v>
      </c>
      <c r="AE70" s="13"/>
      <c r="AF70" s="13">
        <v>0</v>
      </c>
      <c r="AG70" s="13"/>
      <c r="AH70" s="13">
        <v>0</v>
      </c>
      <c r="AI70" s="5">
        <v>79.66</v>
      </c>
      <c r="AJ70" s="5">
        <v>0</v>
      </c>
      <c r="AK70" s="3">
        <v>691687</v>
      </c>
      <c r="AL70" s="3"/>
      <c r="AM70" s="3">
        <v>0</v>
      </c>
      <c r="AN70" s="3"/>
      <c r="AO70" s="3">
        <v>0</v>
      </c>
      <c r="AP70" s="3"/>
      <c r="AQ70" s="3">
        <v>691687</v>
      </c>
      <c r="AR70" s="12">
        <v>119.99</v>
      </c>
      <c r="AS70" s="12">
        <v>0</v>
      </c>
      <c r="AT70" s="13">
        <v>1068028</v>
      </c>
      <c r="AU70" s="13">
        <v>0</v>
      </c>
      <c r="AV70" s="13">
        <v>0</v>
      </c>
      <c r="AW70" s="13">
        <v>0</v>
      </c>
      <c r="AX70" s="13">
        <v>0</v>
      </c>
      <c r="AY70" s="13"/>
      <c r="AZ70" s="13">
        <v>1068028</v>
      </c>
      <c r="BA70" s="5">
        <v>155.83000000000001</v>
      </c>
      <c r="BB70" s="5">
        <v>0</v>
      </c>
      <c r="BC70" s="5">
        <v>0</v>
      </c>
      <c r="BD70" s="3">
        <v>1486620</v>
      </c>
      <c r="BE70" s="3">
        <v>0</v>
      </c>
      <c r="BF70" s="3">
        <v>0</v>
      </c>
      <c r="BG70" s="3">
        <v>0</v>
      </c>
      <c r="BH70" s="3">
        <v>0</v>
      </c>
      <c r="BI70" s="3">
        <v>1486620</v>
      </c>
      <c r="BJ70" s="12">
        <v>173.03</v>
      </c>
      <c r="BK70" s="12">
        <v>0</v>
      </c>
      <c r="BL70" s="12">
        <v>0</v>
      </c>
      <c r="BM70" s="13">
        <v>1647592</v>
      </c>
      <c r="BN70" s="13">
        <v>0</v>
      </c>
      <c r="BO70" s="13">
        <v>0</v>
      </c>
      <c r="BP70" s="13">
        <v>0</v>
      </c>
      <c r="BQ70" s="13">
        <v>0</v>
      </c>
      <c r="BR70" s="13">
        <v>1647592</v>
      </c>
      <c r="BS70" s="5">
        <v>182.09</v>
      </c>
      <c r="BT70" s="5">
        <v>0</v>
      </c>
      <c r="BU70" s="5">
        <v>0</v>
      </c>
      <c r="BV70" s="3">
        <v>1746789</v>
      </c>
      <c r="BW70" s="3">
        <v>0</v>
      </c>
      <c r="BX70" s="3">
        <v>0</v>
      </c>
      <c r="BY70" s="3">
        <v>0</v>
      </c>
      <c r="BZ70" s="3">
        <v>0</v>
      </c>
      <c r="CA70" s="3">
        <v>1746789</v>
      </c>
      <c r="CB70" s="12">
        <v>186.48299319727889</v>
      </c>
      <c r="CC70" s="12">
        <v>0</v>
      </c>
      <c r="CD70" s="12">
        <v>0</v>
      </c>
      <c r="CE70" s="13">
        <v>1990100.2925170071</v>
      </c>
      <c r="CF70" s="13"/>
      <c r="CG70" s="13">
        <v>0</v>
      </c>
      <c r="CH70" s="13"/>
      <c r="CI70" s="13">
        <v>0</v>
      </c>
      <c r="CJ70" s="13">
        <v>139489.27891156462</v>
      </c>
      <c r="CK70" s="13"/>
      <c r="CL70" s="13">
        <v>118755.40301831136</v>
      </c>
      <c r="CM70" s="13">
        <v>1990100.2925170069</v>
      </c>
      <c r="CN70" s="5">
        <v>194.33559322033898</v>
      </c>
      <c r="CO70" s="5">
        <v>0</v>
      </c>
      <c r="CP70" s="5">
        <v>0</v>
      </c>
      <c r="CQ70" s="3">
        <v>2005484.6983050848</v>
      </c>
      <c r="CR70" s="3">
        <v>0</v>
      </c>
      <c r="CS70" s="3">
        <v>0</v>
      </c>
      <c r="CT70" s="3">
        <v>0</v>
      </c>
      <c r="CU70" s="3">
        <v>0</v>
      </c>
      <c r="CV70" s="3">
        <v>150804.42033898307</v>
      </c>
      <c r="CW70" s="3">
        <v>0</v>
      </c>
      <c r="CX70" s="3">
        <v>2156289.118644068</v>
      </c>
      <c r="CY70" s="12">
        <v>191.94915254237287</v>
      </c>
      <c r="CZ70" s="12">
        <v>0</v>
      </c>
      <c r="DA70" s="12">
        <v>0</v>
      </c>
      <c r="DB70" s="13">
        <v>1918347.3425586289</v>
      </c>
      <c r="DC70" s="13"/>
      <c r="DD70" s="13">
        <v>0</v>
      </c>
      <c r="DE70" s="13"/>
      <c r="DF70" s="13">
        <v>0</v>
      </c>
      <c r="DG70" s="13">
        <v>155670.76271186437</v>
      </c>
      <c r="DH70" s="13"/>
      <c r="DI70" s="13">
        <v>133957.99350200081</v>
      </c>
      <c r="DJ70" s="13">
        <v>2074018.1052704933</v>
      </c>
      <c r="DK70" s="5">
        <v>192.56949152542373</v>
      </c>
      <c r="DL70" s="5">
        <v>0</v>
      </c>
      <c r="DM70" s="5">
        <v>151.56949152542373</v>
      </c>
      <c r="DN70" s="3">
        <v>2031772</v>
      </c>
      <c r="DO70" s="3">
        <v>0</v>
      </c>
      <c r="DP70" s="3">
        <v>27434</v>
      </c>
      <c r="DQ70" s="3">
        <v>0</v>
      </c>
      <c r="DR70" s="3">
        <v>0</v>
      </c>
      <c r="DS70" s="3">
        <v>163490</v>
      </c>
      <c r="DT70" s="3">
        <v>0</v>
      </c>
      <c r="DU70" s="3">
        <v>2222696</v>
      </c>
      <c r="DV70" s="12">
        <v>226.70508474576272</v>
      </c>
      <c r="DW70" s="12">
        <v>0</v>
      </c>
      <c r="DX70" s="12">
        <v>182.12542372881359</v>
      </c>
      <c r="DY70" s="13">
        <v>2598018</v>
      </c>
      <c r="DZ70" s="13"/>
      <c r="EA70" s="13">
        <v>31690</v>
      </c>
      <c r="EB70" s="13"/>
      <c r="EC70" s="13">
        <v>0</v>
      </c>
      <c r="ED70" s="13">
        <v>202446</v>
      </c>
      <c r="EE70" s="13"/>
      <c r="EF70" s="13">
        <v>2832154</v>
      </c>
      <c r="EG70" s="5">
        <v>243.17966101694921</v>
      </c>
      <c r="EH70" s="5">
        <v>0</v>
      </c>
      <c r="EI70" s="5">
        <v>192.16949152542375</v>
      </c>
      <c r="EJ70" s="3">
        <v>2763745</v>
      </c>
      <c r="EK70" s="3"/>
      <c r="EL70" s="3">
        <v>32667</v>
      </c>
      <c r="EM70" s="3"/>
      <c r="EN70" s="3">
        <v>0</v>
      </c>
      <c r="EO70" s="3">
        <v>217161</v>
      </c>
      <c r="EP70" s="3"/>
      <c r="EQ70" s="3">
        <v>3013573</v>
      </c>
      <c r="ER70" s="35">
        <v>258.34353741496602</v>
      </c>
      <c r="ES70" s="35">
        <v>0</v>
      </c>
      <c r="ET70" s="35">
        <v>198.34013605442178</v>
      </c>
      <c r="EU70" s="36">
        <v>3122859</v>
      </c>
      <c r="EV70" s="36">
        <v>0</v>
      </c>
      <c r="EW70" s="36">
        <v>31537</v>
      </c>
      <c r="EX70" s="36">
        <v>0</v>
      </c>
      <c r="EY70" s="36">
        <v>0</v>
      </c>
      <c r="EZ70" s="36">
        <v>230701</v>
      </c>
      <c r="FA70" s="36">
        <v>0</v>
      </c>
      <c r="FB70" s="36">
        <v>3385097</v>
      </c>
      <c r="FC70" s="5">
        <v>240.3174061433447</v>
      </c>
      <c r="FD70" s="5">
        <v>0</v>
      </c>
      <c r="FE70" s="5">
        <v>196.14675767918089</v>
      </c>
      <c r="FF70" s="3">
        <v>2846076</v>
      </c>
      <c r="FG70" s="3">
        <v>0</v>
      </c>
      <c r="FH70" s="3">
        <v>40603</v>
      </c>
      <c r="FI70" s="3">
        <v>0</v>
      </c>
      <c r="FJ70" s="3">
        <v>0</v>
      </c>
      <c r="FK70" s="3">
        <v>214603</v>
      </c>
      <c r="FL70" s="3">
        <v>0</v>
      </c>
      <c r="FM70" s="3">
        <v>3101282</v>
      </c>
      <c r="FN70" s="36">
        <v>544.80066445182774</v>
      </c>
      <c r="FO70" s="36">
        <v>0</v>
      </c>
      <c r="FP70" s="36">
        <v>455.25581395348854</v>
      </c>
      <c r="FQ70" s="36">
        <v>6895345</v>
      </c>
      <c r="FR70" s="36">
        <v>0</v>
      </c>
      <c r="FS70" s="36">
        <v>132021</v>
      </c>
      <c r="FT70" s="36">
        <v>0</v>
      </c>
      <c r="FU70" s="36">
        <v>0</v>
      </c>
      <c r="FV70" s="36">
        <v>486508</v>
      </c>
      <c r="FW70" s="36">
        <v>0</v>
      </c>
      <c r="FX70" s="36">
        <v>7513874</v>
      </c>
      <c r="FY70" s="5">
        <v>716.78929765886267</v>
      </c>
      <c r="FZ70" s="5">
        <v>1.7892976588626801</v>
      </c>
      <c r="GA70" s="5">
        <v>598.76254180601984</v>
      </c>
      <c r="GB70" s="3">
        <v>9850205</v>
      </c>
      <c r="GC70" s="3">
        <v>0</v>
      </c>
      <c r="GD70" s="3">
        <v>247888</v>
      </c>
      <c r="GE70" s="3">
        <v>0</v>
      </c>
      <c r="GF70" s="3">
        <v>0</v>
      </c>
      <c r="GG70" s="3">
        <v>638650</v>
      </c>
      <c r="GH70" s="3">
        <v>0</v>
      </c>
      <c r="GI70" s="3">
        <v>10736743</v>
      </c>
      <c r="GJ70" s="36">
        <v>880.03947368421029</v>
      </c>
      <c r="GK70" s="36">
        <v>0</v>
      </c>
      <c r="GL70" s="36">
        <v>0</v>
      </c>
      <c r="GM70" s="36">
        <v>12513531</v>
      </c>
      <c r="GN70" s="36">
        <v>0</v>
      </c>
      <c r="GO70" s="36">
        <v>0</v>
      </c>
      <c r="GP70" s="36">
        <v>0</v>
      </c>
      <c r="GQ70" s="36">
        <v>0</v>
      </c>
      <c r="GR70" s="36">
        <v>785875</v>
      </c>
      <c r="GS70" s="36">
        <v>0</v>
      </c>
      <c r="GT70" s="36">
        <v>13299406</v>
      </c>
      <c r="GU70" s="5">
        <v>1140.2685446838564</v>
      </c>
      <c r="GV70" s="5">
        <v>0</v>
      </c>
      <c r="GW70" s="5">
        <v>0</v>
      </c>
      <c r="GX70" s="3">
        <v>16814715</v>
      </c>
      <c r="GY70" s="3">
        <v>0</v>
      </c>
      <c r="GZ70" s="3">
        <v>0</v>
      </c>
      <c r="HA70" s="3">
        <v>0</v>
      </c>
      <c r="HB70" s="3">
        <v>0</v>
      </c>
      <c r="HC70" s="3">
        <v>1018257</v>
      </c>
      <c r="HD70" s="3">
        <v>0</v>
      </c>
      <c r="HE70" s="3">
        <v>17832972</v>
      </c>
      <c r="HF70" s="36">
        <v>1290.3258367038534</v>
      </c>
      <c r="HG70" s="36">
        <v>0</v>
      </c>
      <c r="HH70" s="36">
        <v>0</v>
      </c>
      <c r="HI70" s="36">
        <v>19768710</v>
      </c>
      <c r="HJ70" s="36">
        <v>-2285</v>
      </c>
      <c r="HK70" s="36">
        <v>0</v>
      </c>
      <c r="HL70" s="36">
        <v>0</v>
      </c>
      <c r="HM70" s="36">
        <v>0</v>
      </c>
      <c r="HN70" s="36">
        <v>0</v>
      </c>
      <c r="HO70" s="36">
        <v>1152271</v>
      </c>
      <c r="HP70" s="36">
        <v>-134</v>
      </c>
      <c r="HQ70" s="36">
        <v>20920981</v>
      </c>
      <c r="HR70" s="3">
        <v>1407.3099999999995</v>
      </c>
      <c r="HS70" s="3">
        <v>0</v>
      </c>
      <c r="HT70" s="3">
        <v>0</v>
      </c>
      <c r="HU70" s="3">
        <v>23644893</v>
      </c>
      <c r="HV70" s="3">
        <v>0</v>
      </c>
      <c r="HW70" s="3">
        <v>0</v>
      </c>
      <c r="HX70" s="3">
        <v>0</v>
      </c>
      <c r="HY70" s="3">
        <v>0</v>
      </c>
      <c r="HZ70" s="3">
        <v>0</v>
      </c>
      <c r="IA70" s="3">
        <v>1256734</v>
      </c>
      <c r="IB70" s="3">
        <v>0</v>
      </c>
      <c r="IC70" s="3">
        <v>24901627</v>
      </c>
      <c r="ID70" s="201">
        <v>1509.9099999999996</v>
      </c>
      <c r="IE70" s="201">
        <v>0</v>
      </c>
      <c r="IF70" s="201">
        <v>0</v>
      </c>
      <c r="IG70" s="36">
        <v>25990851</v>
      </c>
      <c r="IH70" s="36">
        <v>0</v>
      </c>
      <c r="II70" s="36">
        <v>0</v>
      </c>
      <c r="IJ70" s="36">
        <v>0</v>
      </c>
      <c r="IK70" s="36">
        <v>0</v>
      </c>
      <c r="IL70" s="36">
        <v>0</v>
      </c>
      <c r="IM70" s="36">
        <v>1348346</v>
      </c>
      <c r="IN70" s="36">
        <v>0</v>
      </c>
      <c r="IO70" s="36">
        <v>27339197</v>
      </c>
      <c r="IP70" s="3">
        <v>1536.8400000000011</v>
      </c>
      <c r="IQ70" s="3">
        <v>0</v>
      </c>
      <c r="IR70" s="3">
        <v>0</v>
      </c>
      <c r="IS70" s="3">
        <v>28577056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1441508</v>
      </c>
      <c r="IZ70" s="3">
        <v>0</v>
      </c>
      <c r="JA70" s="3">
        <v>30018564</v>
      </c>
      <c r="JB70" s="36">
        <v>1601.06</v>
      </c>
      <c r="JC70" s="36">
        <v>0</v>
      </c>
      <c r="JD70" s="36">
        <v>0</v>
      </c>
      <c r="JE70" s="36">
        <v>32167306</v>
      </c>
      <c r="JF70" s="36">
        <v>0</v>
      </c>
      <c r="JG70" s="36">
        <v>0</v>
      </c>
      <c r="JH70" s="36">
        <v>0</v>
      </c>
      <c r="JI70" s="36">
        <v>0</v>
      </c>
      <c r="JJ70" s="36">
        <v>0</v>
      </c>
      <c r="JK70" s="36">
        <v>1501791</v>
      </c>
      <c r="JL70" s="36">
        <v>0</v>
      </c>
      <c r="JM70" s="36">
        <v>33669097</v>
      </c>
      <c r="JN70" s="3">
        <v>1501.5500000000015</v>
      </c>
      <c r="JO70" s="3">
        <v>0</v>
      </c>
      <c r="JP70" s="3">
        <v>0</v>
      </c>
      <c r="JQ70" s="3">
        <v>32448666</v>
      </c>
      <c r="JR70" s="3">
        <v>0</v>
      </c>
      <c r="JS70" s="3">
        <v>0</v>
      </c>
      <c r="JT70" s="3">
        <v>0</v>
      </c>
      <c r="JU70" s="3">
        <v>0</v>
      </c>
      <c r="JV70" s="3">
        <v>0</v>
      </c>
      <c r="JW70" s="3">
        <v>1408454</v>
      </c>
      <c r="JX70" s="3">
        <v>0</v>
      </c>
      <c r="JY70" s="3">
        <v>33857120</v>
      </c>
      <c r="JZ70" s="36">
        <v>1262.0800000000004</v>
      </c>
      <c r="KA70" s="36">
        <v>0</v>
      </c>
      <c r="KB70" s="36">
        <v>0</v>
      </c>
      <c r="KC70" s="36">
        <v>30818120</v>
      </c>
      <c r="KD70" s="36">
        <v>0</v>
      </c>
      <c r="KE70" s="36">
        <v>0</v>
      </c>
      <c r="KF70" s="36">
        <v>0</v>
      </c>
      <c r="KG70" s="36">
        <v>0</v>
      </c>
      <c r="KH70" s="36">
        <v>0</v>
      </c>
      <c r="KI70" s="36">
        <v>1373143</v>
      </c>
      <c r="KJ70" s="36">
        <v>0</v>
      </c>
      <c r="KK70" s="36">
        <v>32191263</v>
      </c>
      <c r="KL70" s="3">
        <v>1137</v>
      </c>
      <c r="KM70" s="3" t="s">
        <v>752</v>
      </c>
      <c r="KN70" s="3">
        <v>0</v>
      </c>
      <c r="KO70" s="3">
        <v>29832947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1350756</v>
      </c>
      <c r="KV70" s="3">
        <v>0</v>
      </c>
      <c r="KW70" s="3">
        <v>31183703</v>
      </c>
      <c r="KX70" s="36"/>
      <c r="KY70" s="36"/>
      <c r="KZ70" s="36"/>
      <c r="LA70" s="36"/>
      <c r="LB70" s="36"/>
      <c r="LC70" s="36"/>
      <c r="LD70" s="36"/>
      <c r="LE70" s="36"/>
      <c r="LF70" s="36"/>
      <c r="LG70" s="36"/>
      <c r="LH70" s="36"/>
      <c r="LI70" s="36"/>
      <c r="LJ70" s="3"/>
      <c r="LK70" s="3">
        <f t="shared" si="1"/>
        <v>-484</v>
      </c>
      <c r="LL70" s="3"/>
      <c r="LN70" s="204"/>
      <c r="LO70" s="20"/>
      <c r="LP70" s="61"/>
      <c r="LQ70" s="171"/>
      <c r="LR70" s="171"/>
      <c r="LS70" s="171"/>
      <c r="LT70" s="171"/>
      <c r="LU70" s="171"/>
      <c r="LV70" s="171"/>
      <c r="LW70" s="171"/>
      <c r="LX70" s="171"/>
      <c r="LY70" s="171"/>
    </row>
    <row r="71" spans="1:343" ht="14.45" customHeight="1">
      <c r="A71" s="1">
        <v>485</v>
      </c>
      <c r="B71" s="2" t="s">
        <v>30</v>
      </c>
      <c r="C71" s="5"/>
      <c r="D71" s="5"/>
      <c r="E71" s="3"/>
      <c r="F71" s="3"/>
      <c r="G71" s="3"/>
      <c r="H71" s="3"/>
      <c r="I71" s="3">
        <v>0</v>
      </c>
      <c r="J71" s="12"/>
      <c r="K71" s="12"/>
      <c r="L71" s="13"/>
      <c r="M71" s="13"/>
      <c r="N71" s="13"/>
      <c r="O71" s="13"/>
      <c r="P71" s="13"/>
      <c r="Q71" s="5"/>
      <c r="R71" s="5"/>
      <c r="S71" s="3"/>
      <c r="T71" s="3"/>
      <c r="U71" s="3"/>
      <c r="V71" s="3"/>
      <c r="W71" s="3"/>
      <c r="X71" s="3"/>
      <c r="Y71" s="3"/>
      <c r="Z71" s="12"/>
      <c r="AA71" s="12"/>
      <c r="AB71" s="13"/>
      <c r="AC71" s="13"/>
      <c r="AD71" s="13"/>
      <c r="AE71" s="13"/>
      <c r="AF71" s="13"/>
      <c r="AG71" s="13"/>
      <c r="AH71" s="13"/>
      <c r="AI71" s="5"/>
      <c r="AJ71" s="5"/>
      <c r="AK71" s="3"/>
      <c r="AL71" s="3"/>
      <c r="AM71" s="3"/>
      <c r="AN71" s="3"/>
      <c r="AO71" s="3"/>
      <c r="AP71" s="3"/>
      <c r="AQ71" s="3"/>
      <c r="AR71" s="12"/>
      <c r="AS71" s="12"/>
      <c r="AT71" s="13"/>
      <c r="AU71" s="13"/>
      <c r="AV71" s="13"/>
      <c r="AW71" s="13"/>
      <c r="AX71" s="13"/>
      <c r="AY71" s="13"/>
      <c r="AZ71" s="13"/>
      <c r="BA71" s="5"/>
      <c r="BB71" s="5"/>
      <c r="BC71" s="5"/>
      <c r="BD71" s="3"/>
      <c r="BE71" s="3"/>
      <c r="BF71" s="3"/>
      <c r="BG71" s="3"/>
      <c r="BH71" s="3"/>
      <c r="BI71" s="3"/>
      <c r="BJ71" s="12"/>
      <c r="BK71" s="12"/>
      <c r="BL71" s="12"/>
      <c r="BM71" s="13"/>
      <c r="BN71" s="13"/>
      <c r="BO71" s="13"/>
      <c r="BP71" s="13"/>
      <c r="BQ71" s="13"/>
      <c r="BR71" s="13"/>
      <c r="BS71" s="5">
        <v>0</v>
      </c>
      <c r="BT71" s="5">
        <v>0</v>
      </c>
      <c r="BU71" s="5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12">
        <v>88.092063492063488</v>
      </c>
      <c r="CC71" s="12">
        <v>0</v>
      </c>
      <c r="CD71" s="12">
        <v>0</v>
      </c>
      <c r="CE71" s="13">
        <v>813368.29841269844</v>
      </c>
      <c r="CF71" s="13"/>
      <c r="CG71" s="13">
        <v>0</v>
      </c>
      <c r="CH71" s="13"/>
      <c r="CI71" s="13">
        <v>0</v>
      </c>
      <c r="CJ71" s="13">
        <v>65892.863492063494</v>
      </c>
      <c r="CK71" s="13"/>
      <c r="CL71" s="13">
        <v>0</v>
      </c>
      <c r="CM71" s="13">
        <v>859676.35555555555</v>
      </c>
      <c r="CN71" s="5">
        <v>166.80723939183144</v>
      </c>
      <c r="CO71" s="5">
        <v>0</v>
      </c>
      <c r="CP71" s="5">
        <v>0</v>
      </c>
      <c r="CQ71" s="3">
        <v>1566542.1597436152</v>
      </c>
      <c r="CR71" s="3">
        <v>0</v>
      </c>
      <c r="CS71" s="3">
        <v>0</v>
      </c>
      <c r="CT71" s="3">
        <v>0</v>
      </c>
      <c r="CU71" s="3">
        <v>0</v>
      </c>
      <c r="CV71" s="3">
        <v>129442.4177680612</v>
      </c>
      <c r="CW71" s="3">
        <v>0</v>
      </c>
      <c r="CX71" s="3">
        <v>1695984.5775116764</v>
      </c>
      <c r="CY71" s="12">
        <v>203.02229299363057</v>
      </c>
      <c r="CZ71" s="12">
        <v>0</v>
      </c>
      <c r="DA71" s="12">
        <v>0</v>
      </c>
      <c r="DB71" s="13">
        <v>1792318.8581353447</v>
      </c>
      <c r="DC71" s="13"/>
      <c r="DD71" s="13">
        <v>0</v>
      </c>
      <c r="DE71" s="13"/>
      <c r="DF71" s="13">
        <v>0</v>
      </c>
      <c r="DG71" s="13">
        <v>164651.07961783439</v>
      </c>
      <c r="DH71" s="13"/>
      <c r="DI71" s="13">
        <v>106610.96680877986</v>
      </c>
      <c r="DJ71" s="13">
        <v>1956969.9377531793</v>
      </c>
      <c r="DK71" s="5">
        <v>248.25889967637534</v>
      </c>
      <c r="DL71" s="5">
        <v>0</v>
      </c>
      <c r="DM71" s="5">
        <v>0</v>
      </c>
      <c r="DN71" s="3">
        <v>2383032</v>
      </c>
      <c r="DO71" s="3">
        <v>0</v>
      </c>
      <c r="DP71" s="3">
        <v>0</v>
      </c>
      <c r="DQ71" s="3">
        <v>0</v>
      </c>
      <c r="DR71" s="3">
        <v>0</v>
      </c>
      <c r="DS71" s="3">
        <v>210775</v>
      </c>
      <c r="DT71" s="3">
        <v>0</v>
      </c>
      <c r="DU71" s="3">
        <v>2593807</v>
      </c>
      <c r="DV71" s="12">
        <v>288.04193548387104</v>
      </c>
      <c r="DW71" s="12">
        <v>0</v>
      </c>
      <c r="DX71" s="12">
        <v>0</v>
      </c>
      <c r="DY71" s="13">
        <v>2904966</v>
      </c>
      <c r="DZ71" s="13"/>
      <c r="EA71" s="13">
        <v>0</v>
      </c>
      <c r="EB71" s="13"/>
      <c r="EC71" s="13">
        <v>0</v>
      </c>
      <c r="ED71" s="13">
        <v>257221</v>
      </c>
      <c r="EE71" s="13"/>
      <c r="EF71" s="13">
        <v>3162187</v>
      </c>
      <c r="EG71" s="5">
        <v>302.12903225806446</v>
      </c>
      <c r="EH71" s="5">
        <v>0</v>
      </c>
      <c r="EI71" s="5">
        <v>0</v>
      </c>
      <c r="EJ71" s="3">
        <v>3299074</v>
      </c>
      <c r="EK71" s="3"/>
      <c r="EL71" s="3">
        <v>0</v>
      </c>
      <c r="EM71" s="3"/>
      <c r="EN71" s="3">
        <v>0</v>
      </c>
      <c r="EO71" s="3">
        <v>269804</v>
      </c>
      <c r="EP71" s="3"/>
      <c r="EQ71" s="3">
        <v>3568878</v>
      </c>
      <c r="ER71" s="35">
        <v>307.56129032258059</v>
      </c>
      <c r="ES71" s="35">
        <v>0</v>
      </c>
      <c r="ET71" s="35">
        <v>0</v>
      </c>
      <c r="EU71" s="36">
        <v>3094425</v>
      </c>
      <c r="EV71" s="36">
        <v>0</v>
      </c>
      <c r="EW71" s="36">
        <v>0</v>
      </c>
      <c r="EX71" s="36">
        <v>0</v>
      </c>
      <c r="EY71" s="36">
        <v>0</v>
      </c>
      <c r="EZ71" s="36">
        <v>274651</v>
      </c>
      <c r="FA71" s="36">
        <v>0</v>
      </c>
      <c r="FB71" s="36">
        <v>3369076</v>
      </c>
      <c r="FC71" s="5">
        <v>308.45806451612896</v>
      </c>
      <c r="FD71" s="5">
        <v>0</v>
      </c>
      <c r="FE71" s="5">
        <v>0</v>
      </c>
      <c r="FF71" s="3">
        <v>3288301</v>
      </c>
      <c r="FG71" s="3">
        <v>0</v>
      </c>
      <c r="FH71" s="3">
        <v>0</v>
      </c>
      <c r="FI71" s="3">
        <v>0</v>
      </c>
      <c r="FJ71" s="3">
        <v>0</v>
      </c>
      <c r="FK71" s="3">
        <v>275454</v>
      </c>
      <c r="FL71" s="3">
        <v>0</v>
      </c>
      <c r="FM71" s="3">
        <v>3563755</v>
      </c>
      <c r="FN71" s="36">
        <v>337.95451372731497</v>
      </c>
      <c r="FO71" s="36">
        <v>0</v>
      </c>
      <c r="FP71" s="36">
        <v>0</v>
      </c>
      <c r="FQ71" s="36">
        <v>3823366</v>
      </c>
      <c r="FR71" s="36">
        <v>0</v>
      </c>
      <c r="FS71" s="36">
        <v>0</v>
      </c>
      <c r="FT71" s="36">
        <v>0</v>
      </c>
      <c r="FU71" s="36">
        <v>0</v>
      </c>
      <c r="FV71" s="36">
        <v>301792</v>
      </c>
      <c r="FW71" s="36">
        <v>0</v>
      </c>
      <c r="FX71" s="36">
        <v>4125158</v>
      </c>
      <c r="FY71" s="5">
        <v>371.83766233766227</v>
      </c>
      <c r="FZ71" s="5">
        <v>0</v>
      </c>
      <c r="GA71" s="5">
        <v>0</v>
      </c>
      <c r="GB71" s="3">
        <v>4420468</v>
      </c>
      <c r="GC71" s="3">
        <v>0</v>
      </c>
      <c r="GD71" s="3">
        <v>0</v>
      </c>
      <c r="GE71" s="3">
        <v>0</v>
      </c>
      <c r="GF71" s="3">
        <v>0</v>
      </c>
      <c r="GG71" s="3">
        <v>332049</v>
      </c>
      <c r="GH71" s="3">
        <v>0</v>
      </c>
      <c r="GI71" s="3">
        <v>4752517</v>
      </c>
      <c r="GJ71" s="36">
        <v>371.26774193548385</v>
      </c>
      <c r="GK71" s="36">
        <v>0</v>
      </c>
      <c r="GL71" s="36">
        <v>0</v>
      </c>
      <c r="GM71" s="36">
        <v>4642535</v>
      </c>
      <c r="GN71" s="36">
        <v>0</v>
      </c>
      <c r="GO71" s="36">
        <v>0</v>
      </c>
      <c r="GP71" s="36">
        <v>0</v>
      </c>
      <c r="GQ71" s="36">
        <v>0</v>
      </c>
      <c r="GR71" s="36">
        <v>331545</v>
      </c>
      <c r="GS71" s="36">
        <v>0</v>
      </c>
      <c r="GT71" s="36">
        <v>4974080</v>
      </c>
      <c r="GU71" s="5">
        <v>419.3787451717298</v>
      </c>
      <c r="GV71" s="5">
        <v>0</v>
      </c>
      <c r="GW71" s="5">
        <v>0</v>
      </c>
      <c r="GX71" s="3">
        <v>5386139</v>
      </c>
      <c r="GY71" s="3">
        <v>0</v>
      </c>
      <c r="GZ71" s="3">
        <v>0</v>
      </c>
      <c r="HA71" s="3">
        <v>0</v>
      </c>
      <c r="HB71" s="3">
        <v>0</v>
      </c>
      <c r="HC71" s="3">
        <v>374507</v>
      </c>
      <c r="HD71" s="3">
        <v>0</v>
      </c>
      <c r="HE71" s="3">
        <v>5760646</v>
      </c>
      <c r="HF71" s="36">
        <v>439.53548387096771</v>
      </c>
      <c r="HG71" s="36">
        <v>0</v>
      </c>
      <c r="HH71" s="36">
        <v>0</v>
      </c>
      <c r="HI71" s="36">
        <v>6171410</v>
      </c>
      <c r="HJ71" s="36">
        <v>0</v>
      </c>
      <c r="HK71" s="36">
        <v>0</v>
      </c>
      <c r="HL71" s="36">
        <v>0</v>
      </c>
      <c r="HM71" s="36">
        <v>0</v>
      </c>
      <c r="HN71" s="36">
        <v>0</v>
      </c>
      <c r="HO71" s="36">
        <v>392505</v>
      </c>
      <c r="HP71" s="36">
        <v>0</v>
      </c>
      <c r="HQ71" s="36">
        <v>6563915</v>
      </c>
      <c r="HR71" s="3">
        <v>474.22000000000008</v>
      </c>
      <c r="HS71" s="3">
        <v>0</v>
      </c>
      <c r="HT71" s="3">
        <v>0</v>
      </c>
      <c r="HU71" s="3">
        <v>6509200</v>
      </c>
      <c r="HV71" s="3">
        <v>0</v>
      </c>
      <c r="HW71" s="3">
        <v>0</v>
      </c>
      <c r="HX71" s="3">
        <v>0</v>
      </c>
      <c r="HY71" s="3">
        <v>0</v>
      </c>
      <c r="HZ71" s="3">
        <v>0</v>
      </c>
      <c r="IA71" s="3">
        <v>423477</v>
      </c>
      <c r="IB71" s="3">
        <v>0</v>
      </c>
      <c r="IC71" s="3">
        <v>6932677</v>
      </c>
      <c r="ID71" s="201">
        <v>486.60999999999979</v>
      </c>
      <c r="IE71" s="201">
        <v>6.6099999999997667</v>
      </c>
      <c r="IF71" s="201">
        <v>0</v>
      </c>
      <c r="IG71" s="36">
        <v>6682588</v>
      </c>
      <c r="IH71" s="36">
        <v>0</v>
      </c>
      <c r="II71" s="36">
        <v>0</v>
      </c>
      <c r="IJ71" s="36">
        <v>0</v>
      </c>
      <c r="IK71" s="36">
        <v>0</v>
      </c>
      <c r="IL71" s="36">
        <v>0</v>
      </c>
      <c r="IM71" s="36">
        <v>428671</v>
      </c>
      <c r="IN71" s="36">
        <v>0</v>
      </c>
      <c r="IO71" s="36">
        <v>7111259</v>
      </c>
      <c r="IP71" s="3">
        <v>492.14999999999986</v>
      </c>
      <c r="IQ71" s="3">
        <v>12.149999999999881</v>
      </c>
      <c r="IR71" s="3">
        <v>0</v>
      </c>
      <c r="IS71" s="3">
        <v>6666717</v>
      </c>
      <c r="IT71" s="3">
        <v>0</v>
      </c>
      <c r="IU71" s="3">
        <v>0</v>
      </c>
      <c r="IV71" s="3">
        <v>0</v>
      </c>
      <c r="IW71" s="3">
        <v>0</v>
      </c>
      <c r="IX71" s="3">
        <v>0</v>
      </c>
      <c r="IY71" s="3">
        <v>450307</v>
      </c>
      <c r="IZ71" s="3">
        <v>0</v>
      </c>
      <c r="JA71" s="3">
        <v>7117024</v>
      </c>
      <c r="JB71" s="36">
        <v>493.15</v>
      </c>
      <c r="JC71" s="36">
        <v>13.150000000000031</v>
      </c>
      <c r="JD71" s="36">
        <v>0</v>
      </c>
      <c r="JE71" s="36">
        <v>7337630</v>
      </c>
      <c r="JF71" s="36">
        <v>0</v>
      </c>
      <c r="JG71" s="36">
        <v>0</v>
      </c>
      <c r="JH71" s="36">
        <v>0</v>
      </c>
      <c r="JI71" s="36">
        <v>0</v>
      </c>
      <c r="JJ71" s="36">
        <v>0</v>
      </c>
      <c r="JK71" s="36">
        <v>450246</v>
      </c>
      <c r="JL71" s="36">
        <v>0</v>
      </c>
      <c r="JM71" s="36">
        <v>7787876</v>
      </c>
      <c r="JN71" s="3">
        <v>490.2</v>
      </c>
      <c r="JO71" s="3">
        <v>10.199999999999944</v>
      </c>
      <c r="JP71" s="3">
        <v>0</v>
      </c>
      <c r="JQ71" s="3">
        <v>7843887</v>
      </c>
      <c r="JR71" s="3">
        <v>-7150</v>
      </c>
      <c r="JS71" s="3">
        <v>0</v>
      </c>
      <c r="JT71" s="3">
        <v>0</v>
      </c>
      <c r="JU71" s="3">
        <v>0</v>
      </c>
      <c r="JV71" s="3">
        <v>0</v>
      </c>
      <c r="JW71" s="3">
        <v>450008</v>
      </c>
      <c r="JX71" s="3">
        <v>0</v>
      </c>
      <c r="JY71" s="3">
        <v>8293895</v>
      </c>
      <c r="JZ71" s="36">
        <v>487.24</v>
      </c>
      <c r="KA71" s="36">
        <v>7.2399999999999887</v>
      </c>
      <c r="KB71" s="36">
        <v>0</v>
      </c>
      <c r="KC71" s="36">
        <v>8864985</v>
      </c>
      <c r="KD71" s="36">
        <v>-1.6996636986732483E-8</v>
      </c>
      <c r="KE71" s="36">
        <v>0</v>
      </c>
      <c r="KF71" s="36">
        <v>0</v>
      </c>
      <c r="KG71" s="36">
        <v>0</v>
      </c>
      <c r="KH71" s="36">
        <v>0</v>
      </c>
      <c r="KI71" s="36">
        <v>522318</v>
      </c>
      <c r="KJ71" s="36">
        <v>0</v>
      </c>
      <c r="KK71" s="36">
        <v>9387303</v>
      </c>
      <c r="KL71" s="3">
        <v>488</v>
      </c>
      <c r="KM71" s="3">
        <v>8</v>
      </c>
      <c r="KN71" s="3">
        <v>0</v>
      </c>
      <c r="KO71" s="3">
        <v>9061824.9999999832</v>
      </c>
      <c r="KP71" s="3">
        <v>0</v>
      </c>
      <c r="KQ71" s="3">
        <v>0</v>
      </c>
      <c r="KR71" s="3">
        <v>0</v>
      </c>
      <c r="KS71" s="3">
        <v>0</v>
      </c>
      <c r="KT71" s="3">
        <v>0</v>
      </c>
      <c r="KU71" s="3">
        <v>570472</v>
      </c>
      <c r="KV71" s="3">
        <v>0</v>
      </c>
      <c r="KW71" s="3">
        <v>9632296.9999999832</v>
      </c>
      <c r="KX71" s="36"/>
      <c r="KY71" s="36"/>
      <c r="KZ71" s="36"/>
      <c r="LA71" s="36"/>
      <c r="LB71" s="36"/>
      <c r="LC71" s="36"/>
      <c r="LD71" s="36"/>
      <c r="LE71" s="36"/>
      <c r="LF71" s="36"/>
      <c r="LG71" s="36"/>
      <c r="LH71" s="36"/>
      <c r="LI71" s="36"/>
      <c r="LJ71" s="3"/>
      <c r="LK71" s="3">
        <f t="shared" si="1"/>
        <v>-485</v>
      </c>
      <c r="LL71" s="1"/>
      <c r="LN71" s="204"/>
      <c r="LO71" s="20"/>
      <c r="LP71" s="61"/>
      <c r="LQ71" s="171"/>
      <c r="LR71" s="171"/>
      <c r="LS71" s="171"/>
      <c r="LT71" s="171"/>
      <c r="LU71" s="171"/>
      <c r="LV71" s="171"/>
      <c r="LW71" s="171"/>
      <c r="LX71" s="171"/>
      <c r="LY71" s="171"/>
    </row>
    <row r="72" spans="1:343" ht="14.45" customHeight="1">
      <c r="A72" s="1">
        <v>486</v>
      </c>
      <c r="B72" s="2" t="s">
        <v>31</v>
      </c>
      <c r="C72" s="5"/>
      <c r="D72" s="5"/>
      <c r="E72" s="3"/>
      <c r="F72" s="3"/>
      <c r="G72" s="3"/>
      <c r="H72" s="3"/>
      <c r="I72" s="3">
        <v>0</v>
      </c>
      <c r="J72" s="12">
        <v>512.32000000000005</v>
      </c>
      <c r="K72" s="12">
        <v>0</v>
      </c>
      <c r="L72" s="13">
        <v>3007322</v>
      </c>
      <c r="M72" s="13">
        <v>0</v>
      </c>
      <c r="N72" s="13">
        <v>0</v>
      </c>
      <c r="O72" s="13"/>
      <c r="P72" s="13">
        <v>3007322</v>
      </c>
      <c r="Q72" s="5">
        <v>661.85</v>
      </c>
      <c r="R72" s="5">
        <v>0</v>
      </c>
      <c r="S72" s="3">
        <v>4266289</v>
      </c>
      <c r="T72" s="3">
        <v>0</v>
      </c>
      <c r="U72" s="3">
        <v>0</v>
      </c>
      <c r="V72" s="3">
        <v>0</v>
      </c>
      <c r="W72" s="3">
        <v>0</v>
      </c>
      <c r="X72" s="3"/>
      <c r="Y72" s="3">
        <v>4266289</v>
      </c>
      <c r="Z72" s="12">
        <v>660.62</v>
      </c>
      <c r="AA72" s="12">
        <v>0</v>
      </c>
      <c r="AB72" s="13">
        <v>4504769</v>
      </c>
      <c r="AC72" s="13">
        <v>0</v>
      </c>
      <c r="AD72" s="13">
        <v>0</v>
      </c>
      <c r="AE72" s="13">
        <v>0</v>
      </c>
      <c r="AF72" s="13">
        <v>0</v>
      </c>
      <c r="AG72" s="13"/>
      <c r="AH72" s="13">
        <v>4504769</v>
      </c>
      <c r="AI72" s="5">
        <v>661.61</v>
      </c>
      <c r="AJ72" s="5">
        <v>0</v>
      </c>
      <c r="AK72" s="3">
        <v>4844308</v>
      </c>
      <c r="AL72" s="3"/>
      <c r="AM72" s="3">
        <v>0</v>
      </c>
      <c r="AN72" s="3"/>
      <c r="AO72" s="3">
        <v>0</v>
      </c>
      <c r="AP72" s="3"/>
      <c r="AQ72" s="3">
        <v>4844308</v>
      </c>
      <c r="AR72" s="12">
        <v>660.27</v>
      </c>
      <c r="AS72" s="12">
        <v>0</v>
      </c>
      <c r="AT72" s="13">
        <v>4997585</v>
      </c>
      <c r="AU72" s="13">
        <v>0</v>
      </c>
      <c r="AV72" s="13">
        <v>0</v>
      </c>
      <c r="AW72" s="13">
        <v>0</v>
      </c>
      <c r="AX72" s="13">
        <v>0</v>
      </c>
      <c r="AY72" s="13"/>
      <c r="AZ72" s="13">
        <v>4997585</v>
      </c>
      <c r="BA72" s="5">
        <v>671.59</v>
      </c>
      <c r="BB72" s="5">
        <v>0</v>
      </c>
      <c r="BC72" s="5">
        <v>0</v>
      </c>
      <c r="BD72" s="3">
        <v>5637996</v>
      </c>
      <c r="BE72" s="3">
        <v>-99985</v>
      </c>
      <c r="BF72" s="3">
        <v>0</v>
      </c>
      <c r="BG72" s="3">
        <v>0</v>
      </c>
      <c r="BH72" s="3">
        <v>0</v>
      </c>
      <c r="BI72" s="3">
        <v>5637996</v>
      </c>
      <c r="BJ72" s="12">
        <v>662.54</v>
      </c>
      <c r="BK72" s="12">
        <v>0</v>
      </c>
      <c r="BL72" s="12">
        <v>0</v>
      </c>
      <c r="BM72" s="13">
        <v>5467943</v>
      </c>
      <c r="BN72" s="13">
        <v>0</v>
      </c>
      <c r="BO72" s="13">
        <v>0</v>
      </c>
      <c r="BP72" s="13">
        <v>0</v>
      </c>
      <c r="BQ72" s="13">
        <v>0</v>
      </c>
      <c r="BR72" s="13">
        <v>5467943</v>
      </c>
      <c r="BS72" s="5">
        <v>661.06</v>
      </c>
      <c r="BT72" s="5">
        <v>0</v>
      </c>
      <c r="BU72" s="5">
        <v>0</v>
      </c>
      <c r="BV72" s="3">
        <v>5502668</v>
      </c>
      <c r="BW72" s="3">
        <v>0</v>
      </c>
      <c r="BX72" s="3">
        <v>0</v>
      </c>
      <c r="BY72" s="3">
        <v>0</v>
      </c>
      <c r="BZ72" s="3">
        <v>0</v>
      </c>
      <c r="CA72" s="3">
        <v>5502668</v>
      </c>
      <c r="CB72" s="12">
        <v>666.34105960264901</v>
      </c>
      <c r="CC72" s="12">
        <v>8.3410596000331996</v>
      </c>
      <c r="CD72" s="12">
        <v>0</v>
      </c>
      <c r="CE72" s="13">
        <v>5816306.2449407149</v>
      </c>
      <c r="CF72" s="13"/>
      <c r="CG72" s="13">
        <v>0</v>
      </c>
      <c r="CH72" s="13"/>
      <c r="CI72" s="13">
        <v>0</v>
      </c>
      <c r="CJ72" s="13">
        <v>492184.00000196014</v>
      </c>
      <c r="CK72" s="13"/>
      <c r="CL72" s="13">
        <v>110669.4685425004</v>
      </c>
      <c r="CM72" s="13">
        <v>5816306.2449407149</v>
      </c>
      <c r="CN72" s="5">
        <v>658.47697368421052</v>
      </c>
      <c r="CO72" s="5">
        <v>0</v>
      </c>
      <c r="CP72" s="5">
        <v>0</v>
      </c>
      <c r="CQ72" s="3">
        <v>5539913.7861842141</v>
      </c>
      <c r="CR72" s="3">
        <v>0</v>
      </c>
      <c r="CS72" s="3">
        <v>0</v>
      </c>
      <c r="CT72" s="3">
        <v>0</v>
      </c>
      <c r="CU72" s="3">
        <v>0</v>
      </c>
      <c r="CV72" s="3">
        <v>510978.13157894718</v>
      </c>
      <c r="CW72" s="3">
        <v>0</v>
      </c>
      <c r="CX72" s="3">
        <v>6050891.9177631615</v>
      </c>
      <c r="CY72" s="12">
        <v>672.56291390728472</v>
      </c>
      <c r="CZ72" s="12">
        <v>6.5629139072847833</v>
      </c>
      <c r="DA72" s="12">
        <v>0</v>
      </c>
      <c r="DB72" s="13">
        <v>5995733.7708650436</v>
      </c>
      <c r="DC72" s="13"/>
      <c r="DD72" s="13">
        <v>0</v>
      </c>
      <c r="DE72" s="13"/>
      <c r="DF72" s="13">
        <v>0</v>
      </c>
      <c r="DG72" s="13">
        <v>540126.00000000361</v>
      </c>
      <c r="DH72" s="13"/>
      <c r="DI72" s="13">
        <v>120924.61648595985</v>
      </c>
      <c r="DJ72" s="13">
        <v>6535859.7708651209</v>
      </c>
      <c r="DK72" s="5">
        <v>679.04635761589418</v>
      </c>
      <c r="DL72" s="5">
        <v>13.046293997779438</v>
      </c>
      <c r="DM72" s="5">
        <v>0</v>
      </c>
      <c r="DN72" s="3">
        <v>6211908</v>
      </c>
      <c r="DO72" s="3">
        <v>0</v>
      </c>
      <c r="DP72" s="3">
        <v>0</v>
      </c>
      <c r="DQ72" s="3">
        <v>0</v>
      </c>
      <c r="DR72" s="3">
        <v>0</v>
      </c>
      <c r="DS72" s="3">
        <v>565634</v>
      </c>
      <c r="DT72" s="3">
        <v>0</v>
      </c>
      <c r="DU72" s="3">
        <v>6777542</v>
      </c>
      <c r="DV72" s="12">
        <v>673.33986928104605</v>
      </c>
      <c r="DW72" s="12">
        <v>7.339869281045992</v>
      </c>
      <c r="DX72" s="12">
        <v>0</v>
      </c>
      <c r="DY72" s="13">
        <v>6658229</v>
      </c>
      <c r="DZ72" s="13"/>
      <c r="EA72" s="13">
        <v>0</v>
      </c>
      <c r="EB72" s="13"/>
      <c r="EC72" s="13">
        <v>0</v>
      </c>
      <c r="ED72" s="13">
        <v>594570</v>
      </c>
      <c r="EE72" s="13"/>
      <c r="EF72" s="13">
        <v>7252799</v>
      </c>
      <c r="EG72" s="5">
        <v>671.90819672131136</v>
      </c>
      <c r="EH72" s="5">
        <v>5.9081967213113034</v>
      </c>
      <c r="EI72" s="5">
        <v>0</v>
      </c>
      <c r="EJ72" s="3">
        <v>6904229</v>
      </c>
      <c r="EK72" s="3"/>
      <c r="EL72" s="3">
        <v>0</v>
      </c>
      <c r="EM72" s="3"/>
      <c r="EN72" s="3">
        <v>0</v>
      </c>
      <c r="EO72" s="3">
        <v>594666</v>
      </c>
      <c r="EP72" s="3"/>
      <c r="EQ72" s="3">
        <v>7498895</v>
      </c>
      <c r="ER72" s="35">
        <v>664.48184818481855</v>
      </c>
      <c r="ES72" s="35">
        <v>0</v>
      </c>
      <c r="ET72" s="35">
        <v>0</v>
      </c>
      <c r="EU72" s="36">
        <v>6831919</v>
      </c>
      <c r="EV72" s="36">
        <v>0</v>
      </c>
      <c r="EW72" s="36">
        <v>0</v>
      </c>
      <c r="EX72" s="36">
        <v>0</v>
      </c>
      <c r="EY72" s="36">
        <v>0</v>
      </c>
      <c r="EZ72" s="36">
        <v>593385</v>
      </c>
      <c r="FA72" s="36">
        <v>0</v>
      </c>
      <c r="FB72" s="36">
        <v>7425304</v>
      </c>
      <c r="FC72" s="5">
        <v>662.8323353293415</v>
      </c>
      <c r="FD72" s="5">
        <v>0</v>
      </c>
      <c r="FE72" s="5">
        <v>0</v>
      </c>
      <c r="FF72" s="3">
        <v>6950347</v>
      </c>
      <c r="FG72" s="3">
        <v>0</v>
      </c>
      <c r="FH72" s="3">
        <v>0</v>
      </c>
      <c r="FI72" s="3">
        <v>0</v>
      </c>
      <c r="FJ72" s="3">
        <v>0</v>
      </c>
      <c r="FK72" s="3">
        <v>591912</v>
      </c>
      <c r="FL72" s="3">
        <v>0</v>
      </c>
      <c r="FM72" s="3">
        <v>7542259</v>
      </c>
      <c r="FN72" s="36">
        <v>661.25776397515529</v>
      </c>
      <c r="FO72" s="36">
        <v>0</v>
      </c>
      <c r="FP72" s="36">
        <v>0</v>
      </c>
      <c r="FQ72" s="36">
        <v>7082827</v>
      </c>
      <c r="FR72" s="36">
        <v>0</v>
      </c>
      <c r="FS72" s="36">
        <v>0</v>
      </c>
      <c r="FT72" s="36">
        <v>0</v>
      </c>
      <c r="FU72" s="36">
        <v>0</v>
      </c>
      <c r="FV72" s="36">
        <v>590506</v>
      </c>
      <c r="FW72" s="36">
        <v>0</v>
      </c>
      <c r="FX72" s="36">
        <v>7673333</v>
      </c>
      <c r="FY72" s="5">
        <v>664.04024767801855</v>
      </c>
      <c r="FZ72" s="5">
        <v>0</v>
      </c>
      <c r="GA72" s="5">
        <v>0</v>
      </c>
      <c r="GB72" s="3">
        <v>7329144</v>
      </c>
      <c r="GC72" s="3">
        <v>0</v>
      </c>
      <c r="GD72" s="3">
        <v>0</v>
      </c>
      <c r="GE72" s="3">
        <v>0</v>
      </c>
      <c r="GF72" s="3">
        <v>0</v>
      </c>
      <c r="GG72" s="3">
        <v>592987</v>
      </c>
      <c r="GH72" s="3">
        <v>0</v>
      </c>
      <c r="GI72" s="3">
        <v>7922131</v>
      </c>
      <c r="GJ72" s="36">
        <v>663.8668730650154</v>
      </c>
      <c r="GK72" s="36">
        <v>0</v>
      </c>
      <c r="GL72" s="36">
        <v>0</v>
      </c>
      <c r="GM72" s="36">
        <v>7571003</v>
      </c>
      <c r="GN72" s="36">
        <v>0</v>
      </c>
      <c r="GO72" s="36">
        <v>0</v>
      </c>
      <c r="GP72" s="36">
        <v>0</v>
      </c>
      <c r="GQ72" s="36">
        <v>0</v>
      </c>
      <c r="GR72" s="36">
        <v>592836</v>
      </c>
      <c r="GS72" s="36">
        <v>0</v>
      </c>
      <c r="GT72" s="36">
        <v>8163839</v>
      </c>
      <c r="GU72" s="5">
        <v>688.00309597523221</v>
      </c>
      <c r="GV72" s="5">
        <v>22.003095975232487</v>
      </c>
      <c r="GW72" s="5">
        <v>0</v>
      </c>
      <c r="GX72" s="3">
        <v>7633157</v>
      </c>
      <c r="GY72" s="3">
        <v>0</v>
      </c>
      <c r="GZ72" s="3">
        <v>0</v>
      </c>
      <c r="HA72" s="3">
        <v>0</v>
      </c>
      <c r="HB72" s="3">
        <v>0</v>
      </c>
      <c r="HC72" s="3">
        <v>594443</v>
      </c>
      <c r="HD72" s="3">
        <v>0</v>
      </c>
      <c r="HE72" s="3">
        <v>8227600</v>
      </c>
      <c r="HF72" s="36">
        <v>665.02476780185748</v>
      </c>
      <c r="HG72" s="36">
        <v>0</v>
      </c>
      <c r="HH72" s="36">
        <v>0</v>
      </c>
      <c r="HI72" s="36">
        <v>7467575</v>
      </c>
      <c r="HJ72" s="36">
        <v>0</v>
      </c>
      <c r="HK72" s="36">
        <v>0</v>
      </c>
      <c r="HL72" s="36">
        <v>0</v>
      </c>
      <c r="HM72" s="36">
        <v>0</v>
      </c>
      <c r="HN72" s="36">
        <v>0</v>
      </c>
      <c r="HO72" s="36">
        <v>593868</v>
      </c>
      <c r="HP72" s="36">
        <v>0</v>
      </c>
      <c r="HQ72" s="36">
        <v>8061443</v>
      </c>
      <c r="HR72" s="3">
        <v>664.53000000000009</v>
      </c>
      <c r="HS72" s="3">
        <v>0</v>
      </c>
      <c r="HT72" s="3">
        <v>0</v>
      </c>
      <c r="HU72" s="3">
        <v>7744438</v>
      </c>
      <c r="HV72" s="3">
        <v>0</v>
      </c>
      <c r="HW72" s="3">
        <v>0</v>
      </c>
      <c r="HX72" s="3">
        <v>0</v>
      </c>
      <c r="HY72" s="3">
        <v>0</v>
      </c>
      <c r="HZ72" s="3">
        <v>0</v>
      </c>
      <c r="IA72" s="3">
        <v>593430</v>
      </c>
      <c r="IB72" s="3">
        <v>0</v>
      </c>
      <c r="IC72" s="3">
        <v>8337868</v>
      </c>
      <c r="ID72" s="201">
        <v>665.64</v>
      </c>
      <c r="IE72" s="201">
        <v>0</v>
      </c>
      <c r="IF72" s="201">
        <v>0</v>
      </c>
      <c r="IG72" s="36">
        <v>8076317</v>
      </c>
      <c r="IH72" s="36">
        <v>0</v>
      </c>
      <c r="II72" s="36">
        <v>0</v>
      </c>
      <c r="IJ72" s="36">
        <v>0</v>
      </c>
      <c r="IK72" s="36">
        <v>0</v>
      </c>
      <c r="IL72" s="36">
        <v>0</v>
      </c>
      <c r="IM72" s="36">
        <v>594415</v>
      </c>
      <c r="IN72" s="36">
        <v>0</v>
      </c>
      <c r="IO72" s="36">
        <v>8670732</v>
      </c>
      <c r="IP72" s="3">
        <v>667.13000000000011</v>
      </c>
      <c r="IQ72" s="3">
        <v>1.1300000000000994</v>
      </c>
      <c r="IR72" s="3">
        <v>0</v>
      </c>
      <c r="IS72" s="3">
        <v>8681864</v>
      </c>
      <c r="IT72" s="3">
        <v>0</v>
      </c>
      <c r="IU72" s="3">
        <v>0</v>
      </c>
      <c r="IV72" s="3">
        <v>0</v>
      </c>
      <c r="IW72" s="3">
        <v>0</v>
      </c>
      <c r="IX72" s="3">
        <v>0</v>
      </c>
      <c r="IY72" s="3">
        <v>624435</v>
      </c>
      <c r="IZ72" s="3">
        <v>0</v>
      </c>
      <c r="JA72" s="3">
        <v>9306299</v>
      </c>
      <c r="JB72" s="36">
        <v>668.55000000000018</v>
      </c>
      <c r="JC72" s="36">
        <v>2.5500000000001797</v>
      </c>
      <c r="JD72" s="36">
        <v>0</v>
      </c>
      <c r="JE72" s="36">
        <v>8976622</v>
      </c>
      <c r="JF72" s="36">
        <v>0</v>
      </c>
      <c r="JG72" s="36">
        <v>0</v>
      </c>
      <c r="JH72" s="36">
        <v>0</v>
      </c>
      <c r="JI72" s="36">
        <v>0</v>
      </c>
      <c r="JJ72" s="36">
        <v>0</v>
      </c>
      <c r="JK72" s="36">
        <v>624450</v>
      </c>
      <c r="JL72" s="36">
        <v>0</v>
      </c>
      <c r="JM72" s="36">
        <v>9601072</v>
      </c>
      <c r="JN72" s="3">
        <v>667.04999999999984</v>
      </c>
      <c r="JO72" s="3">
        <v>1.0499999999998446</v>
      </c>
      <c r="JP72" s="3">
        <v>504.81</v>
      </c>
      <c r="JQ72" s="3">
        <v>9741697</v>
      </c>
      <c r="JR72" s="3">
        <v>92700</v>
      </c>
      <c r="JS72" s="3">
        <v>0</v>
      </c>
      <c r="JT72" s="3">
        <v>0</v>
      </c>
      <c r="JU72" s="3">
        <v>933399</v>
      </c>
      <c r="JV72" s="3">
        <v>0</v>
      </c>
      <c r="JW72" s="3">
        <v>625001</v>
      </c>
      <c r="JX72" s="3">
        <v>5310</v>
      </c>
      <c r="JY72" s="3">
        <v>11300097</v>
      </c>
      <c r="JZ72" s="36">
        <v>666.98</v>
      </c>
      <c r="KA72" s="36">
        <v>0.97999999999991516</v>
      </c>
      <c r="KB72" s="36">
        <v>469.99000000000012</v>
      </c>
      <c r="KC72" s="36">
        <v>10655965</v>
      </c>
      <c r="KD72" s="36">
        <v>0</v>
      </c>
      <c r="KE72" s="36">
        <v>0</v>
      </c>
      <c r="KF72" s="36">
        <v>0</v>
      </c>
      <c r="KG72" s="36">
        <v>948439</v>
      </c>
      <c r="KH72" s="36">
        <v>0</v>
      </c>
      <c r="KI72" s="36">
        <v>724375</v>
      </c>
      <c r="KJ72" s="36">
        <v>0</v>
      </c>
      <c r="KK72" s="36">
        <v>12328779</v>
      </c>
      <c r="KL72" s="3">
        <v>667</v>
      </c>
      <c r="KM72" s="3">
        <v>1</v>
      </c>
      <c r="KN72" s="3">
        <v>0</v>
      </c>
      <c r="KO72" s="3">
        <v>11693286</v>
      </c>
      <c r="KP72" s="3">
        <v>0</v>
      </c>
      <c r="KQ72" s="3">
        <v>0</v>
      </c>
      <c r="KR72" s="3">
        <v>0</v>
      </c>
      <c r="KS72" s="3">
        <v>948439</v>
      </c>
      <c r="KT72" s="3">
        <v>0</v>
      </c>
      <c r="KU72" s="3">
        <v>791062</v>
      </c>
      <c r="KV72" s="3">
        <v>0</v>
      </c>
      <c r="KW72" s="3">
        <v>13432787</v>
      </c>
      <c r="KX72" s="36"/>
      <c r="KY72" s="36"/>
      <c r="KZ72" s="36"/>
      <c r="LA72" s="36"/>
      <c r="LB72" s="36"/>
      <c r="LC72" s="36"/>
      <c r="LD72" s="36"/>
      <c r="LE72" s="36"/>
      <c r="LF72" s="36"/>
      <c r="LG72" s="36"/>
      <c r="LH72" s="36"/>
      <c r="LI72" s="36"/>
      <c r="LJ72" s="3"/>
      <c r="LK72" s="3">
        <f t="shared" si="1"/>
        <v>-486</v>
      </c>
      <c r="LL72" s="3"/>
      <c r="LN72" s="204"/>
      <c r="LO72" s="20"/>
      <c r="LP72" s="61"/>
      <c r="LQ72" s="171"/>
      <c r="LR72" s="171"/>
      <c r="LS72" s="171"/>
      <c r="LT72" s="171"/>
      <c r="LU72" s="171"/>
      <c r="LV72" s="171"/>
      <c r="LW72" s="171"/>
      <c r="LX72" s="171"/>
      <c r="LY72" s="171"/>
    </row>
    <row r="73" spans="1:343" ht="14.45" customHeight="1">
      <c r="A73" s="1">
        <v>487</v>
      </c>
      <c r="B73" s="2" t="s">
        <v>32</v>
      </c>
      <c r="C73" s="5"/>
      <c r="D73" s="5"/>
      <c r="E73" s="3"/>
      <c r="F73" s="3"/>
      <c r="G73" s="3"/>
      <c r="H73" s="3"/>
      <c r="I73" s="3">
        <v>0</v>
      </c>
      <c r="J73" s="12">
        <v>447.03</v>
      </c>
      <c r="K73" s="12">
        <v>443.03</v>
      </c>
      <c r="L73" s="13">
        <v>2950421</v>
      </c>
      <c r="M73" s="13">
        <v>0</v>
      </c>
      <c r="N73" s="13">
        <v>86822</v>
      </c>
      <c r="O73" s="13"/>
      <c r="P73" s="13">
        <v>3037243</v>
      </c>
      <c r="Q73" s="5">
        <v>543.55999999999995</v>
      </c>
      <c r="R73" s="5">
        <v>543.55999999999995</v>
      </c>
      <c r="S73" s="3">
        <v>3766276</v>
      </c>
      <c r="T73" s="3">
        <v>0</v>
      </c>
      <c r="U73" s="3">
        <v>46739</v>
      </c>
      <c r="V73" s="3">
        <v>0</v>
      </c>
      <c r="W73" s="3">
        <v>0</v>
      </c>
      <c r="X73" s="3"/>
      <c r="Y73" s="3">
        <v>3813015</v>
      </c>
      <c r="Z73" s="12">
        <v>568.16</v>
      </c>
      <c r="AA73" s="12">
        <v>0</v>
      </c>
      <c r="AB73" s="13">
        <v>4368631</v>
      </c>
      <c r="AC73" s="13">
        <v>0</v>
      </c>
      <c r="AD73" s="13">
        <v>0</v>
      </c>
      <c r="AE73" s="13">
        <v>0</v>
      </c>
      <c r="AF73" s="13">
        <v>0</v>
      </c>
      <c r="AG73" s="13"/>
      <c r="AH73" s="13">
        <v>4368631</v>
      </c>
      <c r="AI73" s="5">
        <v>681.32</v>
      </c>
      <c r="AJ73" s="5">
        <v>0</v>
      </c>
      <c r="AK73" s="3">
        <v>5410163</v>
      </c>
      <c r="AL73" s="3"/>
      <c r="AM73" s="3">
        <v>0</v>
      </c>
      <c r="AN73" s="3"/>
      <c r="AO73" s="3">
        <v>41865</v>
      </c>
      <c r="AP73" s="3"/>
      <c r="AQ73" s="3">
        <v>5368298</v>
      </c>
      <c r="AR73" s="12">
        <v>684.48</v>
      </c>
      <c r="AS73" s="12">
        <v>0</v>
      </c>
      <c r="AT73" s="13">
        <v>6139204</v>
      </c>
      <c r="AU73" s="13">
        <v>0</v>
      </c>
      <c r="AV73" s="13">
        <v>0</v>
      </c>
      <c r="AW73" s="13">
        <v>0</v>
      </c>
      <c r="AX73" s="13">
        <v>0</v>
      </c>
      <c r="AY73" s="13"/>
      <c r="AZ73" s="13">
        <v>6139204</v>
      </c>
      <c r="BA73" s="5">
        <v>642.67999999999995</v>
      </c>
      <c r="BB73" s="5">
        <v>0</v>
      </c>
      <c r="BC73" s="5">
        <v>0</v>
      </c>
      <c r="BD73" s="3">
        <v>6844873</v>
      </c>
      <c r="BE73" s="3">
        <v>0</v>
      </c>
      <c r="BF73" s="3">
        <v>0</v>
      </c>
      <c r="BG73" s="3">
        <v>0</v>
      </c>
      <c r="BH73" s="3">
        <v>0</v>
      </c>
      <c r="BI73" s="3">
        <v>6844873</v>
      </c>
      <c r="BJ73" s="12">
        <v>651.54999999999995</v>
      </c>
      <c r="BK73" s="12">
        <v>0</v>
      </c>
      <c r="BL73" s="12">
        <v>0</v>
      </c>
      <c r="BM73" s="13">
        <v>6766152</v>
      </c>
      <c r="BN73" s="13">
        <v>0</v>
      </c>
      <c r="BO73" s="13">
        <v>0</v>
      </c>
      <c r="BP73" s="13">
        <v>0</v>
      </c>
      <c r="BQ73" s="13">
        <v>0</v>
      </c>
      <c r="BR73" s="13">
        <v>6766152</v>
      </c>
      <c r="BS73" s="5">
        <v>721.09</v>
      </c>
      <c r="BT73" s="5">
        <v>0</v>
      </c>
      <c r="BU73" s="5">
        <v>0</v>
      </c>
      <c r="BV73" s="3">
        <v>7616262</v>
      </c>
      <c r="BW73" s="3">
        <v>0</v>
      </c>
      <c r="BX73" s="3">
        <v>0</v>
      </c>
      <c r="BY73" s="3">
        <v>0</v>
      </c>
      <c r="BZ73" s="3">
        <v>0</v>
      </c>
      <c r="CA73" s="3">
        <v>7616262</v>
      </c>
      <c r="CB73" s="12">
        <v>716.16949152542406</v>
      </c>
      <c r="CC73" s="12">
        <v>0</v>
      </c>
      <c r="CD73" s="12">
        <v>0</v>
      </c>
      <c r="CE73" s="13">
        <v>7863111.9966101693</v>
      </c>
      <c r="CF73" s="13"/>
      <c r="CG73" s="13">
        <v>0</v>
      </c>
      <c r="CH73" s="13"/>
      <c r="CI73" s="13">
        <v>0</v>
      </c>
      <c r="CJ73" s="13">
        <v>535694.77966101677</v>
      </c>
      <c r="CK73" s="13"/>
      <c r="CL73" s="13">
        <v>61819.614562721923</v>
      </c>
      <c r="CM73" s="13">
        <v>7863111.9966101693</v>
      </c>
      <c r="CN73" s="5">
        <v>752.62499999999352</v>
      </c>
      <c r="CO73" s="5">
        <v>0</v>
      </c>
      <c r="CP73" s="5">
        <v>0</v>
      </c>
      <c r="CQ73" s="3">
        <v>8069285.5405404782</v>
      </c>
      <c r="CR73" s="3">
        <v>166950.7353215898</v>
      </c>
      <c r="CS73" s="3">
        <v>0</v>
      </c>
      <c r="CT73" s="3">
        <v>0</v>
      </c>
      <c r="CU73" s="3">
        <v>0</v>
      </c>
      <c r="CV73" s="3">
        <v>584037.0000000085</v>
      </c>
      <c r="CW73" s="3">
        <v>12083.524137922668</v>
      </c>
      <c r="CX73" s="3">
        <v>8653322.5405404866</v>
      </c>
      <c r="CY73" s="12">
        <v>872.10452961672456</v>
      </c>
      <c r="CZ73" s="12">
        <v>0</v>
      </c>
      <c r="DA73" s="12">
        <v>0</v>
      </c>
      <c r="DB73" s="13">
        <v>10108879.238614064</v>
      </c>
      <c r="DC73" s="13"/>
      <c r="DD73" s="13">
        <v>0</v>
      </c>
      <c r="DE73" s="13"/>
      <c r="DF73" s="13">
        <v>0</v>
      </c>
      <c r="DG73" s="13">
        <v>707276.77351916395</v>
      </c>
      <c r="DH73" s="13"/>
      <c r="DI73" s="13">
        <v>29760.794369926676</v>
      </c>
      <c r="DJ73" s="13">
        <v>10816156.012133226</v>
      </c>
      <c r="DK73" s="5">
        <v>903.00677966101716</v>
      </c>
      <c r="DL73" s="5">
        <v>0</v>
      </c>
      <c r="DM73" s="5">
        <v>0</v>
      </c>
      <c r="DN73" s="3">
        <v>10808500</v>
      </c>
      <c r="DO73" s="3">
        <v>0</v>
      </c>
      <c r="DP73" s="3">
        <v>0</v>
      </c>
      <c r="DQ73" s="3">
        <v>0</v>
      </c>
      <c r="DR73" s="3">
        <v>0</v>
      </c>
      <c r="DS73" s="3">
        <v>766651</v>
      </c>
      <c r="DT73" s="3">
        <v>0</v>
      </c>
      <c r="DU73" s="3">
        <v>11575151</v>
      </c>
      <c r="DV73" s="12">
        <v>924.11904761904748</v>
      </c>
      <c r="DW73" s="12">
        <v>0</v>
      </c>
      <c r="DX73" s="12">
        <v>0</v>
      </c>
      <c r="DY73" s="13">
        <v>11504106</v>
      </c>
      <c r="DZ73" s="13"/>
      <c r="EA73" s="13">
        <v>0</v>
      </c>
      <c r="EB73" s="13"/>
      <c r="EC73" s="13">
        <v>0</v>
      </c>
      <c r="ED73" s="13">
        <v>825239</v>
      </c>
      <c r="EE73" s="13"/>
      <c r="EF73" s="13">
        <v>12329345</v>
      </c>
      <c r="EG73" s="5">
        <v>948.11758613967527</v>
      </c>
      <c r="EH73" s="5">
        <v>0</v>
      </c>
      <c r="EI73" s="5">
        <v>0</v>
      </c>
      <c r="EJ73" s="3">
        <v>12172558</v>
      </c>
      <c r="EK73" s="3"/>
      <c r="EL73" s="3">
        <v>0</v>
      </c>
      <c r="EM73" s="3"/>
      <c r="EN73" s="3">
        <v>0</v>
      </c>
      <c r="EO73" s="3">
        <v>846670</v>
      </c>
      <c r="EP73" s="3"/>
      <c r="EQ73" s="3">
        <v>13019228</v>
      </c>
      <c r="ER73" s="35">
        <v>1110.5104895104892</v>
      </c>
      <c r="ES73" s="35">
        <v>0</v>
      </c>
      <c r="ET73" s="35">
        <v>0</v>
      </c>
      <c r="EU73" s="36">
        <v>14674208</v>
      </c>
      <c r="EV73" s="36">
        <v>628</v>
      </c>
      <c r="EW73" s="36">
        <v>0</v>
      </c>
      <c r="EX73" s="36">
        <v>0</v>
      </c>
      <c r="EY73" s="36">
        <v>0</v>
      </c>
      <c r="EZ73" s="36">
        <v>991684</v>
      </c>
      <c r="FA73" s="36">
        <v>0</v>
      </c>
      <c r="FB73" s="36">
        <v>15665892</v>
      </c>
      <c r="FC73" s="5">
        <v>1129.3951048951055</v>
      </c>
      <c r="FD73" s="5">
        <v>0</v>
      </c>
      <c r="FE73" s="5">
        <v>0</v>
      </c>
      <c r="FF73" s="3">
        <v>15114042</v>
      </c>
      <c r="FG73" s="3">
        <v>-99664</v>
      </c>
      <c r="FH73" s="3">
        <v>0</v>
      </c>
      <c r="FI73" s="3">
        <v>0</v>
      </c>
      <c r="FJ73" s="3">
        <v>0</v>
      </c>
      <c r="FK73" s="3">
        <v>1008553</v>
      </c>
      <c r="FL73" s="3">
        <v>0</v>
      </c>
      <c r="FM73" s="3">
        <v>16122595</v>
      </c>
      <c r="FN73" s="36">
        <v>1137.6202090592337</v>
      </c>
      <c r="FO73" s="36">
        <v>0</v>
      </c>
      <c r="FP73" s="36">
        <v>0</v>
      </c>
      <c r="FQ73" s="36">
        <v>15704917</v>
      </c>
      <c r="FR73" s="36">
        <v>0</v>
      </c>
      <c r="FS73" s="36">
        <v>0</v>
      </c>
      <c r="FT73" s="36">
        <v>0</v>
      </c>
      <c r="FU73" s="36">
        <v>0</v>
      </c>
      <c r="FV73" s="36">
        <v>1015896</v>
      </c>
      <c r="FW73" s="36">
        <v>0</v>
      </c>
      <c r="FX73" s="36">
        <v>16720813</v>
      </c>
      <c r="FY73" s="5">
        <v>1149.2256944444443</v>
      </c>
      <c r="FZ73" s="5">
        <v>0</v>
      </c>
      <c r="GA73" s="5">
        <v>0</v>
      </c>
      <c r="GB73" s="3">
        <v>16720721</v>
      </c>
      <c r="GC73" s="3">
        <v>0</v>
      </c>
      <c r="GD73" s="3">
        <v>0</v>
      </c>
      <c r="GE73" s="3">
        <v>0</v>
      </c>
      <c r="GF73" s="3">
        <v>0</v>
      </c>
      <c r="GG73" s="3">
        <v>1026263</v>
      </c>
      <c r="GH73" s="3">
        <v>0</v>
      </c>
      <c r="GI73" s="3">
        <v>17746984</v>
      </c>
      <c r="GJ73" s="36">
        <v>1153.5833333333337</v>
      </c>
      <c r="GK73" s="36">
        <v>0</v>
      </c>
      <c r="GL73" s="36">
        <v>0</v>
      </c>
      <c r="GM73" s="36">
        <v>17608129</v>
      </c>
      <c r="GN73" s="36">
        <v>0</v>
      </c>
      <c r="GO73" s="36">
        <v>0</v>
      </c>
      <c r="GP73" s="36">
        <v>0</v>
      </c>
      <c r="GQ73" s="36">
        <v>0</v>
      </c>
      <c r="GR73" s="36">
        <v>1030150</v>
      </c>
      <c r="GS73" s="36">
        <v>0</v>
      </c>
      <c r="GT73" s="36">
        <v>18638279</v>
      </c>
      <c r="GU73" s="5">
        <v>1151.4826388888889</v>
      </c>
      <c r="GV73" s="5">
        <v>0</v>
      </c>
      <c r="GW73" s="5">
        <v>0</v>
      </c>
      <c r="GX73" s="3">
        <v>18081704</v>
      </c>
      <c r="GY73" s="3">
        <v>0</v>
      </c>
      <c r="GZ73" s="3">
        <v>0</v>
      </c>
      <c r="HA73" s="3">
        <v>0</v>
      </c>
      <c r="HB73" s="3">
        <v>0</v>
      </c>
      <c r="HC73" s="3">
        <v>1028275</v>
      </c>
      <c r="HD73" s="3">
        <v>0</v>
      </c>
      <c r="HE73" s="3">
        <v>19109979</v>
      </c>
      <c r="HF73" s="36">
        <v>1145.1643356643356</v>
      </c>
      <c r="HG73" s="36">
        <v>0</v>
      </c>
      <c r="HH73" s="36">
        <v>0</v>
      </c>
      <c r="HI73" s="36">
        <v>18959157</v>
      </c>
      <c r="HJ73" s="36">
        <v>0</v>
      </c>
      <c r="HK73" s="36">
        <v>55165.568762899362</v>
      </c>
      <c r="HL73" s="36">
        <v>-55165.568762899362</v>
      </c>
      <c r="HM73" s="36">
        <v>0</v>
      </c>
      <c r="HN73" s="36">
        <v>0</v>
      </c>
      <c r="HO73" s="36">
        <v>1022633</v>
      </c>
      <c r="HP73" s="36">
        <v>0</v>
      </c>
      <c r="HQ73" s="36">
        <v>19926624.431237143</v>
      </c>
      <c r="HR73" s="3">
        <v>1150.7600000000002</v>
      </c>
      <c r="HS73" s="3">
        <v>0</v>
      </c>
      <c r="HT73" s="3">
        <v>0</v>
      </c>
      <c r="HU73" s="3">
        <v>19211771</v>
      </c>
      <c r="HV73" s="3">
        <v>0</v>
      </c>
      <c r="HW73" s="3">
        <v>0</v>
      </c>
      <c r="HX73" s="3">
        <v>0</v>
      </c>
      <c r="HY73" s="3">
        <v>0</v>
      </c>
      <c r="HZ73" s="3">
        <v>0</v>
      </c>
      <c r="IA73" s="3">
        <v>1027627</v>
      </c>
      <c r="IB73" s="3">
        <v>0</v>
      </c>
      <c r="IC73" s="3">
        <v>20239398</v>
      </c>
      <c r="ID73" s="201">
        <v>1118.22</v>
      </c>
      <c r="IE73" s="201">
        <v>0</v>
      </c>
      <c r="IF73" s="201">
        <v>0</v>
      </c>
      <c r="IG73" s="36">
        <v>18967445</v>
      </c>
      <c r="IH73" s="36">
        <v>0</v>
      </c>
      <c r="II73" s="36">
        <v>0</v>
      </c>
      <c r="IJ73" s="36">
        <v>0</v>
      </c>
      <c r="IK73" s="36">
        <v>0</v>
      </c>
      <c r="IL73" s="36">
        <v>0</v>
      </c>
      <c r="IM73" s="36">
        <v>998569</v>
      </c>
      <c r="IN73" s="36">
        <v>0</v>
      </c>
      <c r="IO73" s="36">
        <v>19966014</v>
      </c>
      <c r="IP73" s="3">
        <v>1098.44</v>
      </c>
      <c r="IQ73" s="3">
        <v>0</v>
      </c>
      <c r="IR73" s="3">
        <v>0</v>
      </c>
      <c r="IS73" s="3">
        <v>19647611</v>
      </c>
      <c r="IT73" s="3">
        <v>0</v>
      </c>
      <c r="IU73" s="3">
        <v>0</v>
      </c>
      <c r="IV73" s="3">
        <v>0</v>
      </c>
      <c r="IW73" s="3">
        <v>0</v>
      </c>
      <c r="IX73" s="3">
        <v>0</v>
      </c>
      <c r="IY73" s="3">
        <v>1030334</v>
      </c>
      <c r="IZ73" s="3">
        <v>0</v>
      </c>
      <c r="JA73" s="3">
        <v>20677945</v>
      </c>
      <c r="JB73" s="36">
        <v>1106.26</v>
      </c>
      <c r="JC73" s="36">
        <v>0</v>
      </c>
      <c r="JD73" s="36">
        <v>0</v>
      </c>
      <c r="JE73" s="36">
        <v>20491852</v>
      </c>
      <c r="JF73" s="36">
        <v>0</v>
      </c>
      <c r="JG73" s="36">
        <v>0</v>
      </c>
      <c r="JH73" s="36">
        <v>0</v>
      </c>
      <c r="JI73" s="36">
        <v>0</v>
      </c>
      <c r="JJ73" s="36">
        <v>0</v>
      </c>
      <c r="JK73" s="36">
        <v>1037677</v>
      </c>
      <c r="JL73" s="36">
        <v>0</v>
      </c>
      <c r="JM73" s="36">
        <v>21529529</v>
      </c>
      <c r="JN73" s="3">
        <v>1094.1399999999999</v>
      </c>
      <c r="JO73" s="3">
        <v>0</v>
      </c>
      <c r="JP73" s="3">
        <v>0</v>
      </c>
      <c r="JQ73" s="3">
        <v>21879995</v>
      </c>
      <c r="JR73" s="3">
        <v>0</v>
      </c>
      <c r="JS73" s="3">
        <v>0</v>
      </c>
      <c r="JT73" s="3">
        <v>0</v>
      </c>
      <c r="JU73" s="3">
        <v>0</v>
      </c>
      <c r="JV73" s="3">
        <v>0</v>
      </c>
      <c r="JW73" s="3">
        <v>1026305</v>
      </c>
      <c r="JX73" s="3">
        <v>0</v>
      </c>
      <c r="JY73" s="3">
        <v>22906300</v>
      </c>
      <c r="JZ73" s="36">
        <v>985.8</v>
      </c>
      <c r="KA73" s="36">
        <v>0</v>
      </c>
      <c r="KB73" s="36">
        <v>0</v>
      </c>
      <c r="KC73" s="36">
        <v>21722042</v>
      </c>
      <c r="KD73" s="36">
        <v>0</v>
      </c>
      <c r="KE73" s="36">
        <v>0</v>
      </c>
      <c r="KF73" s="36">
        <v>0</v>
      </c>
      <c r="KG73" s="36">
        <v>0</v>
      </c>
      <c r="KH73" s="36">
        <v>0</v>
      </c>
      <c r="KI73" s="36">
        <v>1072551</v>
      </c>
      <c r="KJ73" s="36">
        <v>0</v>
      </c>
      <c r="KK73" s="36">
        <v>22794593</v>
      </c>
      <c r="KL73" s="3">
        <v>917</v>
      </c>
      <c r="KM73" s="3" t="s">
        <v>752</v>
      </c>
      <c r="KN73" s="3">
        <v>0</v>
      </c>
      <c r="KO73" s="3">
        <v>21284327</v>
      </c>
      <c r="KP73" s="3">
        <v>0</v>
      </c>
      <c r="KQ73" s="3">
        <v>0</v>
      </c>
      <c r="KR73" s="3">
        <v>0</v>
      </c>
      <c r="KS73" s="3">
        <v>0</v>
      </c>
      <c r="KT73" s="3">
        <v>0</v>
      </c>
      <c r="KU73" s="3">
        <v>1089396</v>
      </c>
      <c r="KV73" s="3">
        <v>0</v>
      </c>
      <c r="KW73" s="3">
        <v>22373723</v>
      </c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"/>
      <c r="LK73" s="3">
        <f t="shared" si="1"/>
        <v>-487</v>
      </c>
      <c r="LL73" s="3"/>
      <c r="LN73" s="204"/>
      <c r="LO73" s="20"/>
      <c r="LP73" s="61"/>
      <c r="LQ73" s="171"/>
      <c r="LR73" s="171"/>
      <c r="LS73" s="171"/>
      <c r="LT73" s="171"/>
      <c r="LU73" s="171"/>
      <c r="LV73" s="171"/>
      <c r="LW73" s="171"/>
      <c r="LX73" s="171"/>
      <c r="LY73" s="171"/>
    </row>
    <row r="74" spans="1:343" ht="14.45" customHeight="1">
      <c r="A74" s="1">
        <v>488</v>
      </c>
      <c r="B74" s="2" t="s">
        <v>33</v>
      </c>
      <c r="C74" s="5">
        <v>149.94</v>
      </c>
      <c r="D74" s="5">
        <v>149.95000243151358</v>
      </c>
      <c r="E74" s="3">
        <v>767965</v>
      </c>
      <c r="F74" s="3">
        <v>0</v>
      </c>
      <c r="G74" s="3">
        <v>40333</v>
      </c>
      <c r="H74" s="3">
        <v>0</v>
      </c>
      <c r="I74" s="3">
        <v>808298</v>
      </c>
      <c r="J74" s="12">
        <v>323.5</v>
      </c>
      <c r="K74" s="12">
        <v>323.5</v>
      </c>
      <c r="L74" s="13">
        <v>1798527</v>
      </c>
      <c r="M74" s="13">
        <v>0</v>
      </c>
      <c r="N74" s="13">
        <v>80373</v>
      </c>
      <c r="O74" s="13"/>
      <c r="P74" s="13">
        <v>1878900</v>
      </c>
      <c r="Q74" s="5">
        <v>339.07</v>
      </c>
      <c r="R74" s="5">
        <v>339.07</v>
      </c>
      <c r="S74" s="3">
        <v>1932018</v>
      </c>
      <c r="T74" s="3">
        <v>-228</v>
      </c>
      <c r="U74" s="3">
        <v>85447</v>
      </c>
      <c r="V74" s="3">
        <v>-107</v>
      </c>
      <c r="W74" s="3">
        <v>0</v>
      </c>
      <c r="X74" s="3"/>
      <c r="Y74" s="3">
        <v>2017465</v>
      </c>
      <c r="Z74" s="12">
        <v>342.25</v>
      </c>
      <c r="AA74" s="12">
        <v>173.16</v>
      </c>
      <c r="AB74" s="13">
        <v>2055063</v>
      </c>
      <c r="AC74" s="13">
        <v>0</v>
      </c>
      <c r="AD74" s="13">
        <v>38791</v>
      </c>
      <c r="AE74" s="13">
        <v>0</v>
      </c>
      <c r="AF74" s="13">
        <v>0</v>
      </c>
      <c r="AG74" s="13"/>
      <c r="AH74" s="13">
        <v>2093854</v>
      </c>
      <c r="AI74" s="5">
        <v>352.32</v>
      </c>
      <c r="AJ74" s="5">
        <v>173.8</v>
      </c>
      <c r="AK74" s="3">
        <v>2172711</v>
      </c>
      <c r="AL74" s="3"/>
      <c r="AM74" s="3">
        <v>46929</v>
      </c>
      <c r="AN74" s="3"/>
      <c r="AO74" s="3">
        <v>0</v>
      </c>
      <c r="AP74" s="3"/>
      <c r="AQ74" s="3">
        <v>2219640</v>
      </c>
      <c r="AR74" s="12">
        <v>354.09</v>
      </c>
      <c r="AS74" s="12">
        <v>181.11</v>
      </c>
      <c r="AT74" s="13">
        <v>2567843</v>
      </c>
      <c r="AU74" s="13">
        <v>0</v>
      </c>
      <c r="AV74" s="13">
        <v>49081</v>
      </c>
      <c r="AW74" s="13">
        <v>0</v>
      </c>
      <c r="AX74" s="13">
        <v>0</v>
      </c>
      <c r="AY74" s="13"/>
      <c r="AZ74" s="13">
        <v>2616924</v>
      </c>
      <c r="BA74" s="5">
        <v>334.05</v>
      </c>
      <c r="BB74" s="5">
        <v>0</v>
      </c>
      <c r="BC74" s="5">
        <v>163.81</v>
      </c>
      <c r="BD74" s="3">
        <v>2654865</v>
      </c>
      <c r="BE74" s="3">
        <v>0</v>
      </c>
      <c r="BF74" s="3">
        <v>45541</v>
      </c>
      <c r="BG74" s="3">
        <v>0</v>
      </c>
      <c r="BH74" s="3">
        <v>0</v>
      </c>
      <c r="BI74" s="3">
        <v>2700406</v>
      </c>
      <c r="BJ74" s="12">
        <v>339.41</v>
      </c>
      <c r="BK74" s="12">
        <v>0</v>
      </c>
      <c r="BL74" s="12">
        <v>162.38999999999999</v>
      </c>
      <c r="BM74" s="13">
        <v>2569850</v>
      </c>
      <c r="BN74" s="13">
        <v>0</v>
      </c>
      <c r="BO74" s="13">
        <v>52941</v>
      </c>
      <c r="BP74" s="13">
        <v>0</v>
      </c>
      <c r="BQ74" s="13">
        <v>0</v>
      </c>
      <c r="BR74" s="13">
        <v>2622791</v>
      </c>
      <c r="BS74" s="5">
        <v>360.42</v>
      </c>
      <c r="BT74" s="5">
        <v>0</v>
      </c>
      <c r="BU74" s="5">
        <v>146.5</v>
      </c>
      <c r="BV74" s="3">
        <v>2973666</v>
      </c>
      <c r="BW74" s="3">
        <v>0</v>
      </c>
      <c r="BX74" s="3">
        <v>50112</v>
      </c>
      <c r="BY74" s="3">
        <v>0</v>
      </c>
      <c r="BZ74" s="3">
        <v>0</v>
      </c>
      <c r="CA74" s="3">
        <v>3023778</v>
      </c>
      <c r="CB74" s="12">
        <v>467.10954063604242</v>
      </c>
      <c r="CC74" s="12">
        <v>0</v>
      </c>
      <c r="CD74" s="12">
        <v>0</v>
      </c>
      <c r="CE74" s="13">
        <v>3785581.6148409899</v>
      </c>
      <c r="CF74" s="13"/>
      <c r="CG74" s="13">
        <v>0</v>
      </c>
      <c r="CH74" s="13"/>
      <c r="CI74" s="13">
        <v>0</v>
      </c>
      <c r="CJ74" s="13">
        <v>349397.93639575975</v>
      </c>
      <c r="CK74" s="13"/>
      <c r="CL74" s="13">
        <v>0</v>
      </c>
      <c r="CM74" s="13">
        <v>4285065.0319659505</v>
      </c>
      <c r="CN74" s="5">
        <v>468.89965397923885</v>
      </c>
      <c r="CO74" s="5">
        <v>0</v>
      </c>
      <c r="CP74" s="5">
        <v>0</v>
      </c>
      <c r="CQ74" s="3">
        <v>3975121.3114186833</v>
      </c>
      <c r="CR74" s="3">
        <v>-23265.92041522458</v>
      </c>
      <c r="CS74" s="3">
        <v>0</v>
      </c>
      <c r="CT74" s="3">
        <v>0</v>
      </c>
      <c r="CU74" s="3">
        <v>0</v>
      </c>
      <c r="CV74" s="3">
        <v>363866.13148788916</v>
      </c>
      <c r="CW74" s="3">
        <v>-2131.9861591695462</v>
      </c>
      <c r="CX74" s="3">
        <v>4338987.4429065725</v>
      </c>
      <c r="CY74" s="12">
        <v>491.50519031141869</v>
      </c>
      <c r="CZ74" s="12">
        <v>0</v>
      </c>
      <c r="DA74" s="12">
        <v>0</v>
      </c>
      <c r="DB74" s="13">
        <v>4422343.6958328336</v>
      </c>
      <c r="DC74" s="13"/>
      <c r="DD74" s="13">
        <v>0</v>
      </c>
      <c r="DE74" s="13"/>
      <c r="DF74" s="13">
        <v>0</v>
      </c>
      <c r="DG74" s="13">
        <v>398610.70934256056</v>
      </c>
      <c r="DH74" s="13"/>
      <c r="DI74" s="13">
        <v>13159.728290923871</v>
      </c>
      <c r="DJ74" s="13">
        <v>4820954.4051753953</v>
      </c>
      <c r="DK74" s="5">
        <v>522.22297297297291</v>
      </c>
      <c r="DL74" s="5">
        <v>0</v>
      </c>
      <c r="DM74" s="5">
        <v>0</v>
      </c>
      <c r="DN74" s="3">
        <v>4922118</v>
      </c>
      <c r="DO74" s="3">
        <v>0</v>
      </c>
      <c r="DP74" s="3">
        <v>0</v>
      </c>
      <c r="DQ74" s="3">
        <v>0</v>
      </c>
      <c r="DR74" s="3">
        <v>0</v>
      </c>
      <c r="DS74" s="3">
        <v>443366</v>
      </c>
      <c r="DT74" s="3">
        <v>0</v>
      </c>
      <c r="DU74" s="3">
        <v>5365484</v>
      </c>
      <c r="DV74" s="12">
        <v>520.13651554171406</v>
      </c>
      <c r="DW74" s="12">
        <v>0</v>
      </c>
      <c r="DX74" s="12">
        <v>0</v>
      </c>
      <c r="DY74" s="13">
        <v>5159263</v>
      </c>
      <c r="DZ74" s="13"/>
      <c r="EA74" s="13">
        <v>0</v>
      </c>
      <c r="EB74" s="13"/>
      <c r="EC74" s="13">
        <v>0</v>
      </c>
      <c r="ED74" s="13">
        <v>464483</v>
      </c>
      <c r="EE74" s="13"/>
      <c r="EF74" s="13">
        <v>5623746</v>
      </c>
      <c r="EG74" s="5">
        <v>524.66323024054998</v>
      </c>
      <c r="EH74" s="5">
        <v>0</v>
      </c>
      <c r="EI74" s="5">
        <v>0</v>
      </c>
      <c r="EJ74" s="3">
        <v>5260758</v>
      </c>
      <c r="EK74" s="3"/>
      <c r="EL74" s="3">
        <v>0</v>
      </c>
      <c r="EM74" s="3"/>
      <c r="EN74" s="3">
        <v>0</v>
      </c>
      <c r="EO74" s="3">
        <v>468524</v>
      </c>
      <c r="EP74" s="3"/>
      <c r="EQ74" s="3">
        <v>5729282</v>
      </c>
      <c r="ER74" s="35">
        <v>533.7688036848001</v>
      </c>
      <c r="ES74" s="35">
        <v>0</v>
      </c>
      <c r="ET74" s="35">
        <v>0</v>
      </c>
      <c r="EU74" s="36">
        <v>5353205</v>
      </c>
      <c r="EV74" s="36">
        <v>0</v>
      </c>
      <c r="EW74" s="36">
        <v>0</v>
      </c>
      <c r="EX74" s="36">
        <v>0</v>
      </c>
      <c r="EY74" s="36">
        <v>0</v>
      </c>
      <c r="EZ74" s="36">
        <v>476655</v>
      </c>
      <c r="FA74" s="36">
        <v>0</v>
      </c>
      <c r="FB74" s="36">
        <v>5829860</v>
      </c>
      <c r="FC74" s="5">
        <v>536.66206896551716</v>
      </c>
      <c r="FD74" s="5">
        <v>0</v>
      </c>
      <c r="FE74" s="5">
        <v>0</v>
      </c>
      <c r="FF74" s="3">
        <v>5504147</v>
      </c>
      <c r="FG74" s="3">
        <v>0</v>
      </c>
      <c r="FH74" s="3">
        <v>0</v>
      </c>
      <c r="FI74" s="3">
        <v>0</v>
      </c>
      <c r="FJ74" s="3">
        <v>0</v>
      </c>
      <c r="FK74" s="3">
        <v>479242</v>
      </c>
      <c r="FL74" s="3">
        <v>0</v>
      </c>
      <c r="FM74" s="3">
        <v>5983389</v>
      </c>
      <c r="FN74" s="36">
        <v>540.43537414965999</v>
      </c>
      <c r="FO74" s="36">
        <v>0.43537414965998894</v>
      </c>
      <c r="FP74" s="36">
        <v>0</v>
      </c>
      <c r="FQ74" s="36">
        <v>5605771</v>
      </c>
      <c r="FR74" s="36">
        <v>0</v>
      </c>
      <c r="FS74" s="36">
        <v>0</v>
      </c>
      <c r="FT74" s="36">
        <v>0</v>
      </c>
      <c r="FU74" s="36">
        <v>0</v>
      </c>
      <c r="FV74" s="36">
        <v>482074</v>
      </c>
      <c r="FW74" s="36">
        <v>0</v>
      </c>
      <c r="FX74" s="36">
        <v>6087845</v>
      </c>
      <c r="FY74" s="5">
        <v>564.30169491525419</v>
      </c>
      <c r="FZ74" s="5">
        <v>0</v>
      </c>
      <c r="GA74" s="5">
        <v>0</v>
      </c>
      <c r="GB74" s="3">
        <v>6220078</v>
      </c>
      <c r="GC74" s="3">
        <v>0</v>
      </c>
      <c r="GD74" s="3">
        <v>0</v>
      </c>
      <c r="GE74" s="3">
        <v>0</v>
      </c>
      <c r="GF74" s="3">
        <v>0</v>
      </c>
      <c r="GG74" s="3">
        <v>503922</v>
      </c>
      <c r="GH74" s="3">
        <v>0</v>
      </c>
      <c r="GI74" s="3">
        <v>6724000</v>
      </c>
      <c r="GJ74" s="36">
        <v>585.75670917396269</v>
      </c>
      <c r="GK74" s="36">
        <v>0</v>
      </c>
      <c r="GL74" s="36">
        <v>0</v>
      </c>
      <c r="GM74" s="36">
        <v>6843848</v>
      </c>
      <c r="GN74" s="36">
        <v>0</v>
      </c>
      <c r="GO74" s="36">
        <v>0</v>
      </c>
      <c r="GP74" s="36">
        <v>0</v>
      </c>
      <c r="GQ74" s="36">
        <v>0</v>
      </c>
      <c r="GR74" s="36">
        <v>523082</v>
      </c>
      <c r="GS74" s="36">
        <v>0</v>
      </c>
      <c r="GT74" s="36">
        <v>7366930</v>
      </c>
      <c r="GU74" s="5">
        <v>601.26779661016951</v>
      </c>
      <c r="GV74" s="5">
        <v>0</v>
      </c>
      <c r="GW74" s="5">
        <v>0</v>
      </c>
      <c r="GX74" s="3">
        <v>7073452</v>
      </c>
      <c r="GY74" s="3">
        <v>0</v>
      </c>
      <c r="GZ74" s="3">
        <v>0</v>
      </c>
      <c r="HA74" s="3">
        <v>0</v>
      </c>
      <c r="HB74" s="3">
        <v>0</v>
      </c>
      <c r="HC74" s="3">
        <v>536929</v>
      </c>
      <c r="HD74" s="3">
        <v>0</v>
      </c>
      <c r="HE74" s="3">
        <v>7610381</v>
      </c>
      <c r="HF74" s="36">
        <v>756.74149659863963</v>
      </c>
      <c r="HG74" s="36">
        <v>0</v>
      </c>
      <c r="HH74" s="36">
        <v>0</v>
      </c>
      <c r="HI74" s="36">
        <v>9238323</v>
      </c>
      <c r="HJ74" s="36">
        <v>2126</v>
      </c>
      <c r="HK74" s="36">
        <v>0</v>
      </c>
      <c r="HL74" s="36">
        <v>0</v>
      </c>
      <c r="HM74" s="36">
        <v>0</v>
      </c>
      <c r="HN74" s="36">
        <v>0</v>
      </c>
      <c r="HO74" s="36">
        <v>675773</v>
      </c>
      <c r="HP74" s="36">
        <v>128</v>
      </c>
      <c r="HQ74" s="36">
        <v>9914096</v>
      </c>
      <c r="HR74" s="3">
        <v>923.70999999999992</v>
      </c>
      <c r="HS74" s="3">
        <v>0</v>
      </c>
      <c r="HT74" s="3">
        <v>0</v>
      </c>
      <c r="HU74" s="3">
        <v>11957822</v>
      </c>
      <c r="HV74" s="3">
        <v>0</v>
      </c>
      <c r="HW74" s="3">
        <v>0</v>
      </c>
      <c r="HX74" s="3">
        <v>0</v>
      </c>
      <c r="HY74" s="3">
        <v>0</v>
      </c>
      <c r="HZ74" s="3">
        <v>0</v>
      </c>
      <c r="IA74" s="3">
        <v>824876</v>
      </c>
      <c r="IB74" s="3">
        <v>0</v>
      </c>
      <c r="IC74" s="3">
        <v>12782698</v>
      </c>
      <c r="ID74" s="201">
        <v>946.28000000000031</v>
      </c>
      <c r="IE74" s="201">
        <v>0</v>
      </c>
      <c r="IF74" s="201">
        <v>0</v>
      </c>
      <c r="IG74" s="36">
        <v>12949629</v>
      </c>
      <c r="IH74" s="36">
        <v>0</v>
      </c>
      <c r="II74" s="36">
        <v>0</v>
      </c>
      <c r="IJ74" s="36">
        <v>0</v>
      </c>
      <c r="IK74" s="36">
        <v>0</v>
      </c>
      <c r="IL74" s="36">
        <v>0</v>
      </c>
      <c r="IM74" s="36">
        <v>845029</v>
      </c>
      <c r="IN74" s="36">
        <v>0</v>
      </c>
      <c r="IO74" s="36">
        <v>13794658</v>
      </c>
      <c r="IP74" s="3">
        <v>1002.66</v>
      </c>
      <c r="IQ74" s="3">
        <v>0</v>
      </c>
      <c r="IR74" s="3">
        <v>0</v>
      </c>
      <c r="IS74" s="3">
        <v>14186256</v>
      </c>
      <c r="IT74" s="3">
        <v>0</v>
      </c>
      <c r="IU74" s="3">
        <v>0</v>
      </c>
      <c r="IV74" s="3">
        <v>0</v>
      </c>
      <c r="IW74" s="3">
        <v>0</v>
      </c>
      <c r="IX74" s="3">
        <v>0</v>
      </c>
      <c r="IY74" s="3">
        <v>940481</v>
      </c>
      <c r="IZ74" s="3">
        <v>0</v>
      </c>
      <c r="JA74" s="3">
        <v>15126737</v>
      </c>
      <c r="JB74" s="36">
        <v>1008.0600000000006</v>
      </c>
      <c r="JC74" s="36">
        <v>0</v>
      </c>
      <c r="JD74" s="36">
        <v>0</v>
      </c>
      <c r="JE74" s="36">
        <v>14655046</v>
      </c>
      <c r="JF74" s="36">
        <v>0</v>
      </c>
      <c r="JG74" s="36">
        <v>0</v>
      </c>
      <c r="JH74" s="36">
        <v>0</v>
      </c>
      <c r="JI74" s="36">
        <v>0</v>
      </c>
      <c r="JJ74" s="36">
        <v>0</v>
      </c>
      <c r="JK74" s="36">
        <v>945555</v>
      </c>
      <c r="JL74" s="36">
        <v>0</v>
      </c>
      <c r="JM74" s="36">
        <v>15600601</v>
      </c>
      <c r="JN74" s="3">
        <v>1043.7399999999998</v>
      </c>
      <c r="JO74" s="3">
        <v>0</v>
      </c>
      <c r="JP74" s="3">
        <v>0</v>
      </c>
      <c r="JQ74" s="3">
        <v>16195654</v>
      </c>
      <c r="JR74" s="3">
        <v>0</v>
      </c>
      <c r="JS74" s="3">
        <v>0</v>
      </c>
      <c r="JT74" s="3">
        <v>0</v>
      </c>
      <c r="JU74" s="3">
        <v>0</v>
      </c>
      <c r="JV74" s="3">
        <v>0</v>
      </c>
      <c r="JW74" s="3">
        <v>979027</v>
      </c>
      <c r="JX74" s="3">
        <v>0</v>
      </c>
      <c r="JY74" s="3">
        <v>17174681</v>
      </c>
      <c r="JZ74" s="36">
        <v>1059.6500000000001</v>
      </c>
      <c r="KA74" s="36">
        <v>0</v>
      </c>
      <c r="KB74" s="36">
        <v>0</v>
      </c>
      <c r="KC74" s="36">
        <v>17200762</v>
      </c>
      <c r="KD74" s="36">
        <v>0</v>
      </c>
      <c r="KE74" s="36">
        <v>0</v>
      </c>
      <c r="KF74" s="36">
        <v>0</v>
      </c>
      <c r="KG74" s="36">
        <v>0</v>
      </c>
      <c r="KH74" s="36">
        <v>0</v>
      </c>
      <c r="KI74" s="36">
        <v>1152897</v>
      </c>
      <c r="KJ74" s="36">
        <v>0</v>
      </c>
      <c r="KK74" s="36">
        <v>18353659</v>
      </c>
      <c r="KL74" s="3">
        <v>1055</v>
      </c>
      <c r="KM74" s="3" t="s">
        <v>752</v>
      </c>
      <c r="KN74" s="3">
        <v>0</v>
      </c>
      <c r="KO74" s="3">
        <v>18069802</v>
      </c>
      <c r="KP74" s="3">
        <v>0</v>
      </c>
      <c r="KQ74" s="3">
        <v>0</v>
      </c>
      <c r="KR74" s="3">
        <v>0</v>
      </c>
      <c r="KS74" s="3">
        <v>0</v>
      </c>
      <c r="KT74" s="3">
        <v>0</v>
      </c>
      <c r="KU74" s="3">
        <v>1253340</v>
      </c>
      <c r="KV74" s="3">
        <v>0</v>
      </c>
      <c r="KW74" s="3">
        <v>19323142</v>
      </c>
      <c r="KX74" s="36"/>
      <c r="KY74" s="36"/>
      <c r="KZ74" s="36"/>
      <c r="LA74" s="36"/>
      <c r="LB74" s="36"/>
      <c r="LC74" s="36"/>
      <c r="LD74" s="36"/>
      <c r="LE74" s="36"/>
      <c r="LF74" s="36"/>
      <c r="LG74" s="36"/>
      <c r="LH74" s="36"/>
      <c r="LI74" s="36"/>
      <c r="LJ74" s="3"/>
      <c r="LK74" s="3">
        <f t="shared" ref="LK74:LK101" si="2">LM74-A74</f>
        <v>-488</v>
      </c>
      <c r="LL74" s="3"/>
      <c r="LN74" s="204"/>
      <c r="LO74" s="20"/>
      <c r="LP74" s="61"/>
      <c r="LQ74" s="171"/>
      <c r="LR74" s="171"/>
      <c r="LS74" s="171"/>
      <c r="LT74" s="171"/>
      <c r="LU74" s="171"/>
      <c r="LV74" s="171"/>
      <c r="LW74" s="171"/>
      <c r="LX74" s="171"/>
      <c r="LY74" s="171"/>
    </row>
    <row r="75" spans="1:343" ht="14.45" customHeight="1">
      <c r="A75" s="1">
        <v>489</v>
      </c>
      <c r="B75" s="2" t="s">
        <v>34</v>
      </c>
      <c r="C75" s="5"/>
      <c r="D75" s="5"/>
      <c r="E75" s="3"/>
      <c r="F75" s="3"/>
      <c r="G75" s="3"/>
      <c r="H75" s="3"/>
      <c r="I75" s="3">
        <v>0</v>
      </c>
      <c r="J75" s="12"/>
      <c r="K75" s="12"/>
      <c r="L75" s="13"/>
      <c r="M75" s="13"/>
      <c r="N75" s="13"/>
      <c r="O75" s="13"/>
      <c r="P75" s="13"/>
      <c r="Q75" s="5"/>
      <c r="R75" s="5"/>
      <c r="S75" s="3"/>
      <c r="T75" s="3"/>
      <c r="U75" s="3"/>
      <c r="V75" s="3"/>
      <c r="W75" s="3"/>
      <c r="X75" s="3"/>
      <c r="Y75" s="3"/>
      <c r="Z75" s="12">
        <v>150.38</v>
      </c>
      <c r="AA75" s="12">
        <v>0</v>
      </c>
      <c r="AB75" s="13">
        <v>857318</v>
      </c>
      <c r="AC75" s="13">
        <v>0</v>
      </c>
      <c r="AD75" s="13">
        <v>0</v>
      </c>
      <c r="AE75" s="13">
        <v>0</v>
      </c>
      <c r="AF75" s="13">
        <v>0</v>
      </c>
      <c r="AG75" s="13"/>
      <c r="AH75" s="13">
        <v>857318</v>
      </c>
      <c r="AI75" s="5">
        <v>197.96</v>
      </c>
      <c r="AJ75" s="5">
        <v>0</v>
      </c>
      <c r="AK75" s="3">
        <v>1304027</v>
      </c>
      <c r="AL75" s="3"/>
      <c r="AM75" s="3">
        <v>0</v>
      </c>
      <c r="AN75" s="3"/>
      <c r="AO75" s="3">
        <v>0</v>
      </c>
      <c r="AP75" s="3"/>
      <c r="AQ75" s="3">
        <v>1304027</v>
      </c>
      <c r="AR75" s="12">
        <v>206.33</v>
      </c>
      <c r="AS75" s="12">
        <v>0</v>
      </c>
      <c r="AT75" s="13">
        <v>1498393</v>
      </c>
      <c r="AU75" s="13">
        <v>0</v>
      </c>
      <c r="AV75" s="13">
        <v>0</v>
      </c>
      <c r="AW75" s="13">
        <v>0</v>
      </c>
      <c r="AX75" s="13">
        <v>0</v>
      </c>
      <c r="AY75" s="13"/>
      <c r="AZ75" s="13">
        <v>1498393</v>
      </c>
      <c r="BA75" s="5">
        <v>277.85000000000002</v>
      </c>
      <c r="BB75" s="5">
        <v>0</v>
      </c>
      <c r="BC75" s="5">
        <v>0</v>
      </c>
      <c r="BD75" s="3">
        <v>2143979</v>
      </c>
      <c r="BE75" s="3">
        <v>0</v>
      </c>
      <c r="BF75" s="3">
        <v>0</v>
      </c>
      <c r="BG75" s="3">
        <v>0</v>
      </c>
      <c r="BH75" s="3">
        <v>0</v>
      </c>
      <c r="BI75" s="3">
        <v>2143979</v>
      </c>
      <c r="BJ75" s="12">
        <v>289.49</v>
      </c>
      <c r="BK75" s="12">
        <v>0</v>
      </c>
      <c r="BL75" s="12">
        <v>0</v>
      </c>
      <c r="BM75" s="13">
        <v>2306389</v>
      </c>
      <c r="BN75" s="13">
        <v>0</v>
      </c>
      <c r="BO75" s="13">
        <v>0</v>
      </c>
      <c r="BP75" s="13">
        <v>0</v>
      </c>
      <c r="BQ75" s="13">
        <v>0</v>
      </c>
      <c r="BR75" s="13">
        <v>2306389</v>
      </c>
      <c r="BS75" s="5">
        <v>326.41000000000003</v>
      </c>
      <c r="BT75" s="5">
        <v>0</v>
      </c>
      <c r="BU75" s="5">
        <v>0</v>
      </c>
      <c r="BV75" s="3">
        <v>2754869</v>
      </c>
      <c r="BW75" s="3">
        <v>0</v>
      </c>
      <c r="BX75" s="3">
        <v>0</v>
      </c>
      <c r="BY75" s="3">
        <v>0</v>
      </c>
      <c r="BZ75" s="3">
        <v>0</v>
      </c>
      <c r="CA75" s="3">
        <v>2754869</v>
      </c>
      <c r="CB75" s="12">
        <v>350.23648648648651</v>
      </c>
      <c r="CC75" s="12">
        <v>0</v>
      </c>
      <c r="CD75" s="12">
        <v>0</v>
      </c>
      <c r="CE75" s="13">
        <v>3121795.5675675673</v>
      </c>
      <c r="CF75" s="13"/>
      <c r="CG75" s="13">
        <v>0</v>
      </c>
      <c r="CH75" s="13"/>
      <c r="CI75" s="13">
        <v>0</v>
      </c>
      <c r="CJ75" s="13">
        <v>261976.89189189192</v>
      </c>
      <c r="CK75" s="13"/>
      <c r="CL75" s="13">
        <v>41787.453922465909</v>
      </c>
      <c r="CM75" s="13">
        <v>3121795.5675675673</v>
      </c>
      <c r="CN75" s="5">
        <v>325.53535353535347</v>
      </c>
      <c r="CO75" s="5">
        <v>0</v>
      </c>
      <c r="CP75" s="5">
        <v>0</v>
      </c>
      <c r="CQ75" s="3">
        <v>2789182.3939393936</v>
      </c>
      <c r="CR75" s="3">
        <v>0</v>
      </c>
      <c r="CS75" s="3">
        <v>0</v>
      </c>
      <c r="CT75" s="3">
        <v>0</v>
      </c>
      <c r="CU75" s="3">
        <v>0</v>
      </c>
      <c r="CV75" s="3">
        <v>252615.43434343429</v>
      </c>
      <c r="CW75" s="3">
        <v>0</v>
      </c>
      <c r="CX75" s="3">
        <v>3041797.828282828</v>
      </c>
      <c r="CY75" s="12">
        <v>334.82698961937729</v>
      </c>
      <c r="CZ75" s="12">
        <v>0</v>
      </c>
      <c r="DA75" s="12">
        <v>0</v>
      </c>
      <c r="DB75" s="13">
        <v>3349939.0523811704</v>
      </c>
      <c r="DC75" s="13"/>
      <c r="DD75" s="13">
        <v>0</v>
      </c>
      <c r="DE75" s="13"/>
      <c r="DF75" s="13">
        <v>0</v>
      </c>
      <c r="DG75" s="13">
        <v>271544.68858131493</v>
      </c>
      <c r="DH75" s="13"/>
      <c r="DI75" s="13">
        <v>0</v>
      </c>
      <c r="DJ75" s="13">
        <v>3621483.7409624853</v>
      </c>
      <c r="DK75" s="5">
        <v>344.22372881355938</v>
      </c>
      <c r="DL75" s="5">
        <v>0</v>
      </c>
      <c r="DM75" s="5">
        <v>0</v>
      </c>
      <c r="DN75" s="3">
        <v>3606304</v>
      </c>
      <c r="DO75" s="3">
        <v>0</v>
      </c>
      <c r="DP75" s="3">
        <v>0</v>
      </c>
      <c r="DQ75" s="3">
        <v>0</v>
      </c>
      <c r="DR75" s="3">
        <v>0</v>
      </c>
      <c r="DS75" s="3">
        <v>292247</v>
      </c>
      <c r="DT75" s="3">
        <v>0</v>
      </c>
      <c r="DU75" s="3">
        <v>3898551</v>
      </c>
      <c r="DV75" s="12">
        <v>363.32413793103444</v>
      </c>
      <c r="DW75" s="12">
        <v>0</v>
      </c>
      <c r="DX75" s="12">
        <v>0</v>
      </c>
      <c r="DY75" s="13">
        <v>4125085</v>
      </c>
      <c r="DZ75" s="13"/>
      <c r="EA75" s="13">
        <v>0</v>
      </c>
      <c r="EB75" s="13"/>
      <c r="EC75" s="13">
        <v>0</v>
      </c>
      <c r="ED75" s="13">
        <v>324449</v>
      </c>
      <c r="EE75" s="13"/>
      <c r="EF75" s="13">
        <v>4449534</v>
      </c>
      <c r="EG75" s="5">
        <v>396.01706484641625</v>
      </c>
      <c r="EH75" s="5">
        <v>0</v>
      </c>
      <c r="EI75" s="5">
        <v>0</v>
      </c>
      <c r="EJ75" s="3">
        <v>4535570</v>
      </c>
      <c r="EK75" s="3"/>
      <c r="EL75" s="3">
        <v>0</v>
      </c>
      <c r="EM75" s="3"/>
      <c r="EN75" s="3">
        <v>0</v>
      </c>
      <c r="EO75" s="3">
        <v>353643</v>
      </c>
      <c r="EP75" s="3"/>
      <c r="EQ75" s="3">
        <v>4889213</v>
      </c>
      <c r="ER75" s="35">
        <v>411.26297577854672</v>
      </c>
      <c r="ES75" s="35">
        <v>0</v>
      </c>
      <c r="ET75" s="35">
        <v>0</v>
      </c>
      <c r="EU75" s="36">
        <v>4739439</v>
      </c>
      <c r="EV75" s="36">
        <v>0</v>
      </c>
      <c r="EW75" s="36">
        <v>0</v>
      </c>
      <c r="EX75" s="36">
        <v>0</v>
      </c>
      <c r="EY75" s="36">
        <v>0</v>
      </c>
      <c r="EZ75" s="36">
        <v>367258</v>
      </c>
      <c r="FA75" s="36">
        <v>0</v>
      </c>
      <c r="FB75" s="36">
        <v>5106697</v>
      </c>
      <c r="FC75" s="5">
        <v>625.69230769230785</v>
      </c>
      <c r="FD75" s="5">
        <v>0</v>
      </c>
      <c r="FE75" s="5">
        <v>0</v>
      </c>
      <c r="FF75" s="3">
        <v>7467123</v>
      </c>
      <c r="FG75" s="3">
        <v>0</v>
      </c>
      <c r="FH75" s="3">
        <v>0</v>
      </c>
      <c r="FI75" s="3">
        <v>0</v>
      </c>
      <c r="FJ75" s="3">
        <v>0</v>
      </c>
      <c r="FK75" s="3">
        <v>558745</v>
      </c>
      <c r="FL75" s="3">
        <v>0</v>
      </c>
      <c r="FM75" s="3">
        <v>8025868</v>
      </c>
      <c r="FN75" s="36">
        <v>732.76791808873668</v>
      </c>
      <c r="FO75" s="36">
        <v>0</v>
      </c>
      <c r="FP75" s="36">
        <v>0</v>
      </c>
      <c r="FQ75" s="36">
        <v>9001226</v>
      </c>
      <c r="FR75" s="36">
        <v>0</v>
      </c>
      <c r="FS75" s="36">
        <v>0</v>
      </c>
      <c r="FT75" s="36">
        <v>0</v>
      </c>
      <c r="FU75" s="36">
        <v>0</v>
      </c>
      <c r="FV75" s="36">
        <v>654361</v>
      </c>
      <c r="FW75" s="36">
        <v>0</v>
      </c>
      <c r="FX75" s="36">
        <v>9655587</v>
      </c>
      <c r="FY75" s="5">
        <v>803.2619047619047</v>
      </c>
      <c r="FZ75" s="5">
        <v>3.2619047619046859</v>
      </c>
      <c r="GA75" s="5">
        <v>0</v>
      </c>
      <c r="GB75" s="3">
        <v>10166245</v>
      </c>
      <c r="GC75" s="3">
        <v>0</v>
      </c>
      <c r="GD75" s="3">
        <v>0</v>
      </c>
      <c r="GE75" s="3">
        <v>0</v>
      </c>
      <c r="GF75" s="3">
        <v>0</v>
      </c>
      <c r="GG75" s="3">
        <v>714108</v>
      </c>
      <c r="GH75" s="3">
        <v>0</v>
      </c>
      <c r="GI75" s="3">
        <v>10880353</v>
      </c>
      <c r="GJ75" s="36">
        <v>805.5170068027212</v>
      </c>
      <c r="GK75" s="36">
        <v>5.5170068027211308</v>
      </c>
      <c r="GL75" s="36">
        <v>0</v>
      </c>
      <c r="GM75" s="36">
        <v>10550998</v>
      </c>
      <c r="GN75" s="36">
        <v>0</v>
      </c>
      <c r="GO75" s="36">
        <v>0</v>
      </c>
      <c r="GP75" s="36">
        <v>0</v>
      </c>
      <c r="GQ75" s="36">
        <v>0</v>
      </c>
      <c r="GR75" s="36">
        <v>714484</v>
      </c>
      <c r="GS75" s="36">
        <v>0</v>
      </c>
      <c r="GT75" s="36">
        <v>11265482</v>
      </c>
      <c r="GU75" s="5">
        <v>805.2551020408165</v>
      </c>
      <c r="GV75" s="5">
        <v>5.2551020408165412</v>
      </c>
      <c r="GW75" s="5">
        <v>0</v>
      </c>
      <c r="GX75" s="3">
        <v>10848118</v>
      </c>
      <c r="GY75" s="3">
        <v>0</v>
      </c>
      <c r="GZ75" s="3">
        <v>0</v>
      </c>
      <c r="HA75" s="3">
        <v>0</v>
      </c>
      <c r="HB75" s="3">
        <v>0</v>
      </c>
      <c r="HC75" s="3">
        <v>714271</v>
      </c>
      <c r="HD75" s="3">
        <v>0</v>
      </c>
      <c r="HE75" s="3">
        <v>11562389</v>
      </c>
      <c r="HF75" s="36">
        <v>802.86013986013984</v>
      </c>
      <c r="HG75" s="36">
        <v>2.8601398601397938</v>
      </c>
      <c r="HH75" s="36">
        <v>0</v>
      </c>
      <c r="HI75" s="36">
        <v>11703033</v>
      </c>
      <c r="HJ75" s="36">
        <v>0</v>
      </c>
      <c r="HK75" s="36">
        <v>0</v>
      </c>
      <c r="HL75" s="36">
        <v>0</v>
      </c>
      <c r="HM75" s="36">
        <v>0</v>
      </c>
      <c r="HN75" s="36">
        <v>0</v>
      </c>
      <c r="HO75" s="36">
        <v>714536</v>
      </c>
      <c r="HP75" s="36">
        <v>0</v>
      </c>
      <c r="HQ75" s="36">
        <v>12417569</v>
      </c>
      <c r="HR75" s="3">
        <v>819.11000000000013</v>
      </c>
      <c r="HS75" s="3">
        <v>0</v>
      </c>
      <c r="HT75" s="3">
        <v>0</v>
      </c>
      <c r="HU75" s="3">
        <v>12542257</v>
      </c>
      <c r="HV75" s="3">
        <v>0</v>
      </c>
      <c r="HW75" s="3">
        <v>0</v>
      </c>
      <c r="HX75" s="3">
        <v>0</v>
      </c>
      <c r="HY75" s="3">
        <v>0</v>
      </c>
      <c r="HZ75" s="3">
        <v>0</v>
      </c>
      <c r="IA75" s="3">
        <v>731469</v>
      </c>
      <c r="IB75" s="3">
        <v>0</v>
      </c>
      <c r="IC75" s="3">
        <v>13273726</v>
      </c>
      <c r="ID75" s="201">
        <v>838.2</v>
      </c>
      <c r="IE75" s="201">
        <v>0.20000000000004564</v>
      </c>
      <c r="IF75" s="201">
        <v>0</v>
      </c>
      <c r="IG75" s="36">
        <v>13442448</v>
      </c>
      <c r="IH75" s="36">
        <v>0</v>
      </c>
      <c r="II75" s="36">
        <v>0</v>
      </c>
      <c r="IJ75" s="36">
        <v>0</v>
      </c>
      <c r="IK75" s="36">
        <v>0</v>
      </c>
      <c r="IL75" s="36">
        <v>0</v>
      </c>
      <c r="IM75" s="36">
        <v>748505</v>
      </c>
      <c r="IN75" s="36">
        <v>0</v>
      </c>
      <c r="IO75" s="36">
        <v>14190953</v>
      </c>
      <c r="IP75" s="3">
        <v>841.61000000000024</v>
      </c>
      <c r="IQ75" s="3">
        <v>0</v>
      </c>
      <c r="IR75" s="3">
        <v>0</v>
      </c>
      <c r="IS75" s="3">
        <v>13951373</v>
      </c>
      <c r="IT75" s="3">
        <v>0</v>
      </c>
      <c r="IU75" s="3">
        <v>0</v>
      </c>
      <c r="IV75" s="3">
        <v>0</v>
      </c>
      <c r="IW75" s="3">
        <v>0</v>
      </c>
      <c r="IX75" s="3">
        <v>0</v>
      </c>
      <c r="IY75" s="3">
        <v>789414</v>
      </c>
      <c r="IZ75" s="3">
        <v>0</v>
      </c>
      <c r="JA75" s="3">
        <v>14740787</v>
      </c>
      <c r="JB75" s="36">
        <v>851.46</v>
      </c>
      <c r="JC75" s="36">
        <v>1.4600000000000342</v>
      </c>
      <c r="JD75" s="36">
        <v>0</v>
      </c>
      <c r="JE75" s="36">
        <v>14564055</v>
      </c>
      <c r="JF75" s="36">
        <v>0</v>
      </c>
      <c r="JG75" s="36">
        <v>0</v>
      </c>
      <c r="JH75" s="36">
        <v>0</v>
      </c>
      <c r="JI75" s="36">
        <v>0</v>
      </c>
      <c r="JJ75" s="36">
        <v>0</v>
      </c>
      <c r="JK75" s="36">
        <v>796977</v>
      </c>
      <c r="JL75" s="36">
        <v>0</v>
      </c>
      <c r="JM75" s="36">
        <v>15361032</v>
      </c>
      <c r="JN75" s="3">
        <v>843.08</v>
      </c>
      <c r="JO75" s="3">
        <v>0</v>
      </c>
      <c r="JP75" s="3">
        <v>0</v>
      </c>
      <c r="JQ75" s="3">
        <v>15429543</v>
      </c>
      <c r="JR75" s="3">
        <v>0</v>
      </c>
      <c r="JS75" s="3">
        <v>0</v>
      </c>
      <c r="JT75" s="3">
        <v>0</v>
      </c>
      <c r="JU75" s="3">
        <v>0</v>
      </c>
      <c r="JV75" s="3">
        <v>0</v>
      </c>
      <c r="JW75" s="3">
        <v>790812</v>
      </c>
      <c r="JX75" s="3">
        <v>0</v>
      </c>
      <c r="JY75" s="3">
        <v>16220355</v>
      </c>
      <c r="JZ75" s="36">
        <v>832.19</v>
      </c>
      <c r="KA75" s="36">
        <v>0</v>
      </c>
      <c r="KB75" s="36">
        <v>0</v>
      </c>
      <c r="KC75" s="36">
        <v>16112452</v>
      </c>
      <c r="KD75" s="36">
        <v>0</v>
      </c>
      <c r="KE75" s="36">
        <v>0</v>
      </c>
      <c r="KF75" s="36">
        <v>0</v>
      </c>
      <c r="KG75" s="36">
        <v>0</v>
      </c>
      <c r="KH75" s="36">
        <v>0</v>
      </c>
      <c r="KI75" s="36">
        <v>905428</v>
      </c>
      <c r="KJ75" s="36">
        <v>0</v>
      </c>
      <c r="KK75" s="36">
        <v>17017880</v>
      </c>
      <c r="KL75" s="3">
        <v>826</v>
      </c>
      <c r="KM75" s="3" t="s">
        <v>752</v>
      </c>
      <c r="KN75" s="3">
        <v>0</v>
      </c>
      <c r="KO75" s="3">
        <v>16723899</v>
      </c>
      <c r="KP75" s="3">
        <v>0</v>
      </c>
      <c r="KQ75" s="3">
        <v>0</v>
      </c>
      <c r="KR75" s="3">
        <v>0</v>
      </c>
      <c r="KS75" s="3">
        <v>0</v>
      </c>
      <c r="KT75" s="3">
        <v>0</v>
      </c>
      <c r="KU75" s="3">
        <v>981288</v>
      </c>
      <c r="KV75" s="3">
        <v>0</v>
      </c>
      <c r="KW75" s="3">
        <v>17705187</v>
      </c>
      <c r="KX75" s="36"/>
      <c r="KY75" s="36"/>
      <c r="KZ75" s="36"/>
      <c r="LA75" s="36"/>
      <c r="LB75" s="36"/>
      <c r="LC75" s="36"/>
      <c r="LD75" s="36"/>
      <c r="LE75" s="36"/>
      <c r="LF75" s="36"/>
      <c r="LG75" s="36"/>
      <c r="LH75" s="36"/>
      <c r="LI75" s="36"/>
      <c r="LJ75" s="3"/>
      <c r="LK75" s="3">
        <f t="shared" si="2"/>
        <v>-489</v>
      </c>
      <c r="LL75" s="3"/>
      <c r="LN75" s="204"/>
      <c r="LO75" s="20"/>
      <c r="LP75" s="61"/>
      <c r="LQ75" s="171"/>
      <c r="LR75" s="171"/>
      <c r="LS75" s="171"/>
      <c r="LT75" s="171"/>
      <c r="LU75" s="171"/>
      <c r="LV75" s="171"/>
      <c r="LW75" s="171"/>
      <c r="LX75" s="171"/>
      <c r="LY75" s="171"/>
    </row>
    <row r="76" spans="1:343" ht="14.45" customHeight="1">
      <c r="A76" s="1">
        <v>490</v>
      </c>
      <c r="B76" s="2" t="s">
        <v>35</v>
      </c>
      <c r="C76" s="5"/>
      <c r="D76" s="5"/>
      <c r="E76" s="3"/>
      <c r="F76" s="3"/>
      <c r="G76" s="3"/>
      <c r="H76" s="3"/>
      <c r="I76" s="3">
        <v>0</v>
      </c>
      <c r="J76" s="12"/>
      <c r="K76" s="12"/>
      <c r="L76" s="13"/>
      <c r="M76" s="13"/>
      <c r="N76" s="13"/>
      <c r="O76" s="13"/>
      <c r="P76" s="13"/>
      <c r="Q76" s="5"/>
      <c r="R76" s="5"/>
      <c r="S76" s="3"/>
      <c r="T76" s="3"/>
      <c r="U76" s="3"/>
      <c r="V76" s="3"/>
      <c r="W76" s="3"/>
      <c r="X76" s="3"/>
      <c r="Y76" s="3"/>
      <c r="Z76" s="12">
        <v>0</v>
      </c>
      <c r="AA76" s="12">
        <v>0</v>
      </c>
      <c r="AB76" s="13">
        <v>0</v>
      </c>
      <c r="AC76" s="13"/>
      <c r="AD76" s="13">
        <v>0</v>
      </c>
      <c r="AE76" s="13"/>
      <c r="AF76" s="13">
        <v>0</v>
      </c>
      <c r="AG76" s="13"/>
      <c r="AH76" s="13">
        <v>0</v>
      </c>
      <c r="AI76" s="5"/>
      <c r="AJ76" s="5"/>
      <c r="AK76" s="3"/>
      <c r="AL76" s="3"/>
      <c r="AM76" s="3"/>
      <c r="AN76" s="3"/>
      <c r="AO76" s="3"/>
      <c r="AP76" s="3"/>
      <c r="AQ76" s="3"/>
      <c r="AR76" s="12"/>
      <c r="AS76" s="12"/>
      <c r="AT76" s="13"/>
      <c r="AU76" s="13"/>
      <c r="AV76" s="13"/>
      <c r="AW76" s="13"/>
      <c r="AX76" s="13"/>
      <c r="AY76" s="13"/>
      <c r="AZ76" s="13"/>
      <c r="BA76" s="5"/>
      <c r="BB76" s="5"/>
      <c r="BC76" s="5"/>
      <c r="BD76" s="3"/>
      <c r="BE76" s="3"/>
      <c r="BF76" s="3"/>
      <c r="BG76" s="3"/>
      <c r="BH76" s="3"/>
      <c r="BI76" s="3"/>
      <c r="BJ76" s="12">
        <v>77.239999999999995</v>
      </c>
      <c r="BK76" s="12">
        <v>0</v>
      </c>
      <c r="BL76" s="12">
        <v>0</v>
      </c>
      <c r="BM76" s="13">
        <v>733599</v>
      </c>
      <c r="BN76" s="13">
        <v>0</v>
      </c>
      <c r="BO76" s="13">
        <v>0</v>
      </c>
      <c r="BP76" s="13">
        <v>0</v>
      </c>
      <c r="BQ76" s="13">
        <v>0</v>
      </c>
      <c r="BR76" s="13">
        <v>733599</v>
      </c>
      <c r="BS76" s="5">
        <v>79.91</v>
      </c>
      <c r="BT76" s="5">
        <v>0</v>
      </c>
      <c r="BU76" s="5">
        <v>0</v>
      </c>
      <c r="BV76" s="3">
        <v>766578</v>
      </c>
      <c r="BW76" s="3">
        <v>0</v>
      </c>
      <c r="BX76" s="3">
        <v>0</v>
      </c>
      <c r="BY76" s="3">
        <v>0</v>
      </c>
      <c r="BZ76" s="3">
        <v>0</v>
      </c>
      <c r="CA76" s="3">
        <v>766578</v>
      </c>
      <c r="CB76" s="12">
        <v>138.17905405405406</v>
      </c>
      <c r="CC76" s="12">
        <v>0</v>
      </c>
      <c r="CD76" s="12">
        <v>0</v>
      </c>
      <c r="CE76" s="13">
        <v>1482937.6081081082</v>
      </c>
      <c r="CF76" s="13"/>
      <c r="CG76" s="13">
        <v>0</v>
      </c>
      <c r="CH76" s="13"/>
      <c r="CI76" s="13">
        <v>0</v>
      </c>
      <c r="CJ76" s="13">
        <v>103357.93243243246</v>
      </c>
      <c r="CK76" s="13"/>
      <c r="CL76" s="13">
        <v>0</v>
      </c>
      <c r="CM76" s="13">
        <v>1487788.2320572003</v>
      </c>
      <c r="CN76" s="5">
        <v>191.25087108013932</v>
      </c>
      <c r="CO76" s="5">
        <v>0</v>
      </c>
      <c r="CP76" s="5">
        <v>39.832752613240416</v>
      </c>
      <c r="CQ76" s="3">
        <v>1997424.0975609755</v>
      </c>
      <c r="CR76" s="3">
        <v>0</v>
      </c>
      <c r="CS76" s="3">
        <v>59948.292682926825</v>
      </c>
      <c r="CT76" s="3">
        <v>0</v>
      </c>
      <c r="CU76" s="3">
        <v>0</v>
      </c>
      <c r="CV76" s="3">
        <v>148410.67595818811</v>
      </c>
      <c r="CW76" s="3">
        <v>0</v>
      </c>
      <c r="CX76" s="3">
        <v>2205783.0662020906</v>
      </c>
      <c r="CY76" s="12">
        <v>192.45833333333334</v>
      </c>
      <c r="CZ76" s="12">
        <v>0</v>
      </c>
      <c r="DA76" s="12">
        <v>0</v>
      </c>
      <c r="DB76" s="13">
        <v>1961511.9362886827</v>
      </c>
      <c r="DC76" s="13"/>
      <c r="DD76" s="13">
        <v>0</v>
      </c>
      <c r="DE76" s="13"/>
      <c r="DF76" s="13">
        <v>0</v>
      </c>
      <c r="DG76" s="13">
        <v>156083.70833333331</v>
      </c>
      <c r="DH76" s="13"/>
      <c r="DI76" s="13">
        <v>115314.29648321355</v>
      </c>
      <c r="DJ76" s="13">
        <v>2117595.6446220158</v>
      </c>
      <c r="DK76" s="5">
        <v>177.21694915254236</v>
      </c>
      <c r="DL76" s="5">
        <v>0</v>
      </c>
      <c r="DM76" s="5">
        <v>0</v>
      </c>
      <c r="DN76" s="3">
        <v>2000911</v>
      </c>
      <c r="DO76" s="3">
        <v>0</v>
      </c>
      <c r="DP76" s="3">
        <v>0</v>
      </c>
      <c r="DQ76" s="3">
        <v>0</v>
      </c>
      <c r="DR76" s="3">
        <v>0</v>
      </c>
      <c r="DS76" s="3">
        <v>150455</v>
      </c>
      <c r="DT76" s="3">
        <v>0</v>
      </c>
      <c r="DU76" s="3">
        <v>2151366</v>
      </c>
      <c r="DV76" s="12">
        <v>158.49830508474574</v>
      </c>
      <c r="DW76" s="12">
        <v>0</v>
      </c>
      <c r="DX76" s="12">
        <v>0</v>
      </c>
      <c r="DY76" s="13">
        <v>1960677</v>
      </c>
      <c r="DZ76" s="13"/>
      <c r="EA76" s="13">
        <v>0</v>
      </c>
      <c r="EB76" s="13"/>
      <c r="EC76" s="13">
        <v>0</v>
      </c>
      <c r="ED76" s="13">
        <v>141539</v>
      </c>
      <c r="EE76" s="13"/>
      <c r="EF76" s="13">
        <v>2102216</v>
      </c>
      <c r="EG76" s="5"/>
      <c r="EH76" s="5"/>
      <c r="EI76" s="5"/>
      <c r="EJ76" s="3"/>
      <c r="EK76" s="3"/>
      <c r="EL76" s="3"/>
      <c r="EM76" s="3"/>
      <c r="EN76" s="3"/>
      <c r="EO76" s="3"/>
      <c r="EP76" s="3"/>
      <c r="EQ76" s="3"/>
      <c r="ER76" s="35"/>
      <c r="ES76" s="35"/>
      <c r="ET76" s="35"/>
      <c r="EU76" s="36"/>
      <c r="EV76" s="36"/>
      <c r="EW76" s="36"/>
      <c r="EX76" s="36"/>
      <c r="EY76" s="36"/>
      <c r="EZ76" s="36"/>
      <c r="FA76" s="36"/>
      <c r="FB76" s="36"/>
      <c r="FC76" s="5"/>
      <c r="FD76" s="5"/>
      <c r="FE76" s="5"/>
      <c r="FF76" s="3"/>
      <c r="FG76" s="3"/>
      <c r="FH76" s="3"/>
      <c r="FI76" s="3"/>
      <c r="FJ76" s="3"/>
      <c r="FK76" s="3"/>
      <c r="FL76" s="3"/>
      <c r="FM76" s="3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5"/>
      <c r="FZ76" s="5"/>
      <c r="GA76" s="5"/>
      <c r="GB76" s="3"/>
      <c r="GC76" s="3"/>
      <c r="GD76" s="3"/>
      <c r="GE76" s="3"/>
      <c r="GF76" s="3"/>
      <c r="GG76" s="3"/>
      <c r="GH76" s="3"/>
      <c r="GI76" s="3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5"/>
      <c r="GV76" s="5"/>
      <c r="GW76" s="5"/>
      <c r="GX76" s="3"/>
      <c r="GY76" s="3"/>
      <c r="GZ76" s="3"/>
      <c r="HA76" s="3"/>
      <c r="HB76" s="3"/>
      <c r="HC76" s="3"/>
      <c r="HD76" s="3"/>
      <c r="HE76" s="3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201"/>
      <c r="IE76" s="201"/>
      <c r="IF76" s="201"/>
      <c r="IG76" s="36"/>
      <c r="IH76" s="36"/>
      <c r="II76" s="36"/>
      <c r="IJ76" s="36"/>
      <c r="IK76" s="36"/>
      <c r="IL76" s="36"/>
      <c r="IM76" s="36"/>
      <c r="IN76" s="36"/>
      <c r="IO76" s="36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6"/>
      <c r="JC76" s="36"/>
      <c r="JD76" s="36"/>
      <c r="JE76" s="36"/>
      <c r="JF76" s="36"/>
      <c r="JG76" s="36"/>
      <c r="JH76" s="36">
        <v>0</v>
      </c>
      <c r="JI76" s="36"/>
      <c r="JJ76" s="36"/>
      <c r="JK76" s="36"/>
      <c r="JL76" s="36"/>
      <c r="JM76" s="36"/>
      <c r="JN76" s="3"/>
      <c r="JO76" s="3"/>
      <c r="JP76" s="3"/>
      <c r="JQ76" s="3"/>
      <c r="JR76" s="3">
        <v>0</v>
      </c>
      <c r="JS76" s="3"/>
      <c r="JT76" s="3"/>
      <c r="JU76" s="3"/>
      <c r="JV76" s="3">
        <v>0</v>
      </c>
      <c r="JW76" s="3"/>
      <c r="JX76" s="3">
        <v>0</v>
      </c>
      <c r="JY76" s="3"/>
      <c r="JZ76" s="36"/>
      <c r="KA76" s="36"/>
      <c r="KB76" s="36"/>
      <c r="KC76" s="36"/>
      <c r="KD76" s="36"/>
      <c r="KE76" s="36"/>
      <c r="KF76" s="36"/>
      <c r="KG76" s="36"/>
      <c r="KH76" s="36"/>
      <c r="KI76" s="36"/>
      <c r="KJ76" s="36"/>
      <c r="KK76" s="36"/>
      <c r="KL76" s="3">
        <v>0</v>
      </c>
      <c r="KM76" s="3">
        <v>0</v>
      </c>
      <c r="KN76" s="3"/>
      <c r="KO76" s="3">
        <v>0</v>
      </c>
      <c r="KP76" s="3"/>
      <c r="KQ76" s="3"/>
      <c r="KR76" s="3"/>
      <c r="KS76" s="3">
        <v>0</v>
      </c>
      <c r="KT76" s="3"/>
      <c r="KU76" s="3">
        <v>0</v>
      </c>
      <c r="KV76" s="3"/>
      <c r="KW76" s="3">
        <v>0</v>
      </c>
      <c r="KX76" s="36"/>
      <c r="KY76" s="36"/>
      <c r="KZ76" s="36"/>
      <c r="LA76" s="36"/>
      <c r="LB76" s="36"/>
      <c r="LC76" s="36"/>
      <c r="LD76" s="36"/>
      <c r="LE76" s="36"/>
      <c r="LF76" s="36"/>
      <c r="LG76" s="36"/>
      <c r="LH76" s="36"/>
      <c r="LI76" s="36"/>
      <c r="LJ76" s="3"/>
      <c r="LK76" s="3">
        <f t="shared" si="2"/>
        <v>-490</v>
      </c>
      <c r="LL76" s="3"/>
      <c r="LN76" s="204"/>
      <c r="LO76" s="20"/>
      <c r="LP76" s="61"/>
      <c r="LQ76" s="171"/>
      <c r="LR76" s="171"/>
      <c r="LS76" s="171"/>
      <c r="LT76" s="171"/>
      <c r="LU76" s="171"/>
      <c r="LV76" s="171"/>
      <c r="LW76" s="171"/>
      <c r="LX76" s="171"/>
      <c r="LY76" s="171"/>
      <c r="ME76" s="3"/>
    </row>
    <row r="77" spans="1:343" ht="14.45" customHeight="1">
      <c r="A77" s="1">
        <v>491</v>
      </c>
      <c r="B77" s="2" t="s">
        <v>36</v>
      </c>
      <c r="C77" s="5">
        <v>219.4</v>
      </c>
      <c r="D77" s="5">
        <v>219.40433177933178</v>
      </c>
      <c r="E77" s="3">
        <v>1216223</v>
      </c>
      <c r="F77" s="3">
        <v>0</v>
      </c>
      <c r="G77" s="3">
        <v>39833</v>
      </c>
      <c r="H77" s="3">
        <v>0</v>
      </c>
      <c r="I77" s="3">
        <v>1256056</v>
      </c>
      <c r="J77" s="12">
        <v>337.09</v>
      </c>
      <c r="K77" s="12">
        <v>337.09</v>
      </c>
      <c r="L77" s="13">
        <v>1964447</v>
      </c>
      <c r="M77" s="13">
        <v>0</v>
      </c>
      <c r="N77" s="13">
        <v>58917</v>
      </c>
      <c r="O77" s="13"/>
      <c r="P77" s="13">
        <v>2023364</v>
      </c>
      <c r="Q77" s="5">
        <v>418.57</v>
      </c>
      <c r="R77" s="5">
        <v>418.57</v>
      </c>
      <c r="S77" s="3">
        <v>2491111</v>
      </c>
      <c r="T77" s="3">
        <v>0</v>
      </c>
      <c r="U77" s="3">
        <v>96431</v>
      </c>
      <c r="V77" s="3">
        <v>0</v>
      </c>
      <c r="W77" s="3">
        <v>0</v>
      </c>
      <c r="X77" s="3"/>
      <c r="Y77" s="3">
        <v>2587542</v>
      </c>
      <c r="Z77" s="12">
        <v>499.51</v>
      </c>
      <c r="AA77" s="12">
        <v>0</v>
      </c>
      <c r="AB77" s="13">
        <v>3278320</v>
      </c>
      <c r="AC77" s="13">
        <v>0</v>
      </c>
      <c r="AD77" s="13">
        <v>0</v>
      </c>
      <c r="AE77" s="13">
        <v>0</v>
      </c>
      <c r="AF77" s="13">
        <v>0</v>
      </c>
      <c r="AG77" s="13"/>
      <c r="AH77" s="13">
        <v>3278320</v>
      </c>
      <c r="AI77" s="5">
        <v>537.52</v>
      </c>
      <c r="AJ77" s="5">
        <v>0</v>
      </c>
      <c r="AK77" s="3">
        <v>3699503</v>
      </c>
      <c r="AL77" s="3"/>
      <c r="AM77" s="3">
        <v>0</v>
      </c>
      <c r="AN77" s="3"/>
      <c r="AO77" s="3">
        <v>0</v>
      </c>
      <c r="AP77" s="3"/>
      <c r="AQ77" s="3">
        <v>3699503</v>
      </c>
      <c r="AR77" s="12">
        <v>592.36000000000092</v>
      </c>
      <c r="AS77" s="12">
        <v>0</v>
      </c>
      <c r="AT77" s="13">
        <v>4414310</v>
      </c>
      <c r="AU77" s="13">
        <v>0</v>
      </c>
      <c r="AV77" s="13">
        <v>0</v>
      </c>
      <c r="AW77" s="13">
        <v>0</v>
      </c>
      <c r="AX77" s="13">
        <v>0</v>
      </c>
      <c r="AY77" s="13"/>
      <c r="AZ77" s="13">
        <v>4414310</v>
      </c>
      <c r="BA77" s="5">
        <v>620.82000000000005</v>
      </c>
      <c r="BB77" s="5">
        <v>0</v>
      </c>
      <c r="BC77" s="5">
        <v>0</v>
      </c>
      <c r="BD77" s="3">
        <v>4558733</v>
      </c>
      <c r="BE77" s="3">
        <v>0</v>
      </c>
      <c r="BF77" s="3">
        <v>0</v>
      </c>
      <c r="BG77" s="3">
        <v>0</v>
      </c>
      <c r="BH77" s="3">
        <v>0</v>
      </c>
      <c r="BI77" s="3">
        <v>4558733</v>
      </c>
      <c r="BJ77" s="12">
        <v>632.6</v>
      </c>
      <c r="BK77" s="12">
        <v>2.5999860000019899</v>
      </c>
      <c r="BL77" s="12">
        <v>0</v>
      </c>
      <c r="BM77" s="13">
        <v>5110998</v>
      </c>
      <c r="BN77" s="13">
        <v>0</v>
      </c>
      <c r="BO77" s="13">
        <v>0</v>
      </c>
      <c r="BP77" s="13">
        <v>0</v>
      </c>
      <c r="BQ77" s="13">
        <v>0</v>
      </c>
      <c r="BR77" s="13">
        <v>5110998</v>
      </c>
      <c r="BS77" s="5">
        <v>689.66</v>
      </c>
      <c r="BT77" s="5">
        <v>0</v>
      </c>
      <c r="BU77" s="5">
        <v>0</v>
      </c>
      <c r="BV77" s="3">
        <v>6194556</v>
      </c>
      <c r="BW77" s="3">
        <v>0</v>
      </c>
      <c r="BX77" s="3">
        <v>0</v>
      </c>
      <c r="BY77" s="3">
        <v>0</v>
      </c>
      <c r="BZ77" s="3">
        <v>0</v>
      </c>
      <c r="CA77" s="3">
        <v>6194556</v>
      </c>
      <c r="CB77" s="12">
        <v>694.00560359737131</v>
      </c>
      <c r="CC77" s="12">
        <v>0</v>
      </c>
      <c r="CD77" s="12">
        <v>0</v>
      </c>
      <c r="CE77" s="13">
        <v>5986794.4991352474</v>
      </c>
      <c r="CF77" s="13"/>
      <c r="CG77" s="13">
        <v>0</v>
      </c>
      <c r="CH77" s="13"/>
      <c r="CI77" s="13">
        <v>0</v>
      </c>
      <c r="CJ77" s="13">
        <v>519116.19149083341</v>
      </c>
      <c r="CK77" s="13"/>
      <c r="CL77" s="13">
        <v>317855.12276148424</v>
      </c>
      <c r="CM77" s="13">
        <v>5986794.4991352474</v>
      </c>
      <c r="CN77" s="5">
        <v>685.96556344480086</v>
      </c>
      <c r="CO77" s="5">
        <v>0</v>
      </c>
      <c r="CP77" s="5">
        <v>0</v>
      </c>
      <c r="CQ77" s="3">
        <v>5423981.8479042603</v>
      </c>
      <c r="CR77" s="3">
        <v>0</v>
      </c>
      <c r="CS77" s="3">
        <v>0</v>
      </c>
      <c r="CT77" s="3">
        <v>0</v>
      </c>
      <c r="CU77" s="3">
        <v>0</v>
      </c>
      <c r="CV77" s="3">
        <v>532309.27723316546</v>
      </c>
      <c r="CW77" s="3">
        <v>0</v>
      </c>
      <c r="CX77" s="3">
        <v>5956291.125137426</v>
      </c>
      <c r="CY77" s="12">
        <v>692.64339905453744</v>
      </c>
      <c r="CZ77" s="12">
        <v>0</v>
      </c>
      <c r="DA77" s="12">
        <v>0</v>
      </c>
      <c r="DB77" s="13">
        <v>5915950.6787490044</v>
      </c>
      <c r="DC77" s="13"/>
      <c r="DD77" s="13">
        <v>0</v>
      </c>
      <c r="DE77" s="13"/>
      <c r="DF77" s="13">
        <v>0</v>
      </c>
      <c r="DG77" s="13">
        <v>561733.79663322947</v>
      </c>
      <c r="DH77" s="13"/>
      <c r="DI77" s="13">
        <v>129318.49138730299</v>
      </c>
      <c r="DJ77" s="13">
        <v>6477684.4753822321</v>
      </c>
      <c r="DK77" s="5">
        <v>703.87205387205381</v>
      </c>
      <c r="DL77" s="5">
        <v>0</v>
      </c>
      <c r="DM77" s="5">
        <v>0</v>
      </c>
      <c r="DN77" s="3">
        <v>6374121</v>
      </c>
      <c r="DO77" s="3">
        <v>0</v>
      </c>
      <c r="DP77" s="3">
        <v>0</v>
      </c>
      <c r="DQ77" s="3">
        <v>0</v>
      </c>
      <c r="DR77" s="3">
        <v>0</v>
      </c>
      <c r="DS77" s="3">
        <v>597598</v>
      </c>
      <c r="DT77" s="3">
        <v>0</v>
      </c>
      <c r="DU77" s="3">
        <v>6971719</v>
      </c>
      <c r="DV77" s="12">
        <v>701.6026951169481</v>
      </c>
      <c r="DW77" s="12">
        <v>0</v>
      </c>
      <c r="DX77" s="12">
        <v>0</v>
      </c>
      <c r="DY77" s="13">
        <v>6163267</v>
      </c>
      <c r="DZ77" s="13"/>
      <c r="EA77" s="13">
        <v>0</v>
      </c>
      <c r="EB77" s="13"/>
      <c r="EC77" s="13">
        <v>0</v>
      </c>
      <c r="ED77" s="13">
        <v>626533</v>
      </c>
      <c r="EE77" s="13"/>
      <c r="EF77" s="13">
        <v>6789800</v>
      </c>
      <c r="EG77" s="5">
        <v>733.66058693244759</v>
      </c>
      <c r="EH77" s="5">
        <v>0</v>
      </c>
      <c r="EI77" s="5">
        <v>0</v>
      </c>
      <c r="EJ77" s="3">
        <v>6692728</v>
      </c>
      <c r="EK77" s="3"/>
      <c r="EL77" s="3">
        <v>0</v>
      </c>
      <c r="EM77" s="3"/>
      <c r="EN77" s="3">
        <v>0</v>
      </c>
      <c r="EO77" s="3">
        <v>655155</v>
      </c>
      <c r="EP77" s="3"/>
      <c r="EQ77" s="3">
        <v>7347883</v>
      </c>
      <c r="ER77" s="35">
        <v>738.89238101738056</v>
      </c>
      <c r="ES77" s="35">
        <v>0</v>
      </c>
      <c r="ET77" s="35">
        <v>0</v>
      </c>
      <c r="EU77" s="36">
        <v>7152643</v>
      </c>
      <c r="EV77" s="36">
        <v>0</v>
      </c>
      <c r="EW77" s="36">
        <v>0</v>
      </c>
      <c r="EX77" s="36">
        <v>0</v>
      </c>
      <c r="EY77" s="36">
        <v>0</v>
      </c>
      <c r="EZ77" s="36">
        <v>659830</v>
      </c>
      <c r="FA77" s="36">
        <v>0</v>
      </c>
      <c r="FB77" s="36">
        <v>7812473</v>
      </c>
      <c r="FC77" s="5">
        <v>730.62953862953873</v>
      </c>
      <c r="FD77" s="5">
        <v>0</v>
      </c>
      <c r="FE77" s="5">
        <v>0</v>
      </c>
      <c r="FF77" s="3">
        <v>7717254</v>
      </c>
      <c r="FG77" s="3">
        <v>0</v>
      </c>
      <c r="FH77" s="3">
        <v>0</v>
      </c>
      <c r="FI77" s="3">
        <v>0</v>
      </c>
      <c r="FJ77" s="3">
        <v>0</v>
      </c>
      <c r="FK77" s="3">
        <v>652453</v>
      </c>
      <c r="FL77" s="3">
        <v>0</v>
      </c>
      <c r="FM77" s="3">
        <v>8369707</v>
      </c>
      <c r="FN77" s="36">
        <v>758.00773195876286</v>
      </c>
      <c r="FO77" s="36">
        <v>0</v>
      </c>
      <c r="FP77" s="36">
        <v>0</v>
      </c>
      <c r="FQ77" s="36">
        <v>7542622</v>
      </c>
      <c r="FR77" s="36">
        <v>0</v>
      </c>
      <c r="FS77" s="36">
        <v>0</v>
      </c>
      <c r="FT77" s="36">
        <v>0</v>
      </c>
      <c r="FU77" s="36">
        <v>0</v>
      </c>
      <c r="FV77" s="36">
        <v>676905</v>
      </c>
      <c r="FW77" s="36">
        <v>0</v>
      </c>
      <c r="FX77" s="36">
        <v>8219527</v>
      </c>
      <c r="FY77" s="5">
        <v>793.62412221724173</v>
      </c>
      <c r="FZ77" s="5">
        <v>0</v>
      </c>
      <c r="GA77" s="5">
        <v>0</v>
      </c>
      <c r="GB77" s="3">
        <v>7952993</v>
      </c>
      <c r="GC77" s="3">
        <v>0</v>
      </c>
      <c r="GD77" s="3">
        <v>0</v>
      </c>
      <c r="GE77" s="3">
        <v>0</v>
      </c>
      <c r="GF77" s="3">
        <v>0</v>
      </c>
      <c r="GG77" s="3">
        <v>708709</v>
      </c>
      <c r="GH77" s="3">
        <v>0</v>
      </c>
      <c r="GI77" s="3">
        <v>8661702</v>
      </c>
      <c r="GJ77" s="36">
        <v>882.40510765002352</v>
      </c>
      <c r="GK77" s="36">
        <v>0</v>
      </c>
      <c r="GL77" s="36">
        <v>0</v>
      </c>
      <c r="GM77" s="36">
        <v>8844410</v>
      </c>
      <c r="GN77" s="36">
        <v>0</v>
      </c>
      <c r="GO77" s="36">
        <v>0</v>
      </c>
      <c r="GP77" s="36">
        <v>0</v>
      </c>
      <c r="GQ77" s="36">
        <v>0</v>
      </c>
      <c r="GR77" s="36">
        <v>787988</v>
      </c>
      <c r="GS77" s="36">
        <v>0</v>
      </c>
      <c r="GT77" s="36">
        <v>9632398</v>
      </c>
      <c r="GU77" s="5">
        <v>1026.1816422354555</v>
      </c>
      <c r="GV77" s="5">
        <v>0</v>
      </c>
      <c r="GW77" s="5">
        <v>0</v>
      </c>
      <c r="GX77" s="3">
        <v>10520842</v>
      </c>
      <c r="GY77" s="3">
        <v>0</v>
      </c>
      <c r="GZ77" s="3">
        <v>0</v>
      </c>
      <c r="HA77" s="3">
        <v>0</v>
      </c>
      <c r="HB77" s="3">
        <v>0</v>
      </c>
      <c r="HC77" s="3">
        <v>916383</v>
      </c>
      <c r="HD77" s="3">
        <v>0</v>
      </c>
      <c r="HE77" s="3">
        <v>11437225</v>
      </c>
      <c r="HF77" s="36">
        <v>1102.9307060755334</v>
      </c>
      <c r="HG77" s="36">
        <v>0</v>
      </c>
      <c r="HH77" s="36">
        <v>0</v>
      </c>
      <c r="HI77" s="36">
        <v>11385853</v>
      </c>
      <c r="HJ77" s="36">
        <v>0</v>
      </c>
      <c r="HK77" s="36">
        <v>0</v>
      </c>
      <c r="HL77" s="36">
        <v>0</v>
      </c>
      <c r="HM77" s="36">
        <v>0</v>
      </c>
      <c r="HN77" s="36">
        <v>0</v>
      </c>
      <c r="HO77" s="36">
        <v>984920</v>
      </c>
      <c r="HP77" s="36">
        <v>0</v>
      </c>
      <c r="HQ77" s="36">
        <v>12370773</v>
      </c>
      <c r="HR77" s="3">
        <v>1209.7700000000007</v>
      </c>
      <c r="HS77" s="3">
        <v>0</v>
      </c>
      <c r="HT77" s="3">
        <v>0</v>
      </c>
      <c r="HU77" s="3">
        <v>13056120</v>
      </c>
      <c r="HV77" s="3">
        <v>0</v>
      </c>
      <c r="HW77" s="3">
        <v>0</v>
      </c>
      <c r="HX77" s="3">
        <v>0</v>
      </c>
      <c r="HY77" s="3">
        <v>0</v>
      </c>
      <c r="HZ77" s="3">
        <v>0</v>
      </c>
      <c r="IA77" s="3">
        <v>1080324</v>
      </c>
      <c r="IB77" s="3">
        <v>0</v>
      </c>
      <c r="IC77" s="3">
        <v>14136444</v>
      </c>
      <c r="ID77" s="201">
        <v>1287.8000000000002</v>
      </c>
      <c r="IE77" s="201">
        <v>0</v>
      </c>
      <c r="IF77" s="201">
        <v>0</v>
      </c>
      <c r="IG77" s="36">
        <v>14547259</v>
      </c>
      <c r="IH77" s="36">
        <v>0</v>
      </c>
      <c r="II77" s="36">
        <v>0</v>
      </c>
      <c r="IJ77" s="36">
        <v>0</v>
      </c>
      <c r="IK77" s="36">
        <v>0</v>
      </c>
      <c r="IL77" s="36">
        <v>0</v>
      </c>
      <c r="IM77" s="36">
        <v>1150001</v>
      </c>
      <c r="IN77" s="36">
        <v>0</v>
      </c>
      <c r="IO77" s="36">
        <v>15697260</v>
      </c>
      <c r="IP77" s="3">
        <v>1301.6100000000006</v>
      </c>
      <c r="IQ77" s="3">
        <v>0</v>
      </c>
      <c r="IR77" s="3">
        <v>0</v>
      </c>
      <c r="IS77" s="3">
        <v>15677889</v>
      </c>
      <c r="IT77" s="3">
        <v>0</v>
      </c>
      <c r="IU77" s="3">
        <v>0</v>
      </c>
      <c r="IV77" s="3">
        <v>0</v>
      </c>
      <c r="IW77" s="3">
        <v>0</v>
      </c>
      <c r="IX77" s="3">
        <v>0</v>
      </c>
      <c r="IY77" s="3">
        <v>1220885</v>
      </c>
      <c r="IZ77" s="3">
        <v>0</v>
      </c>
      <c r="JA77" s="3">
        <v>16898774</v>
      </c>
      <c r="JB77" s="36">
        <v>1296.08</v>
      </c>
      <c r="JC77" s="36">
        <v>0</v>
      </c>
      <c r="JD77" s="36">
        <v>0</v>
      </c>
      <c r="JE77" s="36">
        <v>16136953</v>
      </c>
      <c r="JF77" s="36">
        <v>0</v>
      </c>
      <c r="JG77" s="36">
        <v>0</v>
      </c>
      <c r="JH77" s="36">
        <v>0</v>
      </c>
      <c r="JI77" s="36">
        <v>0</v>
      </c>
      <c r="JJ77" s="36">
        <v>0</v>
      </c>
      <c r="JK77" s="36">
        <v>1215720</v>
      </c>
      <c r="JL77" s="36">
        <v>0</v>
      </c>
      <c r="JM77" s="36">
        <v>17352673</v>
      </c>
      <c r="JN77" s="3">
        <v>1285.9499999999996</v>
      </c>
      <c r="JO77" s="3">
        <v>0</v>
      </c>
      <c r="JP77" s="3">
        <v>0</v>
      </c>
      <c r="JQ77" s="3">
        <v>17168750</v>
      </c>
      <c r="JR77" s="3">
        <v>-18130</v>
      </c>
      <c r="JS77" s="3">
        <v>0</v>
      </c>
      <c r="JT77" s="3">
        <v>0</v>
      </c>
      <c r="JU77" s="3">
        <v>0</v>
      </c>
      <c r="JV77" s="3">
        <v>0</v>
      </c>
      <c r="JW77" s="3">
        <v>1206231</v>
      </c>
      <c r="JX77" s="3">
        <v>-1155</v>
      </c>
      <c r="JY77" s="3">
        <v>18374981</v>
      </c>
      <c r="JZ77" s="36">
        <v>1288.3499999999997</v>
      </c>
      <c r="KA77" s="36">
        <v>0</v>
      </c>
      <c r="KB77" s="36">
        <v>0</v>
      </c>
      <c r="KC77" s="36">
        <v>19747836</v>
      </c>
      <c r="KD77" s="36">
        <v>0</v>
      </c>
      <c r="KE77" s="36">
        <v>0</v>
      </c>
      <c r="KF77" s="36">
        <v>0</v>
      </c>
      <c r="KG77" s="36">
        <v>0</v>
      </c>
      <c r="KH77" s="36">
        <v>0</v>
      </c>
      <c r="KI77" s="36">
        <v>1401728</v>
      </c>
      <c r="KJ77" s="36">
        <v>0</v>
      </c>
      <c r="KK77" s="36">
        <v>21149564</v>
      </c>
      <c r="KL77" s="3">
        <v>1257</v>
      </c>
      <c r="KM77" s="3" t="s">
        <v>752</v>
      </c>
      <c r="KN77" s="3">
        <v>0</v>
      </c>
      <c r="KO77" s="3">
        <v>21336988</v>
      </c>
      <c r="KP77" s="3">
        <v>0</v>
      </c>
      <c r="KQ77" s="3">
        <v>0</v>
      </c>
      <c r="KR77" s="3">
        <v>0</v>
      </c>
      <c r="KS77" s="3">
        <v>0</v>
      </c>
      <c r="KT77" s="3">
        <v>0</v>
      </c>
      <c r="KU77" s="3">
        <v>1493316</v>
      </c>
      <c r="KV77" s="3">
        <v>0</v>
      </c>
      <c r="KW77" s="3">
        <v>22830304</v>
      </c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"/>
      <c r="LK77" s="3">
        <f t="shared" si="2"/>
        <v>-491</v>
      </c>
      <c r="LL77" s="3"/>
      <c r="LN77" s="204"/>
      <c r="LO77" s="20"/>
      <c r="LP77" s="61"/>
      <c r="LQ77" s="171"/>
      <c r="LR77" s="171"/>
      <c r="LS77" s="171"/>
      <c r="LT77" s="171"/>
      <c r="LU77" s="171"/>
      <c r="LV77" s="171"/>
      <c r="LW77" s="171"/>
      <c r="LX77" s="171"/>
      <c r="LY77" s="171"/>
    </row>
    <row r="78" spans="1:343" ht="14.45" customHeight="1">
      <c r="A78" s="1">
        <v>492</v>
      </c>
      <c r="B78" s="2" t="s">
        <v>592</v>
      </c>
      <c r="C78" s="5"/>
      <c r="D78" s="5"/>
      <c r="E78" s="3"/>
      <c r="F78" s="3"/>
      <c r="G78" s="3"/>
      <c r="H78" s="3"/>
      <c r="I78" s="3">
        <v>0</v>
      </c>
      <c r="J78" s="12"/>
      <c r="K78" s="12"/>
      <c r="L78" s="13"/>
      <c r="M78" s="13"/>
      <c r="N78" s="13"/>
      <c r="O78" s="13"/>
      <c r="P78" s="13"/>
      <c r="Q78" s="5"/>
      <c r="R78" s="5"/>
      <c r="S78" s="3"/>
      <c r="T78" s="3"/>
      <c r="U78" s="3"/>
      <c r="V78" s="3"/>
      <c r="W78" s="3"/>
      <c r="X78" s="3"/>
      <c r="Y78" s="3"/>
      <c r="Z78" s="12"/>
      <c r="AA78" s="12"/>
      <c r="AB78" s="13"/>
      <c r="AC78" s="13"/>
      <c r="AD78" s="13"/>
      <c r="AE78" s="13"/>
      <c r="AF78" s="13"/>
      <c r="AG78" s="13"/>
      <c r="AH78" s="13"/>
      <c r="AI78" s="5"/>
      <c r="AJ78" s="5"/>
      <c r="AK78" s="3"/>
      <c r="AL78" s="3"/>
      <c r="AM78" s="3"/>
      <c r="AN78" s="3"/>
      <c r="AO78" s="3"/>
      <c r="AP78" s="3"/>
      <c r="AQ78" s="3"/>
      <c r="AR78" s="12"/>
      <c r="AS78" s="12"/>
      <c r="AT78" s="13"/>
      <c r="AU78" s="13"/>
      <c r="AV78" s="13"/>
      <c r="AW78" s="13"/>
      <c r="AX78" s="13"/>
      <c r="AY78" s="13"/>
      <c r="AZ78" s="13"/>
      <c r="BA78" s="5"/>
      <c r="BB78" s="5"/>
      <c r="BC78" s="5"/>
      <c r="BD78" s="3"/>
      <c r="BE78" s="3"/>
      <c r="BF78" s="3"/>
      <c r="BG78" s="3"/>
      <c r="BH78" s="3"/>
      <c r="BI78" s="3"/>
      <c r="BJ78" s="12"/>
      <c r="BK78" s="12"/>
      <c r="BL78" s="12"/>
      <c r="BM78" s="13"/>
      <c r="BN78" s="13"/>
      <c r="BO78" s="13"/>
      <c r="BP78" s="13"/>
      <c r="BQ78" s="13"/>
      <c r="BR78" s="13"/>
      <c r="BS78" s="5"/>
      <c r="BT78" s="5"/>
      <c r="BU78" s="5"/>
      <c r="BV78" s="3"/>
      <c r="BW78" s="3"/>
      <c r="BX78" s="3"/>
      <c r="BY78" s="3"/>
      <c r="BZ78" s="3"/>
      <c r="CA78" s="3"/>
      <c r="CB78" s="12">
        <v>0</v>
      </c>
      <c r="CC78" s="12">
        <v>0</v>
      </c>
      <c r="CD78" s="12">
        <v>0</v>
      </c>
      <c r="CE78" s="13">
        <v>0</v>
      </c>
      <c r="CF78" s="13"/>
      <c r="CG78" s="13">
        <v>0</v>
      </c>
      <c r="CH78" s="13"/>
      <c r="CI78" s="13">
        <v>0</v>
      </c>
      <c r="CJ78" s="13"/>
      <c r="CK78" s="13"/>
      <c r="CL78" s="13"/>
      <c r="CM78" s="13"/>
      <c r="CN78" s="5"/>
      <c r="CO78" s="5"/>
      <c r="CP78" s="5"/>
      <c r="CQ78" s="3"/>
      <c r="CR78" s="3"/>
      <c r="CS78" s="3"/>
      <c r="CT78" s="3"/>
      <c r="CU78" s="3"/>
      <c r="CV78" s="3"/>
      <c r="CW78" s="3"/>
      <c r="CX78" s="3"/>
      <c r="CY78" s="12">
        <v>179.45390070921994</v>
      </c>
      <c r="CZ78" s="12">
        <v>0</v>
      </c>
      <c r="DA78" s="12">
        <v>0</v>
      </c>
      <c r="DB78" s="13">
        <v>1713445.5304602596</v>
      </c>
      <c r="DC78" s="13"/>
      <c r="DD78" s="13">
        <v>0</v>
      </c>
      <c r="DE78" s="13"/>
      <c r="DF78" s="13">
        <v>0</v>
      </c>
      <c r="DG78" s="13">
        <v>145537.11347517723</v>
      </c>
      <c r="DH78" s="13"/>
      <c r="DI78" s="13">
        <v>1282.6138930614106</v>
      </c>
      <c r="DJ78" s="13">
        <v>1858982.6439354373</v>
      </c>
      <c r="DK78" s="5">
        <v>241.4607508532423</v>
      </c>
      <c r="DL78" s="5">
        <v>1.4607508532423066</v>
      </c>
      <c r="DM78" s="5">
        <v>0</v>
      </c>
      <c r="DN78" s="3">
        <v>2239057</v>
      </c>
      <c r="DO78" s="3">
        <v>0</v>
      </c>
      <c r="DP78" s="3">
        <v>0</v>
      </c>
      <c r="DQ78" s="3">
        <v>0</v>
      </c>
      <c r="DR78" s="3">
        <v>0</v>
      </c>
      <c r="DS78" s="3">
        <v>203786</v>
      </c>
      <c r="DT78" s="3">
        <v>0</v>
      </c>
      <c r="DU78" s="3">
        <v>2442843</v>
      </c>
      <c r="DV78" s="12">
        <v>306.73648648648634</v>
      </c>
      <c r="DW78" s="12">
        <v>6.7364864864863652</v>
      </c>
      <c r="DX78" s="12">
        <v>0</v>
      </c>
      <c r="DY78" s="13">
        <v>3007244</v>
      </c>
      <c r="DZ78" s="13"/>
      <c r="EA78" s="13">
        <v>0</v>
      </c>
      <c r="EB78" s="13"/>
      <c r="EC78" s="13">
        <v>0</v>
      </c>
      <c r="ED78" s="13">
        <v>267796</v>
      </c>
      <c r="EE78" s="13"/>
      <c r="EF78" s="13">
        <v>3275040</v>
      </c>
      <c r="EG78" s="5">
        <v>372.34237288135597</v>
      </c>
      <c r="EH78" s="5">
        <v>12.342372881356058</v>
      </c>
      <c r="EI78" s="5">
        <v>0</v>
      </c>
      <c r="EJ78" s="3">
        <v>3699076</v>
      </c>
      <c r="EK78" s="3"/>
      <c r="EL78" s="3">
        <v>0</v>
      </c>
      <c r="EM78" s="3"/>
      <c r="EN78" s="3">
        <v>0</v>
      </c>
      <c r="EO78" s="3">
        <v>321343</v>
      </c>
      <c r="EP78" s="3"/>
      <c r="EQ78" s="3">
        <v>4020419</v>
      </c>
      <c r="ER78" s="35">
        <v>403.58075601374571</v>
      </c>
      <c r="ES78" s="35">
        <v>23.580756013745525</v>
      </c>
      <c r="ET78" s="35">
        <v>0</v>
      </c>
      <c r="EU78" s="36">
        <v>4006438</v>
      </c>
      <c r="EV78" s="36">
        <v>0</v>
      </c>
      <c r="EW78" s="36">
        <v>0</v>
      </c>
      <c r="EX78" s="36">
        <v>0</v>
      </c>
      <c r="EY78" s="36">
        <v>0</v>
      </c>
      <c r="EZ78" s="36">
        <v>339408</v>
      </c>
      <c r="FA78" s="36">
        <v>0</v>
      </c>
      <c r="FB78" s="36">
        <v>4345846</v>
      </c>
      <c r="FC78" s="5">
        <v>383.16712202348435</v>
      </c>
      <c r="FD78" s="5">
        <v>3.1671220234843558</v>
      </c>
      <c r="FE78" s="5">
        <v>0</v>
      </c>
      <c r="FF78" s="3">
        <v>3972773</v>
      </c>
      <c r="FG78" s="3">
        <v>0</v>
      </c>
      <c r="FH78" s="3">
        <v>0</v>
      </c>
      <c r="FI78" s="3">
        <v>0</v>
      </c>
      <c r="FJ78" s="3">
        <v>0</v>
      </c>
      <c r="FK78" s="3">
        <v>339473</v>
      </c>
      <c r="FL78" s="3">
        <v>0</v>
      </c>
      <c r="FM78" s="3">
        <v>4312246</v>
      </c>
      <c r="FN78" s="36">
        <v>365.89845868417302</v>
      </c>
      <c r="FO78" s="36">
        <v>5.8984586841730007</v>
      </c>
      <c r="FP78" s="36">
        <v>0</v>
      </c>
      <c r="FQ78" s="36">
        <v>3960063</v>
      </c>
      <c r="FR78" s="36">
        <v>0</v>
      </c>
      <c r="FS78" s="36">
        <v>0</v>
      </c>
      <c r="FT78" s="36">
        <v>0</v>
      </c>
      <c r="FU78" s="36">
        <v>0</v>
      </c>
      <c r="FV78" s="36">
        <v>321611</v>
      </c>
      <c r="FW78" s="36">
        <v>0</v>
      </c>
      <c r="FX78" s="36">
        <v>4281674</v>
      </c>
      <c r="FY78" s="5">
        <v>367.43762922852693</v>
      </c>
      <c r="FZ78" s="5">
        <v>7.2496360248934613</v>
      </c>
      <c r="GA78" s="5">
        <v>0</v>
      </c>
      <c r="GB78" s="3">
        <v>4083565</v>
      </c>
      <c r="GC78" s="3">
        <v>0</v>
      </c>
      <c r="GD78" s="3">
        <v>0</v>
      </c>
      <c r="GE78" s="3">
        <v>0</v>
      </c>
      <c r="GF78" s="3">
        <v>0</v>
      </c>
      <c r="GG78" s="3">
        <v>321364</v>
      </c>
      <c r="GH78" s="3">
        <v>0</v>
      </c>
      <c r="GI78" s="3">
        <v>4404929</v>
      </c>
      <c r="GJ78" s="36">
        <v>363.6472830938016</v>
      </c>
      <c r="GK78" s="36">
        <v>3.647283093801593</v>
      </c>
      <c r="GL78" s="36">
        <v>0</v>
      </c>
      <c r="GM78" s="36">
        <v>4070150</v>
      </c>
      <c r="GN78" s="36">
        <v>0</v>
      </c>
      <c r="GO78" s="36">
        <v>0</v>
      </c>
      <c r="GP78" s="36">
        <v>0</v>
      </c>
      <c r="GQ78" s="36">
        <v>0</v>
      </c>
      <c r="GR78" s="36">
        <v>321466</v>
      </c>
      <c r="GS78" s="36">
        <v>0</v>
      </c>
      <c r="GT78" s="36">
        <v>4391616</v>
      </c>
      <c r="GU78" s="5">
        <v>361.53672829797404</v>
      </c>
      <c r="GV78" s="5">
        <v>1.5367282979740293</v>
      </c>
      <c r="GW78" s="5">
        <v>0</v>
      </c>
      <c r="GX78" s="3">
        <v>4102957</v>
      </c>
      <c r="GY78" s="3">
        <v>0</v>
      </c>
      <c r="GZ78" s="3">
        <v>0</v>
      </c>
      <c r="HA78" s="3">
        <v>0</v>
      </c>
      <c r="HB78" s="3">
        <v>0</v>
      </c>
      <c r="HC78" s="3">
        <v>321410</v>
      </c>
      <c r="HD78" s="3">
        <v>0</v>
      </c>
      <c r="HE78" s="3">
        <v>4424367</v>
      </c>
      <c r="HF78" s="36">
        <v>360.54851726726747</v>
      </c>
      <c r="HG78" s="36">
        <v>0.5485172672674673</v>
      </c>
      <c r="HH78" s="36">
        <v>0</v>
      </c>
      <c r="HI78" s="36">
        <v>4211214</v>
      </c>
      <c r="HJ78" s="36">
        <v>0</v>
      </c>
      <c r="HK78" s="36">
        <v>0</v>
      </c>
      <c r="HL78" s="36">
        <v>0</v>
      </c>
      <c r="HM78" s="36">
        <v>0</v>
      </c>
      <c r="HN78" s="36">
        <v>0</v>
      </c>
      <c r="HO78" s="36">
        <v>321595</v>
      </c>
      <c r="HP78" s="36">
        <v>0</v>
      </c>
      <c r="HQ78" s="36">
        <v>4532809</v>
      </c>
      <c r="HR78" s="3">
        <v>356.6</v>
      </c>
      <c r="HS78" s="3">
        <v>0</v>
      </c>
      <c r="HT78" s="3">
        <v>0</v>
      </c>
      <c r="HU78" s="3">
        <v>4326943</v>
      </c>
      <c r="HV78" s="3">
        <v>0</v>
      </c>
      <c r="HW78" s="3">
        <v>0</v>
      </c>
      <c r="HX78" s="3">
        <v>0</v>
      </c>
      <c r="HY78" s="3">
        <v>0</v>
      </c>
      <c r="HZ78" s="3">
        <v>0</v>
      </c>
      <c r="IA78" s="3">
        <v>318443</v>
      </c>
      <c r="IB78" s="3">
        <v>0</v>
      </c>
      <c r="IC78" s="3">
        <v>4645386</v>
      </c>
      <c r="ID78" s="201">
        <v>369.65999999999997</v>
      </c>
      <c r="IE78" s="201">
        <v>9.6599999999999664</v>
      </c>
      <c r="IF78" s="201">
        <v>0</v>
      </c>
      <c r="IG78" s="36">
        <v>4505244</v>
      </c>
      <c r="IH78" s="36">
        <v>0</v>
      </c>
      <c r="II78" s="36">
        <v>0</v>
      </c>
      <c r="IJ78" s="36">
        <v>0</v>
      </c>
      <c r="IK78" s="36">
        <v>0</v>
      </c>
      <c r="IL78" s="36">
        <v>0</v>
      </c>
      <c r="IM78" s="36">
        <v>321587</v>
      </c>
      <c r="IN78" s="36">
        <v>0</v>
      </c>
      <c r="IO78" s="36">
        <v>4826831</v>
      </c>
      <c r="IP78" s="3">
        <v>363.6099999999999</v>
      </c>
      <c r="IQ78" s="3">
        <v>3.6099999999998715</v>
      </c>
      <c r="IR78" s="3">
        <v>0</v>
      </c>
      <c r="IS78" s="3">
        <v>4804925</v>
      </c>
      <c r="IT78" s="3">
        <v>0</v>
      </c>
      <c r="IU78" s="3">
        <v>0</v>
      </c>
      <c r="IV78" s="3">
        <v>0</v>
      </c>
      <c r="IW78" s="3">
        <v>0</v>
      </c>
      <c r="IX78" s="3">
        <v>0</v>
      </c>
      <c r="IY78" s="3">
        <v>337449</v>
      </c>
      <c r="IZ78" s="3">
        <v>0</v>
      </c>
      <c r="JA78" s="3">
        <v>5142374</v>
      </c>
      <c r="JB78" s="36">
        <v>362.61</v>
      </c>
      <c r="JC78" s="36">
        <v>2.6100000000000252</v>
      </c>
      <c r="JD78" s="36">
        <v>0</v>
      </c>
      <c r="JE78" s="36">
        <v>5138579</v>
      </c>
      <c r="JF78" s="36">
        <v>0</v>
      </c>
      <c r="JG78" s="36">
        <v>0</v>
      </c>
      <c r="JH78" s="36">
        <v>0</v>
      </c>
      <c r="JI78" s="36">
        <v>0</v>
      </c>
      <c r="JJ78" s="36">
        <v>15399</v>
      </c>
      <c r="JK78" s="36">
        <v>337590</v>
      </c>
      <c r="JL78" s="36">
        <v>0</v>
      </c>
      <c r="JM78" s="36">
        <v>5476169</v>
      </c>
      <c r="JN78" s="3">
        <v>357.07</v>
      </c>
      <c r="JO78" s="3">
        <v>0</v>
      </c>
      <c r="JP78" s="3">
        <v>0</v>
      </c>
      <c r="JQ78" s="3">
        <v>5377085</v>
      </c>
      <c r="JR78" s="3">
        <v>0</v>
      </c>
      <c r="JS78" s="3">
        <v>0</v>
      </c>
      <c r="JT78" s="3">
        <v>0</v>
      </c>
      <c r="JU78" s="3">
        <v>0</v>
      </c>
      <c r="JV78" s="3">
        <v>0</v>
      </c>
      <c r="JW78" s="3">
        <v>334942</v>
      </c>
      <c r="JX78" s="3">
        <v>0</v>
      </c>
      <c r="JY78" s="3">
        <v>5712027</v>
      </c>
      <c r="JZ78" s="36">
        <v>354.92000000000013</v>
      </c>
      <c r="KA78" s="36">
        <v>0</v>
      </c>
      <c r="KB78" s="36">
        <v>0</v>
      </c>
      <c r="KC78" s="36">
        <v>5868392</v>
      </c>
      <c r="KD78" s="36">
        <v>0</v>
      </c>
      <c r="KE78" s="36">
        <v>0</v>
      </c>
      <c r="KF78" s="36">
        <v>0</v>
      </c>
      <c r="KG78" s="36">
        <v>0</v>
      </c>
      <c r="KH78" s="36">
        <v>0</v>
      </c>
      <c r="KI78" s="36">
        <v>386147</v>
      </c>
      <c r="KJ78" s="36">
        <v>0</v>
      </c>
      <c r="KK78" s="36">
        <v>6254539</v>
      </c>
      <c r="KL78" s="3">
        <v>348</v>
      </c>
      <c r="KM78" s="3" t="s">
        <v>752</v>
      </c>
      <c r="KN78" s="3">
        <v>0</v>
      </c>
      <c r="KO78" s="3">
        <v>6289317</v>
      </c>
      <c r="KP78" s="3">
        <v>0</v>
      </c>
      <c r="KQ78" s="3">
        <v>0</v>
      </c>
      <c r="KR78" s="3">
        <v>0</v>
      </c>
      <c r="KS78" s="3">
        <v>0</v>
      </c>
      <c r="KT78" s="3">
        <v>0</v>
      </c>
      <c r="KU78" s="3">
        <v>413424</v>
      </c>
      <c r="KV78" s="3">
        <v>0</v>
      </c>
      <c r="KW78" s="3">
        <v>6702741</v>
      </c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"/>
      <c r="LK78" s="3">
        <f t="shared" si="2"/>
        <v>-492</v>
      </c>
      <c r="LL78" s="3"/>
      <c r="LN78" s="204"/>
      <c r="LO78" s="20"/>
      <c r="LP78" s="61"/>
      <c r="LQ78" s="171"/>
      <c r="LR78" s="171"/>
      <c r="LS78" s="171"/>
      <c r="LT78" s="171"/>
      <c r="LU78" s="171"/>
      <c r="LV78" s="171"/>
      <c r="LW78" s="171"/>
      <c r="LX78" s="171"/>
      <c r="LY78" s="171"/>
    </row>
    <row r="79" spans="1:343" ht="14.45" customHeight="1">
      <c r="A79" s="1">
        <v>493</v>
      </c>
      <c r="B79" s="2" t="s">
        <v>578</v>
      </c>
      <c r="C79" s="5"/>
      <c r="D79" s="5"/>
      <c r="E79" s="3"/>
      <c r="F79" s="3"/>
      <c r="G79" s="3"/>
      <c r="H79" s="3"/>
      <c r="I79" s="3">
        <v>0</v>
      </c>
      <c r="J79" s="12"/>
      <c r="K79" s="12"/>
      <c r="L79" s="13"/>
      <c r="M79" s="13"/>
      <c r="N79" s="13"/>
      <c r="O79" s="13"/>
      <c r="P79" s="13"/>
      <c r="Q79" s="5"/>
      <c r="R79" s="5"/>
      <c r="S79" s="3"/>
      <c r="T79" s="3"/>
      <c r="U79" s="3"/>
      <c r="V79" s="3"/>
      <c r="W79" s="3"/>
      <c r="X79" s="3"/>
      <c r="Y79" s="3"/>
      <c r="Z79" s="12"/>
      <c r="AA79" s="12"/>
      <c r="AB79" s="13"/>
      <c r="AC79" s="13"/>
      <c r="AD79" s="13"/>
      <c r="AE79" s="13"/>
      <c r="AF79" s="13"/>
      <c r="AG79" s="13"/>
      <c r="AH79" s="13"/>
      <c r="AI79" s="5"/>
      <c r="AJ79" s="5"/>
      <c r="AK79" s="3"/>
      <c r="AL79" s="3"/>
      <c r="AM79" s="3"/>
      <c r="AN79" s="3"/>
      <c r="AO79" s="3"/>
      <c r="AP79" s="3"/>
      <c r="AQ79" s="3"/>
      <c r="AR79" s="12"/>
      <c r="AS79" s="12"/>
      <c r="AT79" s="13"/>
      <c r="AU79" s="13"/>
      <c r="AV79" s="13"/>
      <c r="AW79" s="13"/>
      <c r="AX79" s="13"/>
      <c r="AY79" s="13"/>
      <c r="AZ79" s="13"/>
      <c r="BA79" s="5"/>
      <c r="BB79" s="5"/>
      <c r="BC79" s="5"/>
      <c r="BD79" s="3"/>
      <c r="BE79" s="3"/>
      <c r="BF79" s="3"/>
      <c r="BG79" s="3"/>
      <c r="BH79" s="3"/>
      <c r="BI79" s="3"/>
      <c r="BJ79" s="12"/>
      <c r="BK79" s="12"/>
      <c r="BL79" s="12"/>
      <c r="BM79" s="13"/>
      <c r="BN79" s="13"/>
      <c r="BO79" s="13"/>
      <c r="BP79" s="13"/>
      <c r="BQ79" s="13"/>
      <c r="BR79" s="13"/>
      <c r="BS79" s="5"/>
      <c r="BT79" s="5"/>
      <c r="BU79" s="5"/>
      <c r="BV79" s="3"/>
      <c r="BW79" s="3"/>
      <c r="BX79" s="3"/>
      <c r="BY79" s="3"/>
      <c r="BZ79" s="3"/>
      <c r="CA79" s="3"/>
      <c r="CB79" s="12">
        <v>0</v>
      </c>
      <c r="CC79" s="12">
        <v>0</v>
      </c>
      <c r="CD79" s="12">
        <v>0</v>
      </c>
      <c r="CE79" s="13">
        <v>0</v>
      </c>
      <c r="CF79" s="13"/>
      <c r="CG79" s="13">
        <v>0</v>
      </c>
      <c r="CH79" s="13"/>
      <c r="CI79" s="13">
        <v>0</v>
      </c>
      <c r="CJ79" s="13"/>
      <c r="CK79" s="13"/>
      <c r="CL79" s="13"/>
      <c r="CM79" s="13"/>
      <c r="CN79" s="5"/>
      <c r="CO79" s="5"/>
      <c r="CP79" s="5"/>
      <c r="CQ79" s="3"/>
      <c r="CR79" s="3"/>
      <c r="CS79" s="3"/>
      <c r="CT79" s="3"/>
      <c r="CU79" s="3"/>
      <c r="CV79" s="3"/>
      <c r="CW79" s="3"/>
      <c r="CX79" s="3"/>
      <c r="CY79" s="12">
        <v>71.726950354609912</v>
      </c>
      <c r="CZ79" s="12">
        <v>0</v>
      </c>
      <c r="DA79" s="12">
        <v>0</v>
      </c>
      <c r="DB79" s="13">
        <v>716460.45208011533</v>
      </c>
      <c r="DC79" s="13"/>
      <c r="DD79" s="13">
        <v>0</v>
      </c>
      <c r="DE79" s="13"/>
      <c r="DF79" s="13">
        <v>0</v>
      </c>
      <c r="DG79" s="13">
        <v>58170.556737588682</v>
      </c>
      <c r="DH79" s="13"/>
      <c r="DI79" s="13">
        <v>0</v>
      </c>
      <c r="DJ79" s="13">
        <v>774631.00881770405</v>
      </c>
      <c r="DK79" s="5">
        <v>121.31986531986529</v>
      </c>
      <c r="DL79" s="5">
        <v>0</v>
      </c>
      <c r="DM79" s="5">
        <v>0</v>
      </c>
      <c r="DN79" s="3">
        <v>1388314</v>
      </c>
      <c r="DO79" s="3">
        <v>0</v>
      </c>
      <c r="DP79" s="3">
        <v>0</v>
      </c>
      <c r="DQ79" s="3">
        <v>0</v>
      </c>
      <c r="DR79" s="3">
        <v>0</v>
      </c>
      <c r="DS79" s="3">
        <v>102987</v>
      </c>
      <c r="DT79" s="3">
        <v>0</v>
      </c>
      <c r="DU79" s="3">
        <v>1491301</v>
      </c>
      <c r="DV79" s="12">
        <v>153.18543046357613</v>
      </c>
      <c r="DW79" s="12">
        <v>3.1854304635761257</v>
      </c>
      <c r="DX79" s="12">
        <v>0</v>
      </c>
      <c r="DY79" s="13">
        <v>1806825</v>
      </c>
      <c r="DZ79" s="13"/>
      <c r="EA79" s="13">
        <v>0</v>
      </c>
      <c r="EB79" s="13"/>
      <c r="EC79" s="13">
        <v>0</v>
      </c>
      <c r="ED79" s="13">
        <v>133915</v>
      </c>
      <c r="EE79" s="13"/>
      <c r="EF79" s="13">
        <v>1940740</v>
      </c>
      <c r="EG79" s="5">
        <v>165.64900662251651</v>
      </c>
      <c r="EH79" s="5">
        <v>0</v>
      </c>
      <c r="EI79" s="5">
        <v>0</v>
      </c>
      <c r="EJ79" s="3">
        <v>2015786</v>
      </c>
      <c r="EK79" s="3"/>
      <c r="EL79" s="3">
        <v>0</v>
      </c>
      <c r="EM79" s="3"/>
      <c r="EN79" s="3">
        <v>0</v>
      </c>
      <c r="EO79" s="3">
        <v>147936</v>
      </c>
      <c r="EP79" s="3"/>
      <c r="EQ79" s="3">
        <v>2163722</v>
      </c>
      <c r="ER79" s="35">
        <v>176.93046357615899</v>
      </c>
      <c r="ES79" s="35">
        <v>0</v>
      </c>
      <c r="ET79" s="35">
        <v>0</v>
      </c>
      <c r="EU79" s="36">
        <v>1948781</v>
      </c>
      <c r="EV79" s="36">
        <v>0</v>
      </c>
      <c r="EW79" s="36">
        <v>0</v>
      </c>
      <c r="EX79" s="36">
        <v>0</v>
      </c>
      <c r="EY79" s="36">
        <v>0</v>
      </c>
      <c r="EZ79" s="36">
        <v>157981</v>
      </c>
      <c r="FA79" s="36">
        <v>0</v>
      </c>
      <c r="FB79" s="36">
        <v>2106762</v>
      </c>
      <c r="FC79" s="5">
        <v>174.99659653465326</v>
      </c>
      <c r="FD79" s="5">
        <v>0</v>
      </c>
      <c r="FE79" s="5">
        <v>0</v>
      </c>
      <c r="FF79" s="3">
        <v>2104842</v>
      </c>
      <c r="FG79" s="3">
        <v>0</v>
      </c>
      <c r="FH79" s="3">
        <v>0</v>
      </c>
      <c r="FI79" s="3">
        <v>0</v>
      </c>
      <c r="FJ79" s="3">
        <v>0</v>
      </c>
      <c r="FK79" s="3">
        <v>156268</v>
      </c>
      <c r="FL79" s="3">
        <v>0</v>
      </c>
      <c r="FM79" s="3">
        <v>2261110</v>
      </c>
      <c r="FN79" s="36">
        <v>182.75577557755778</v>
      </c>
      <c r="FO79" s="36">
        <v>0</v>
      </c>
      <c r="FP79" s="36">
        <v>0</v>
      </c>
      <c r="FQ79" s="36">
        <v>2343927</v>
      </c>
      <c r="FR79" s="36">
        <v>0</v>
      </c>
      <c r="FS79" s="36">
        <v>0</v>
      </c>
      <c r="FT79" s="36">
        <v>0</v>
      </c>
      <c r="FU79" s="36">
        <v>0</v>
      </c>
      <c r="FV79" s="36">
        <v>163217</v>
      </c>
      <c r="FW79" s="36">
        <v>0</v>
      </c>
      <c r="FX79" s="36">
        <v>2507144</v>
      </c>
      <c r="FY79" s="5">
        <v>187.340162803532</v>
      </c>
      <c r="FZ79" s="5">
        <v>0</v>
      </c>
      <c r="GA79" s="5">
        <v>0</v>
      </c>
      <c r="GB79" s="3">
        <v>2429077</v>
      </c>
      <c r="GC79" s="3">
        <v>0</v>
      </c>
      <c r="GD79" s="3">
        <v>0</v>
      </c>
      <c r="GE79" s="3">
        <v>0</v>
      </c>
      <c r="GF79" s="3">
        <v>0</v>
      </c>
      <c r="GG79" s="3">
        <v>167282</v>
      </c>
      <c r="GH79" s="3">
        <v>0</v>
      </c>
      <c r="GI79" s="3">
        <v>2596359</v>
      </c>
      <c r="GJ79" s="36">
        <v>182.99676375404539</v>
      </c>
      <c r="GK79" s="36">
        <v>0</v>
      </c>
      <c r="GL79" s="36">
        <v>0</v>
      </c>
      <c r="GM79" s="36">
        <v>2470772</v>
      </c>
      <c r="GN79" s="36">
        <v>0</v>
      </c>
      <c r="GO79" s="36">
        <v>0</v>
      </c>
      <c r="GP79" s="36">
        <v>0</v>
      </c>
      <c r="GQ79" s="36">
        <v>0</v>
      </c>
      <c r="GR79" s="36">
        <v>163400</v>
      </c>
      <c r="GS79" s="36">
        <v>0</v>
      </c>
      <c r="GT79" s="36">
        <v>2634172</v>
      </c>
      <c r="GU79" s="5">
        <v>172.67320261437919</v>
      </c>
      <c r="GV79" s="5">
        <v>0</v>
      </c>
      <c r="GW79" s="5">
        <v>0</v>
      </c>
      <c r="GX79" s="3">
        <v>2346652</v>
      </c>
      <c r="GY79" s="3">
        <v>0</v>
      </c>
      <c r="GZ79" s="3">
        <v>0</v>
      </c>
      <c r="HA79" s="3">
        <v>0</v>
      </c>
      <c r="HB79" s="3">
        <v>0</v>
      </c>
      <c r="HC79" s="3">
        <v>154195</v>
      </c>
      <c r="HD79" s="3">
        <v>0</v>
      </c>
      <c r="HE79" s="3">
        <v>2500847</v>
      </c>
      <c r="HF79" s="36">
        <v>185.61311475409843</v>
      </c>
      <c r="HG79" s="36">
        <v>0</v>
      </c>
      <c r="HH79" s="36">
        <v>0</v>
      </c>
      <c r="HI79" s="36">
        <v>2561148</v>
      </c>
      <c r="HJ79" s="36">
        <v>0</v>
      </c>
      <c r="HK79" s="36">
        <v>4330.7948971026417</v>
      </c>
      <c r="HL79" s="36">
        <v>-4330.7948971026417</v>
      </c>
      <c r="HM79" s="36">
        <v>0</v>
      </c>
      <c r="HN79" s="36">
        <v>0</v>
      </c>
      <c r="HO79" s="36">
        <v>165754</v>
      </c>
      <c r="HP79" s="36">
        <v>0</v>
      </c>
      <c r="HQ79" s="36">
        <v>2722571.2051028977</v>
      </c>
      <c r="HR79" s="3">
        <v>225.13999999999987</v>
      </c>
      <c r="HS79" s="3">
        <v>10.139999999999867</v>
      </c>
      <c r="HT79" s="3">
        <v>0</v>
      </c>
      <c r="HU79" s="3">
        <v>2871170</v>
      </c>
      <c r="HV79" s="3">
        <v>-241849</v>
      </c>
      <c r="HW79" s="3">
        <v>0</v>
      </c>
      <c r="HX79" s="3">
        <v>0</v>
      </c>
      <c r="HY79" s="3">
        <v>0</v>
      </c>
      <c r="HZ79" s="3">
        <v>0</v>
      </c>
      <c r="IA79" s="3">
        <v>192033</v>
      </c>
      <c r="IB79" s="3">
        <v>-16099</v>
      </c>
      <c r="IC79" s="3">
        <v>3063203</v>
      </c>
      <c r="ID79" s="201">
        <v>195.37</v>
      </c>
      <c r="IE79" s="201">
        <v>0</v>
      </c>
      <c r="IF79" s="201">
        <v>0</v>
      </c>
      <c r="IG79" s="36">
        <v>2944983</v>
      </c>
      <c r="IH79" s="36">
        <v>0</v>
      </c>
      <c r="II79" s="36">
        <v>0</v>
      </c>
      <c r="IJ79" s="36">
        <v>0</v>
      </c>
      <c r="IK79" s="36">
        <v>0</v>
      </c>
      <c r="IL79" s="36">
        <v>0</v>
      </c>
      <c r="IM79" s="36">
        <v>174466</v>
      </c>
      <c r="IN79" s="36">
        <v>0</v>
      </c>
      <c r="IO79" s="36">
        <v>3119449</v>
      </c>
      <c r="IP79" s="3">
        <v>199.2600000000001</v>
      </c>
      <c r="IQ79" s="3">
        <v>0</v>
      </c>
      <c r="IR79" s="3">
        <v>0</v>
      </c>
      <c r="IS79" s="3">
        <v>3222542</v>
      </c>
      <c r="IT79" s="3">
        <v>0</v>
      </c>
      <c r="IU79" s="3">
        <v>0</v>
      </c>
      <c r="IV79" s="3">
        <v>0</v>
      </c>
      <c r="IW79" s="3">
        <v>0</v>
      </c>
      <c r="IX79" s="3">
        <v>0</v>
      </c>
      <c r="IY79" s="3">
        <v>186890</v>
      </c>
      <c r="IZ79" s="3">
        <v>0</v>
      </c>
      <c r="JA79" s="3">
        <v>3409432</v>
      </c>
      <c r="JB79" s="36">
        <v>208.59</v>
      </c>
      <c r="JC79" s="36">
        <v>0</v>
      </c>
      <c r="JD79" s="36">
        <v>0</v>
      </c>
      <c r="JE79" s="36">
        <v>3593939</v>
      </c>
      <c r="JF79" s="36">
        <v>0</v>
      </c>
      <c r="JG79" s="36">
        <v>0</v>
      </c>
      <c r="JH79" s="36">
        <v>0</v>
      </c>
      <c r="JI79" s="36">
        <v>0</v>
      </c>
      <c r="JJ79" s="36">
        <v>0</v>
      </c>
      <c r="JK79" s="36">
        <v>195656</v>
      </c>
      <c r="JL79" s="36">
        <v>0</v>
      </c>
      <c r="JM79" s="36">
        <v>3789595</v>
      </c>
      <c r="JN79" s="3">
        <v>185.57000000000002</v>
      </c>
      <c r="JO79" s="3">
        <v>0</v>
      </c>
      <c r="JP79" s="3">
        <v>0</v>
      </c>
      <c r="JQ79" s="3">
        <v>3604955</v>
      </c>
      <c r="JR79" s="3">
        <v>0</v>
      </c>
      <c r="JS79" s="3">
        <v>0</v>
      </c>
      <c r="JT79" s="3">
        <v>0</v>
      </c>
      <c r="JU79" s="3">
        <v>0</v>
      </c>
      <c r="JV79" s="3">
        <v>0</v>
      </c>
      <c r="JW79" s="3">
        <v>174072</v>
      </c>
      <c r="JX79" s="3">
        <v>0</v>
      </c>
      <c r="JY79" s="3">
        <v>3779027</v>
      </c>
      <c r="JZ79" s="36">
        <v>199.87000000000015</v>
      </c>
      <c r="KA79" s="36">
        <v>0</v>
      </c>
      <c r="KB79" s="36">
        <v>0</v>
      </c>
      <c r="KC79" s="36">
        <v>4202083</v>
      </c>
      <c r="KD79" s="36">
        <v>0</v>
      </c>
      <c r="KE79" s="36">
        <v>0</v>
      </c>
      <c r="KF79" s="36">
        <v>0</v>
      </c>
      <c r="KG79" s="36">
        <v>0</v>
      </c>
      <c r="KH79" s="36">
        <v>0</v>
      </c>
      <c r="KI79" s="36">
        <v>217456</v>
      </c>
      <c r="KJ79" s="36">
        <v>0</v>
      </c>
      <c r="KK79" s="36">
        <v>4419539</v>
      </c>
      <c r="KL79" s="3">
        <v>194</v>
      </c>
      <c r="KM79" s="3" t="s">
        <v>752</v>
      </c>
      <c r="KN79" s="3">
        <v>0</v>
      </c>
      <c r="KO79" s="3">
        <v>4282854</v>
      </c>
      <c r="KP79" s="3">
        <v>0</v>
      </c>
      <c r="KQ79" s="3">
        <v>0</v>
      </c>
      <c r="KR79" s="3">
        <v>0</v>
      </c>
      <c r="KS79" s="3">
        <v>0</v>
      </c>
      <c r="KT79" s="3">
        <v>0</v>
      </c>
      <c r="KU79" s="3">
        <v>230472</v>
      </c>
      <c r="KV79" s="3">
        <v>0</v>
      </c>
      <c r="KW79" s="3">
        <v>4513326</v>
      </c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"/>
      <c r="LK79" s="3">
        <f t="shared" si="2"/>
        <v>-493</v>
      </c>
      <c r="LL79" s="3"/>
      <c r="LN79" s="204"/>
      <c r="LO79" s="20"/>
      <c r="LP79" s="61"/>
      <c r="LQ79" s="171"/>
      <c r="LR79" s="171"/>
      <c r="LS79" s="171"/>
      <c r="LT79" s="171"/>
      <c r="LU79" s="171"/>
      <c r="LV79" s="171"/>
      <c r="LW79" s="171"/>
      <c r="LX79" s="171"/>
      <c r="LY79" s="171"/>
    </row>
    <row r="80" spans="1:343" ht="14.45" customHeight="1">
      <c r="A80" s="1">
        <v>494</v>
      </c>
      <c r="B80" s="2" t="s">
        <v>661</v>
      </c>
      <c r="C80" s="5"/>
      <c r="D80" s="5"/>
      <c r="E80" s="3"/>
      <c r="F80" s="3"/>
      <c r="G80" s="3"/>
      <c r="H80" s="3"/>
      <c r="I80" s="3">
        <v>0</v>
      </c>
      <c r="J80" s="12"/>
      <c r="K80" s="12"/>
      <c r="L80" s="13"/>
      <c r="M80" s="13"/>
      <c r="N80" s="13"/>
      <c r="O80" s="13"/>
      <c r="P80" s="13"/>
      <c r="Q80" s="5"/>
      <c r="R80" s="5"/>
      <c r="S80" s="3"/>
      <c r="T80" s="3"/>
      <c r="U80" s="3"/>
      <c r="V80" s="3"/>
      <c r="W80" s="3"/>
      <c r="X80" s="3"/>
      <c r="Y80" s="3"/>
      <c r="Z80" s="12"/>
      <c r="AA80" s="12"/>
      <c r="AB80" s="13"/>
      <c r="AC80" s="13"/>
      <c r="AD80" s="13"/>
      <c r="AE80" s="13"/>
      <c r="AF80" s="13"/>
      <c r="AG80" s="13"/>
      <c r="AH80" s="13"/>
      <c r="AI80" s="5"/>
      <c r="AJ80" s="5"/>
      <c r="AK80" s="3"/>
      <c r="AL80" s="3"/>
      <c r="AM80" s="3"/>
      <c r="AN80" s="3"/>
      <c r="AO80" s="3"/>
      <c r="AP80" s="3"/>
      <c r="AQ80" s="3"/>
      <c r="AR80" s="12"/>
      <c r="AS80" s="12"/>
      <c r="AT80" s="13"/>
      <c r="AU80" s="13"/>
      <c r="AV80" s="13"/>
      <c r="AW80" s="13"/>
      <c r="AX80" s="13"/>
      <c r="AY80" s="13"/>
      <c r="AZ80" s="13"/>
      <c r="BA80" s="5"/>
      <c r="BB80" s="5"/>
      <c r="BC80" s="5"/>
      <c r="BD80" s="3"/>
      <c r="BE80" s="3"/>
      <c r="BF80" s="3"/>
      <c r="BG80" s="3"/>
      <c r="BH80" s="3"/>
      <c r="BI80" s="3"/>
      <c r="BJ80" s="12"/>
      <c r="BK80" s="12"/>
      <c r="BL80" s="12"/>
      <c r="BM80" s="13"/>
      <c r="BN80" s="13"/>
      <c r="BO80" s="13"/>
      <c r="BP80" s="13"/>
      <c r="BQ80" s="13"/>
      <c r="BR80" s="13"/>
      <c r="BS80" s="5"/>
      <c r="BT80" s="5"/>
      <c r="BU80" s="5"/>
      <c r="BV80" s="3"/>
      <c r="BW80" s="3"/>
      <c r="BX80" s="3"/>
      <c r="BY80" s="3"/>
      <c r="BZ80" s="3"/>
      <c r="CA80" s="3"/>
      <c r="CB80" s="12">
        <v>0</v>
      </c>
      <c r="CC80" s="12">
        <v>0</v>
      </c>
      <c r="CD80" s="12">
        <v>0</v>
      </c>
      <c r="CE80" s="13">
        <v>0</v>
      </c>
      <c r="CF80" s="13"/>
      <c r="CG80" s="13">
        <v>0</v>
      </c>
      <c r="CH80" s="13"/>
      <c r="CI80" s="13">
        <v>0</v>
      </c>
      <c r="CJ80" s="13"/>
      <c r="CK80" s="13"/>
      <c r="CL80" s="13"/>
      <c r="CM80" s="13"/>
      <c r="CN80" s="5"/>
      <c r="CO80" s="5"/>
      <c r="CP80" s="5"/>
      <c r="CQ80" s="3"/>
      <c r="CR80" s="3"/>
      <c r="CS80" s="3"/>
      <c r="CT80" s="3"/>
      <c r="CU80" s="3"/>
      <c r="CV80" s="3"/>
      <c r="CW80" s="3"/>
      <c r="CX80" s="3"/>
      <c r="CY80" s="12"/>
      <c r="CZ80" s="12"/>
      <c r="DA80" s="12"/>
      <c r="DB80" s="13"/>
      <c r="DC80" s="13"/>
      <c r="DD80" s="13"/>
      <c r="DE80" s="13"/>
      <c r="DF80" s="13"/>
      <c r="DG80" s="13"/>
      <c r="DH80" s="13"/>
      <c r="DI80" s="13"/>
      <c r="DJ80" s="13"/>
      <c r="DK80" s="5">
        <v>86.338815789473685</v>
      </c>
      <c r="DL80" s="5">
        <v>0</v>
      </c>
      <c r="DM80" s="5">
        <v>0</v>
      </c>
      <c r="DN80" s="3">
        <v>866856</v>
      </c>
      <c r="DO80" s="3">
        <v>0</v>
      </c>
      <c r="DP80" s="3">
        <v>0</v>
      </c>
      <c r="DQ80" s="3">
        <v>0</v>
      </c>
      <c r="DR80" s="3">
        <v>0</v>
      </c>
      <c r="DS80" s="3">
        <v>73302</v>
      </c>
      <c r="DT80" s="3">
        <v>0</v>
      </c>
      <c r="DU80" s="3">
        <v>940158</v>
      </c>
      <c r="DV80" s="12">
        <v>172.37785016286648</v>
      </c>
      <c r="DW80" s="12">
        <v>0</v>
      </c>
      <c r="DX80" s="12">
        <v>0</v>
      </c>
      <c r="DY80" s="13">
        <v>1512280</v>
      </c>
      <c r="DZ80" s="13"/>
      <c r="EA80" s="13">
        <v>0</v>
      </c>
      <c r="EB80" s="13"/>
      <c r="EC80" s="13">
        <v>0</v>
      </c>
      <c r="ED80" s="13">
        <v>153933</v>
      </c>
      <c r="EE80" s="13"/>
      <c r="EF80" s="13">
        <v>1666213</v>
      </c>
      <c r="EG80" s="5">
        <v>232.15960912052117</v>
      </c>
      <c r="EH80" s="5">
        <v>0</v>
      </c>
      <c r="EI80" s="5">
        <v>0</v>
      </c>
      <c r="EJ80" s="3">
        <v>2197920</v>
      </c>
      <c r="EK80" s="3"/>
      <c r="EL80" s="3">
        <v>0</v>
      </c>
      <c r="EM80" s="3"/>
      <c r="EN80" s="3">
        <v>0</v>
      </c>
      <c r="EO80" s="3">
        <v>207319</v>
      </c>
      <c r="EP80" s="3"/>
      <c r="EQ80" s="3">
        <v>2405239</v>
      </c>
      <c r="ER80" s="35">
        <v>286.19480519480527</v>
      </c>
      <c r="ES80" s="35">
        <v>0</v>
      </c>
      <c r="ET80" s="35">
        <v>0</v>
      </c>
      <c r="EU80" s="36">
        <v>2877815</v>
      </c>
      <c r="EV80" s="36">
        <v>0</v>
      </c>
      <c r="EW80" s="36">
        <v>0</v>
      </c>
      <c r="EX80" s="36">
        <v>0</v>
      </c>
      <c r="EY80" s="36">
        <v>0</v>
      </c>
      <c r="EZ80" s="36">
        <v>255568</v>
      </c>
      <c r="FA80" s="36">
        <v>0</v>
      </c>
      <c r="FB80" s="36">
        <v>3133383</v>
      </c>
      <c r="FC80" s="5">
        <v>317.66346153846149</v>
      </c>
      <c r="FD80" s="5">
        <v>0</v>
      </c>
      <c r="FE80" s="5">
        <v>0</v>
      </c>
      <c r="FF80" s="3">
        <v>3349113</v>
      </c>
      <c r="FG80" s="3">
        <v>0</v>
      </c>
      <c r="FH80" s="3">
        <v>0</v>
      </c>
      <c r="FI80" s="3">
        <v>0</v>
      </c>
      <c r="FJ80" s="3">
        <v>0</v>
      </c>
      <c r="FK80" s="3">
        <v>283672</v>
      </c>
      <c r="FL80" s="3">
        <v>0</v>
      </c>
      <c r="FM80" s="3">
        <v>3632785</v>
      </c>
      <c r="FN80" s="36">
        <v>356.08306709265179</v>
      </c>
      <c r="FO80" s="36">
        <v>0</v>
      </c>
      <c r="FP80" s="36">
        <v>0</v>
      </c>
      <c r="FQ80" s="36">
        <v>3962344</v>
      </c>
      <c r="FR80" s="36">
        <v>0</v>
      </c>
      <c r="FS80" s="36">
        <v>0</v>
      </c>
      <c r="FT80" s="36">
        <v>0</v>
      </c>
      <c r="FU80" s="36">
        <v>0</v>
      </c>
      <c r="FV80" s="36">
        <v>317981</v>
      </c>
      <c r="FW80" s="36">
        <v>0</v>
      </c>
      <c r="FX80" s="36">
        <v>4280325</v>
      </c>
      <c r="FY80" s="5">
        <v>354.14012738853495</v>
      </c>
      <c r="FZ80" s="5">
        <v>0</v>
      </c>
      <c r="GA80" s="5">
        <v>0</v>
      </c>
      <c r="GB80" s="3">
        <v>4125778</v>
      </c>
      <c r="GC80" s="3">
        <v>0</v>
      </c>
      <c r="GD80" s="3">
        <v>0</v>
      </c>
      <c r="GE80" s="3">
        <v>0</v>
      </c>
      <c r="GF80" s="3">
        <v>0</v>
      </c>
      <c r="GG80" s="3">
        <v>316247</v>
      </c>
      <c r="GH80" s="3">
        <v>0</v>
      </c>
      <c r="GI80" s="3">
        <v>4442025</v>
      </c>
      <c r="GJ80" s="36">
        <v>358.11783439490449</v>
      </c>
      <c r="GK80" s="36">
        <v>0</v>
      </c>
      <c r="GL80" s="36">
        <v>0</v>
      </c>
      <c r="GM80" s="36">
        <v>4298497</v>
      </c>
      <c r="GN80" s="36">
        <v>0</v>
      </c>
      <c r="GO80" s="36">
        <v>0</v>
      </c>
      <c r="GP80" s="36">
        <v>0</v>
      </c>
      <c r="GQ80" s="36">
        <v>0</v>
      </c>
      <c r="GR80" s="36">
        <v>319801</v>
      </c>
      <c r="GS80" s="36">
        <v>0</v>
      </c>
      <c r="GT80" s="36">
        <v>4618298</v>
      </c>
      <c r="GU80" s="5">
        <v>348.86261980830665</v>
      </c>
      <c r="GV80" s="5">
        <v>0</v>
      </c>
      <c r="GW80" s="5">
        <v>0</v>
      </c>
      <c r="GX80" s="3">
        <v>4237375</v>
      </c>
      <c r="GY80" s="3">
        <v>0</v>
      </c>
      <c r="GZ80" s="3">
        <v>0</v>
      </c>
      <c r="HA80" s="3">
        <v>0</v>
      </c>
      <c r="HB80" s="3">
        <v>0</v>
      </c>
      <c r="HC80" s="3">
        <v>311538</v>
      </c>
      <c r="HD80" s="3">
        <v>0</v>
      </c>
      <c r="HE80" s="3">
        <v>4548913</v>
      </c>
      <c r="HF80" s="36">
        <v>533.83548387096789</v>
      </c>
      <c r="HG80" s="36">
        <v>0</v>
      </c>
      <c r="HH80" s="36">
        <v>0</v>
      </c>
      <c r="HI80" s="36">
        <v>6721978</v>
      </c>
      <c r="HJ80" s="36">
        <v>0</v>
      </c>
      <c r="HK80" s="36">
        <v>36623.030564929737</v>
      </c>
      <c r="HL80" s="36">
        <v>-36623.030564929737</v>
      </c>
      <c r="HM80" s="36">
        <v>0</v>
      </c>
      <c r="HN80" s="36">
        <v>0</v>
      </c>
      <c r="HO80" s="36">
        <v>476741</v>
      </c>
      <c r="HP80" s="36">
        <v>0</v>
      </c>
      <c r="HQ80" s="36">
        <v>7162095.969435066</v>
      </c>
      <c r="HR80" s="3">
        <v>669.3399999999998</v>
      </c>
      <c r="HS80" s="3">
        <v>0</v>
      </c>
      <c r="HT80" s="3">
        <v>0</v>
      </c>
      <c r="HU80" s="3">
        <v>8441498</v>
      </c>
      <c r="HV80" s="3">
        <v>0</v>
      </c>
      <c r="HW80" s="3">
        <v>0</v>
      </c>
      <c r="HX80" s="3">
        <v>0</v>
      </c>
      <c r="HY80" s="3">
        <v>0</v>
      </c>
      <c r="HZ80" s="3">
        <v>0</v>
      </c>
      <c r="IA80" s="3">
        <v>597727</v>
      </c>
      <c r="IB80" s="3">
        <v>-2</v>
      </c>
      <c r="IC80" s="3">
        <v>9039225</v>
      </c>
      <c r="ID80" s="201">
        <v>784.00999999999965</v>
      </c>
      <c r="IE80" s="201">
        <v>4.009999999999601</v>
      </c>
      <c r="IF80" s="201">
        <v>0</v>
      </c>
      <c r="IG80" s="36">
        <v>10010335</v>
      </c>
      <c r="IH80" s="36">
        <v>0</v>
      </c>
      <c r="II80" s="36">
        <v>0</v>
      </c>
      <c r="IJ80" s="36">
        <v>0</v>
      </c>
      <c r="IK80" s="36">
        <v>0</v>
      </c>
      <c r="IL80" s="36">
        <v>0</v>
      </c>
      <c r="IM80" s="36">
        <v>696258</v>
      </c>
      <c r="IN80" s="36">
        <v>0</v>
      </c>
      <c r="IO80" s="36">
        <v>10706593</v>
      </c>
      <c r="IP80" s="3">
        <v>790.11</v>
      </c>
      <c r="IQ80" s="3">
        <v>10.110000000000126</v>
      </c>
      <c r="IR80" s="3">
        <v>0</v>
      </c>
      <c r="IS80" s="3">
        <v>10496657</v>
      </c>
      <c r="IT80" s="3">
        <v>0</v>
      </c>
      <c r="IU80" s="3">
        <v>0</v>
      </c>
      <c r="IV80" s="3">
        <v>0</v>
      </c>
      <c r="IW80" s="3">
        <v>0</v>
      </c>
      <c r="IX80" s="3">
        <v>0</v>
      </c>
      <c r="IY80" s="3">
        <v>731602</v>
      </c>
      <c r="IZ80" s="3">
        <v>0</v>
      </c>
      <c r="JA80" s="3">
        <v>11228259</v>
      </c>
      <c r="JB80" s="36">
        <v>791.61</v>
      </c>
      <c r="JC80" s="36">
        <v>11.610000000000014</v>
      </c>
      <c r="JD80" s="36">
        <v>0</v>
      </c>
      <c r="JE80" s="36">
        <v>10543530</v>
      </c>
      <c r="JF80" s="36">
        <v>0</v>
      </c>
      <c r="JG80" s="36">
        <v>0</v>
      </c>
      <c r="JH80" s="36">
        <v>0</v>
      </c>
      <c r="JI80" s="36">
        <v>0</v>
      </c>
      <c r="JJ80" s="36">
        <v>0</v>
      </c>
      <c r="JK80" s="36">
        <v>731449</v>
      </c>
      <c r="JL80" s="36">
        <v>0</v>
      </c>
      <c r="JM80" s="36">
        <v>11274979</v>
      </c>
      <c r="JN80" s="3">
        <v>777.2299999999999</v>
      </c>
      <c r="JO80" s="3">
        <v>0</v>
      </c>
      <c r="JP80" s="3">
        <v>0</v>
      </c>
      <c r="JQ80" s="3">
        <v>11838619</v>
      </c>
      <c r="JR80" s="3">
        <v>0</v>
      </c>
      <c r="JS80" s="3">
        <v>0</v>
      </c>
      <c r="JT80" s="3">
        <v>0</v>
      </c>
      <c r="JU80" s="3">
        <v>0</v>
      </c>
      <c r="JV80" s="3">
        <v>0</v>
      </c>
      <c r="JW80" s="3">
        <v>729042</v>
      </c>
      <c r="JX80" s="3">
        <v>0</v>
      </c>
      <c r="JY80" s="3">
        <v>12567661</v>
      </c>
      <c r="JZ80" s="36">
        <v>777.93000000000006</v>
      </c>
      <c r="KA80" s="36">
        <v>0</v>
      </c>
      <c r="KB80" s="36">
        <v>0</v>
      </c>
      <c r="KC80" s="36">
        <v>12621722</v>
      </c>
      <c r="KD80" s="36">
        <v>0</v>
      </c>
      <c r="KE80" s="36">
        <v>0</v>
      </c>
      <c r="KF80" s="36">
        <v>0</v>
      </c>
      <c r="KG80" s="36">
        <v>0</v>
      </c>
      <c r="KH80" s="36">
        <v>0</v>
      </c>
      <c r="KI80" s="36">
        <v>846387</v>
      </c>
      <c r="KJ80" s="36">
        <v>0</v>
      </c>
      <c r="KK80" s="36">
        <v>13468109</v>
      </c>
      <c r="KL80" s="3">
        <v>779</v>
      </c>
      <c r="KM80" s="3" t="s">
        <v>752</v>
      </c>
      <c r="KN80" s="3">
        <v>0</v>
      </c>
      <c r="KO80" s="3">
        <v>13699153</v>
      </c>
      <c r="KP80" s="3">
        <v>0</v>
      </c>
      <c r="KQ80" s="3">
        <v>0</v>
      </c>
      <c r="KR80" s="3">
        <v>0</v>
      </c>
      <c r="KS80" s="3">
        <v>0</v>
      </c>
      <c r="KT80" s="3">
        <v>0</v>
      </c>
      <c r="KU80" s="3">
        <v>925452</v>
      </c>
      <c r="KV80" s="3">
        <v>0</v>
      </c>
      <c r="KW80" s="3">
        <v>14624605</v>
      </c>
      <c r="KX80" s="36"/>
      <c r="KY80" s="36"/>
      <c r="KZ80" s="36"/>
      <c r="LA80" s="36"/>
      <c r="LB80" s="36"/>
      <c r="LC80" s="36"/>
      <c r="LD80" s="36"/>
      <c r="LE80" s="36"/>
      <c r="LF80" s="36"/>
      <c r="LG80" s="36"/>
      <c r="LH80" s="36"/>
      <c r="LI80" s="36"/>
      <c r="LJ80" s="3"/>
      <c r="LK80" s="3">
        <f t="shared" si="2"/>
        <v>-494</v>
      </c>
      <c r="LL80" s="3"/>
      <c r="LN80" s="204"/>
      <c r="LO80" s="20"/>
      <c r="LP80" s="61"/>
      <c r="LQ80" s="171"/>
      <c r="LR80" s="171"/>
      <c r="LS80" s="171"/>
      <c r="LT80" s="171"/>
      <c r="LU80" s="171"/>
      <c r="LV80" s="171"/>
      <c r="LW80" s="171"/>
      <c r="LX80" s="171"/>
      <c r="LY80" s="171"/>
    </row>
    <row r="81" spans="1:343" ht="14.45" customHeight="1">
      <c r="A81" s="1">
        <v>496</v>
      </c>
      <c r="B81" s="2" t="s">
        <v>561</v>
      </c>
      <c r="C81" s="5"/>
      <c r="D81" s="5"/>
      <c r="E81" s="3"/>
      <c r="F81" s="3"/>
      <c r="G81" s="3"/>
      <c r="H81" s="3"/>
      <c r="I81" s="3">
        <v>0</v>
      </c>
      <c r="J81" s="12"/>
      <c r="K81" s="12"/>
      <c r="L81" s="13"/>
      <c r="M81" s="13"/>
      <c r="N81" s="13"/>
      <c r="O81" s="13"/>
      <c r="P81" s="13"/>
      <c r="Q81" s="5"/>
      <c r="R81" s="5"/>
      <c r="S81" s="3"/>
      <c r="T81" s="3"/>
      <c r="U81" s="3"/>
      <c r="V81" s="3"/>
      <c r="W81" s="3"/>
      <c r="X81" s="3"/>
      <c r="Y81" s="3"/>
      <c r="Z81" s="12"/>
      <c r="AA81" s="12"/>
      <c r="AB81" s="13"/>
      <c r="AC81" s="13"/>
      <c r="AD81" s="13"/>
      <c r="AE81" s="13"/>
      <c r="AF81" s="13"/>
      <c r="AG81" s="13"/>
      <c r="AH81" s="13"/>
      <c r="AI81" s="5"/>
      <c r="AJ81" s="5"/>
      <c r="AK81" s="3"/>
      <c r="AL81" s="3"/>
      <c r="AM81" s="3"/>
      <c r="AN81" s="3"/>
      <c r="AO81" s="3"/>
      <c r="AP81" s="3"/>
      <c r="AQ81" s="3"/>
      <c r="AR81" s="12"/>
      <c r="AS81" s="12"/>
      <c r="AT81" s="13"/>
      <c r="AU81" s="13"/>
      <c r="AV81" s="13"/>
      <c r="AW81" s="13"/>
      <c r="AX81" s="13"/>
      <c r="AY81" s="13"/>
      <c r="AZ81" s="13"/>
      <c r="BA81" s="5"/>
      <c r="BB81" s="5"/>
      <c r="BC81" s="5"/>
      <c r="BD81" s="3"/>
      <c r="BE81" s="3"/>
      <c r="BF81" s="3"/>
      <c r="BG81" s="3"/>
      <c r="BH81" s="3"/>
      <c r="BI81" s="3"/>
      <c r="BJ81" s="12"/>
      <c r="BK81" s="12"/>
      <c r="BL81" s="12"/>
      <c r="BM81" s="13"/>
      <c r="BN81" s="13"/>
      <c r="BO81" s="13"/>
      <c r="BP81" s="13"/>
      <c r="BQ81" s="13"/>
      <c r="BR81" s="13"/>
      <c r="BS81" s="5"/>
      <c r="BT81" s="5"/>
      <c r="BU81" s="5"/>
      <c r="BV81" s="3"/>
      <c r="BW81" s="3"/>
      <c r="BX81" s="3"/>
      <c r="BY81" s="3"/>
      <c r="BZ81" s="3"/>
      <c r="CA81" s="3"/>
      <c r="CB81" s="12">
        <v>0</v>
      </c>
      <c r="CC81" s="12">
        <v>0</v>
      </c>
      <c r="CD81" s="12">
        <v>0</v>
      </c>
      <c r="CE81" s="13">
        <v>0</v>
      </c>
      <c r="CF81" s="13"/>
      <c r="CG81" s="13">
        <v>0</v>
      </c>
      <c r="CH81" s="13"/>
      <c r="CI81" s="13">
        <v>0</v>
      </c>
      <c r="CJ81" s="13"/>
      <c r="CK81" s="13"/>
      <c r="CL81" s="13"/>
      <c r="CM81" s="13"/>
      <c r="CN81" s="5"/>
      <c r="CO81" s="5"/>
      <c r="CP81" s="5"/>
      <c r="CQ81" s="3"/>
      <c r="CR81" s="3"/>
      <c r="CS81" s="3"/>
      <c r="CT81" s="3"/>
      <c r="CU81" s="3"/>
      <c r="CV81" s="3"/>
      <c r="CW81" s="3"/>
      <c r="CX81" s="3"/>
      <c r="CY81" s="12"/>
      <c r="CZ81" s="12"/>
      <c r="DA81" s="12"/>
      <c r="DB81" s="13"/>
      <c r="DC81" s="13"/>
      <c r="DD81" s="13"/>
      <c r="DE81" s="13"/>
      <c r="DF81" s="13"/>
      <c r="DG81" s="13"/>
      <c r="DH81" s="13"/>
      <c r="DI81" s="13"/>
      <c r="DJ81" s="13"/>
      <c r="DK81" s="5">
        <v>382.34275618374562</v>
      </c>
      <c r="DL81" s="5">
        <v>0</v>
      </c>
      <c r="DM81" s="5">
        <v>142.48409893992931</v>
      </c>
      <c r="DN81" s="3">
        <v>3713941</v>
      </c>
      <c r="DO81" s="3">
        <v>0</v>
      </c>
      <c r="DP81" s="3">
        <v>130658</v>
      </c>
      <c r="DQ81" s="3">
        <v>0</v>
      </c>
      <c r="DR81" s="3">
        <v>0</v>
      </c>
      <c r="DS81" s="3">
        <v>324609</v>
      </c>
      <c r="DT81" s="3">
        <v>0</v>
      </c>
      <c r="DU81" s="3">
        <v>4169208</v>
      </c>
      <c r="DV81" s="12">
        <v>424.91095890410975</v>
      </c>
      <c r="DW81" s="12">
        <v>0</v>
      </c>
      <c r="DX81" s="12">
        <v>194.61986301369862</v>
      </c>
      <c r="DY81" s="13">
        <v>4104141</v>
      </c>
      <c r="DZ81" s="13"/>
      <c r="EA81" s="13">
        <v>195982</v>
      </c>
      <c r="EB81" s="13"/>
      <c r="EC81" s="13">
        <v>0</v>
      </c>
      <c r="ED81" s="13">
        <v>379444</v>
      </c>
      <c r="EE81" s="13"/>
      <c r="EF81" s="13">
        <v>4679567</v>
      </c>
      <c r="EG81" s="5">
        <v>437.21781692356103</v>
      </c>
      <c r="EH81" s="5">
        <v>0</v>
      </c>
      <c r="EI81" s="5">
        <v>180.93425605536331</v>
      </c>
      <c r="EJ81" s="3">
        <v>4299174</v>
      </c>
      <c r="EK81" s="3"/>
      <c r="EL81" s="3">
        <v>193055</v>
      </c>
      <c r="EM81" s="3"/>
      <c r="EN81" s="3">
        <v>0</v>
      </c>
      <c r="EO81" s="3">
        <v>390434</v>
      </c>
      <c r="EP81" s="3"/>
      <c r="EQ81" s="3">
        <v>4882663</v>
      </c>
      <c r="ER81" s="35">
        <v>477.10247349823322</v>
      </c>
      <c r="ES81" s="35">
        <v>0</v>
      </c>
      <c r="ET81" s="35">
        <v>213.74911660777389</v>
      </c>
      <c r="EU81" s="36">
        <v>4686522</v>
      </c>
      <c r="EV81" s="36">
        <v>0</v>
      </c>
      <c r="EW81" s="36">
        <v>140643</v>
      </c>
      <c r="EX81" s="36">
        <v>0</v>
      </c>
      <c r="EY81" s="36">
        <v>0</v>
      </c>
      <c r="EZ81" s="36">
        <v>426054</v>
      </c>
      <c r="FA81" s="36">
        <v>0</v>
      </c>
      <c r="FB81" s="36">
        <v>5253219</v>
      </c>
      <c r="FC81" s="5">
        <v>476.87062937062939</v>
      </c>
      <c r="FD81" s="5">
        <v>0</v>
      </c>
      <c r="FE81" s="5">
        <v>184.6083916083916</v>
      </c>
      <c r="FF81" s="3">
        <v>4868469</v>
      </c>
      <c r="FG81" s="3">
        <v>0</v>
      </c>
      <c r="FH81" s="3">
        <v>114826</v>
      </c>
      <c r="FI81" s="3">
        <v>0</v>
      </c>
      <c r="FJ81" s="3">
        <v>0</v>
      </c>
      <c r="FK81" s="3">
        <v>425845</v>
      </c>
      <c r="FL81" s="3">
        <v>0</v>
      </c>
      <c r="FM81" s="3">
        <v>5409140</v>
      </c>
      <c r="FN81" s="36">
        <v>490.89583333333337</v>
      </c>
      <c r="FO81" s="36">
        <v>2.8958333333333584</v>
      </c>
      <c r="FP81" s="36">
        <v>194.9722222222222</v>
      </c>
      <c r="FQ81" s="36">
        <v>5161659</v>
      </c>
      <c r="FR81" s="36">
        <v>0</v>
      </c>
      <c r="FS81" s="36">
        <v>148958</v>
      </c>
      <c r="FT81" s="36">
        <v>0</v>
      </c>
      <c r="FU81" s="36">
        <v>0</v>
      </c>
      <c r="FV81" s="36">
        <v>435909</v>
      </c>
      <c r="FW81" s="36">
        <v>0</v>
      </c>
      <c r="FX81" s="36">
        <v>5746526</v>
      </c>
      <c r="FY81" s="5">
        <v>499.89273356401361</v>
      </c>
      <c r="FZ81" s="5">
        <v>0</v>
      </c>
      <c r="GA81" s="5">
        <v>212.39446366782008</v>
      </c>
      <c r="GB81" s="3">
        <v>5266447</v>
      </c>
      <c r="GC81" s="3">
        <v>0</v>
      </c>
      <c r="GD81" s="3">
        <v>142303</v>
      </c>
      <c r="GE81" s="3">
        <v>0</v>
      </c>
      <c r="GF81" s="3">
        <v>0</v>
      </c>
      <c r="GG81" s="3">
        <v>446407</v>
      </c>
      <c r="GH81" s="3">
        <v>0</v>
      </c>
      <c r="GI81" s="3">
        <v>5855157</v>
      </c>
      <c r="GJ81" s="36">
        <v>502.75165562913901</v>
      </c>
      <c r="GK81" s="36">
        <v>2.7516556291390106</v>
      </c>
      <c r="GL81" s="36">
        <v>220.54966887417217</v>
      </c>
      <c r="GM81" s="36">
        <v>5372586</v>
      </c>
      <c r="GN81" s="36">
        <v>0</v>
      </c>
      <c r="GO81" s="36">
        <v>124611</v>
      </c>
      <c r="GP81" s="36">
        <v>0</v>
      </c>
      <c r="GQ81" s="36">
        <v>0</v>
      </c>
      <c r="GR81" s="36">
        <v>446445</v>
      </c>
      <c r="GS81" s="36">
        <v>0</v>
      </c>
      <c r="GT81" s="36">
        <v>5943642</v>
      </c>
      <c r="GU81" s="5">
        <v>504.49999999999989</v>
      </c>
      <c r="GV81" s="5">
        <v>4.4999999999998561</v>
      </c>
      <c r="GW81" s="5">
        <v>240.02068965517245</v>
      </c>
      <c r="GX81" s="3">
        <v>5466703</v>
      </c>
      <c r="GY81" s="3">
        <v>0</v>
      </c>
      <c r="GZ81" s="3">
        <v>168013</v>
      </c>
      <c r="HA81" s="3">
        <v>0</v>
      </c>
      <c r="HB81" s="3">
        <v>0</v>
      </c>
      <c r="HC81" s="3">
        <v>446485</v>
      </c>
      <c r="HD81" s="3">
        <v>0</v>
      </c>
      <c r="HE81" s="3">
        <v>6081201</v>
      </c>
      <c r="HF81" s="36">
        <v>502.9409722222224</v>
      </c>
      <c r="HG81" s="36">
        <v>2.9409722222224244</v>
      </c>
      <c r="HH81" s="36">
        <v>256.35416666666663</v>
      </c>
      <c r="HI81" s="36">
        <v>5499581</v>
      </c>
      <c r="HJ81" s="36">
        <v>0</v>
      </c>
      <c r="HK81" s="36">
        <v>0</v>
      </c>
      <c r="HL81" s="36">
        <v>0</v>
      </c>
      <c r="HM81" s="36">
        <v>198675</v>
      </c>
      <c r="HN81" s="36">
        <v>0</v>
      </c>
      <c r="HO81" s="36">
        <v>446604</v>
      </c>
      <c r="HP81" s="36">
        <v>0</v>
      </c>
      <c r="HQ81" s="36">
        <v>6144860</v>
      </c>
      <c r="HR81" s="3">
        <v>505.44999999999993</v>
      </c>
      <c r="HS81" s="3">
        <v>5.449999999999946</v>
      </c>
      <c r="HT81" s="3">
        <v>260.40000000000009</v>
      </c>
      <c r="HU81" s="3">
        <v>5731134</v>
      </c>
      <c r="HV81" s="3">
        <v>0</v>
      </c>
      <c r="HW81" s="3">
        <v>0</v>
      </c>
      <c r="HX81" s="3">
        <v>0</v>
      </c>
      <c r="HY81" s="3">
        <v>201818</v>
      </c>
      <c r="HZ81" s="3">
        <v>-2096</v>
      </c>
      <c r="IA81" s="3">
        <v>446332</v>
      </c>
      <c r="IB81" s="3">
        <v>0</v>
      </c>
      <c r="IC81" s="3">
        <v>6379284</v>
      </c>
      <c r="ID81" s="201">
        <v>502.83999999999986</v>
      </c>
      <c r="IE81" s="201">
        <v>2.8399999999998649</v>
      </c>
      <c r="IF81" s="201">
        <v>256.42000000000007</v>
      </c>
      <c r="IG81" s="36">
        <v>5892043</v>
      </c>
      <c r="IH81" s="36">
        <v>0</v>
      </c>
      <c r="II81" s="36">
        <v>0</v>
      </c>
      <c r="IJ81" s="36">
        <v>0</v>
      </c>
      <c r="IK81" s="36">
        <v>219754</v>
      </c>
      <c r="IL81" s="36">
        <v>0</v>
      </c>
      <c r="IM81" s="36">
        <v>446522</v>
      </c>
      <c r="IN81" s="36">
        <v>0</v>
      </c>
      <c r="IO81" s="36">
        <v>6558319</v>
      </c>
      <c r="IP81" s="3">
        <v>502.41999999999996</v>
      </c>
      <c r="IQ81" s="3">
        <v>2.4200000000000128</v>
      </c>
      <c r="IR81" s="3">
        <v>246.22</v>
      </c>
      <c r="IS81" s="3">
        <v>6247766</v>
      </c>
      <c r="IT81" s="3">
        <v>0</v>
      </c>
      <c r="IU81" s="3">
        <v>0</v>
      </c>
      <c r="IV81" s="3">
        <v>0</v>
      </c>
      <c r="IW81" s="3">
        <v>214454</v>
      </c>
      <c r="IX81" s="3">
        <v>0</v>
      </c>
      <c r="IY81" s="3">
        <v>468770</v>
      </c>
      <c r="IZ81" s="3">
        <v>0</v>
      </c>
      <c r="JA81" s="3">
        <v>6930990</v>
      </c>
      <c r="JB81" s="36">
        <v>500.43999999999994</v>
      </c>
      <c r="JC81" s="36">
        <v>0.43999999999994344</v>
      </c>
      <c r="JD81" s="36">
        <v>254.19</v>
      </c>
      <c r="JE81" s="36">
        <v>6554217</v>
      </c>
      <c r="JF81" s="36">
        <v>0</v>
      </c>
      <c r="JG81" s="36">
        <v>0</v>
      </c>
      <c r="JH81" s="36">
        <v>0</v>
      </c>
      <c r="JI81" s="36">
        <v>228523</v>
      </c>
      <c r="JJ81" s="36">
        <v>0</v>
      </c>
      <c r="JK81" s="36">
        <v>468922</v>
      </c>
      <c r="JL81" s="36">
        <v>0</v>
      </c>
      <c r="JM81" s="36">
        <v>7251662</v>
      </c>
      <c r="JN81" s="3">
        <v>501.76000000000022</v>
      </c>
      <c r="JO81" s="3">
        <v>1.7600000000002354</v>
      </c>
      <c r="JP81" s="3">
        <v>244.68999999999997</v>
      </c>
      <c r="JQ81" s="3">
        <v>6909798</v>
      </c>
      <c r="JR81" s="3">
        <v>0</v>
      </c>
      <c r="JS81" s="3">
        <v>0</v>
      </c>
      <c r="JT81" s="3">
        <v>0</v>
      </c>
      <c r="JU81" s="3">
        <v>220711</v>
      </c>
      <c r="JV81" s="3">
        <v>0</v>
      </c>
      <c r="JW81" s="3">
        <v>469136</v>
      </c>
      <c r="JX81" s="3">
        <v>0</v>
      </c>
      <c r="JY81" s="3">
        <v>7599645</v>
      </c>
      <c r="JZ81" s="36">
        <v>499.34000000000009</v>
      </c>
      <c r="KA81" s="36">
        <v>0</v>
      </c>
      <c r="KB81" s="36">
        <v>256.39999999999992</v>
      </c>
      <c r="KC81" s="36">
        <v>7782863</v>
      </c>
      <c r="KD81" s="36">
        <v>0</v>
      </c>
      <c r="KE81" s="36">
        <v>0</v>
      </c>
      <c r="KF81" s="36">
        <v>0</v>
      </c>
      <c r="KG81" s="36">
        <v>255119</v>
      </c>
      <c r="KH81" s="36">
        <v>0</v>
      </c>
      <c r="KI81" s="36">
        <v>543282</v>
      </c>
      <c r="KJ81" s="36">
        <v>0</v>
      </c>
      <c r="KK81" s="36">
        <v>8581264</v>
      </c>
      <c r="KL81" s="3">
        <v>502</v>
      </c>
      <c r="KM81" s="3">
        <v>2</v>
      </c>
      <c r="KN81" s="3">
        <v>0</v>
      </c>
      <c r="KO81" s="3">
        <v>8706486</v>
      </c>
      <c r="KP81" s="3">
        <v>0</v>
      </c>
      <c r="KQ81" s="3">
        <v>0</v>
      </c>
      <c r="KR81" s="3">
        <v>0</v>
      </c>
      <c r="KS81" s="3">
        <v>255119</v>
      </c>
      <c r="KT81" s="3">
        <v>0</v>
      </c>
      <c r="KU81" s="3">
        <v>593866</v>
      </c>
      <c r="KV81" s="3">
        <v>0</v>
      </c>
      <c r="KW81" s="3">
        <v>9555471</v>
      </c>
      <c r="KX81" s="36"/>
      <c r="KY81" s="36"/>
      <c r="KZ81" s="36"/>
      <c r="LA81" s="36"/>
      <c r="LB81" s="36"/>
      <c r="LC81" s="36"/>
      <c r="LD81" s="36"/>
      <c r="LE81" s="36"/>
      <c r="LF81" s="36"/>
      <c r="LG81" s="36"/>
      <c r="LH81" s="36"/>
      <c r="LI81" s="36"/>
      <c r="LJ81" s="3"/>
      <c r="LK81" s="3">
        <f t="shared" si="2"/>
        <v>-496</v>
      </c>
      <c r="LL81" s="3"/>
      <c r="LN81" s="204"/>
      <c r="LO81" s="20"/>
      <c r="LP81" s="61"/>
      <c r="LQ81" s="171"/>
      <c r="LR81" s="171"/>
      <c r="LS81" s="171"/>
      <c r="LT81" s="171"/>
      <c r="LU81" s="171"/>
      <c r="LV81" s="171"/>
      <c r="LW81" s="171"/>
      <c r="LX81" s="171"/>
      <c r="LY81" s="171"/>
    </row>
    <row r="82" spans="1:343" ht="14.45" customHeight="1">
      <c r="A82" s="1">
        <v>497</v>
      </c>
      <c r="B82" s="2" t="s">
        <v>570</v>
      </c>
      <c r="C82" s="5"/>
      <c r="D82" s="5"/>
      <c r="E82" s="3"/>
      <c r="F82" s="3"/>
      <c r="G82" s="3"/>
      <c r="H82" s="3"/>
      <c r="I82" s="3"/>
      <c r="J82" s="12"/>
      <c r="K82" s="12"/>
      <c r="L82" s="13"/>
      <c r="M82" s="13"/>
      <c r="N82" s="13"/>
      <c r="O82" s="13"/>
      <c r="P82" s="13"/>
      <c r="Q82" s="5"/>
      <c r="R82" s="5"/>
      <c r="S82" s="3"/>
      <c r="T82" s="3"/>
      <c r="U82" s="3"/>
      <c r="V82" s="3"/>
      <c r="W82" s="3"/>
      <c r="X82" s="3"/>
      <c r="Y82" s="3"/>
      <c r="Z82" s="12"/>
      <c r="AA82" s="12"/>
      <c r="AB82" s="13"/>
      <c r="AC82" s="13"/>
      <c r="AD82" s="13"/>
      <c r="AE82" s="13"/>
      <c r="AF82" s="13"/>
      <c r="AG82" s="13"/>
      <c r="AH82" s="13"/>
      <c r="AI82" s="5"/>
      <c r="AJ82" s="5"/>
      <c r="AK82" s="3"/>
      <c r="AL82" s="3"/>
      <c r="AM82" s="3"/>
      <c r="AN82" s="3"/>
      <c r="AO82" s="3"/>
      <c r="AP82" s="3"/>
      <c r="AQ82" s="3"/>
      <c r="AR82" s="12"/>
      <c r="AS82" s="12"/>
      <c r="AT82" s="13"/>
      <c r="AU82" s="13"/>
      <c r="AV82" s="13"/>
      <c r="AW82" s="13"/>
      <c r="AX82" s="13"/>
      <c r="AY82" s="13"/>
      <c r="AZ82" s="13"/>
      <c r="BA82" s="5"/>
      <c r="BB82" s="5"/>
      <c r="BC82" s="5"/>
      <c r="BD82" s="3"/>
      <c r="BE82" s="3"/>
      <c r="BF82" s="3"/>
      <c r="BG82" s="3"/>
      <c r="BH82" s="3"/>
      <c r="BI82" s="3"/>
      <c r="BJ82" s="12"/>
      <c r="BK82" s="12"/>
      <c r="BL82" s="12"/>
      <c r="BM82" s="13"/>
      <c r="BN82" s="13"/>
      <c r="BO82" s="13"/>
      <c r="BP82" s="13"/>
      <c r="BQ82" s="13"/>
      <c r="BR82" s="13"/>
      <c r="BS82" s="5"/>
      <c r="BT82" s="5"/>
      <c r="BU82" s="5"/>
      <c r="BV82" s="3"/>
      <c r="BW82" s="3"/>
      <c r="BX82" s="3"/>
      <c r="BY82" s="3"/>
      <c r="BZ82" s="3"/>
      <c r="CA82" s="3"/>
      <c r="CB82" s="12"/>
      <c r="CC82" s="12"/>
      <c r="CD82" s="12"/>
      <c r="CE82" s="13"/>
      <c r="CF82" s="13"/>
      <c r="CG82" s="13"/>
      <c r="CH82" s="13"/>
      <c r="CI82" s="13"/>
      <c r="CJ82" s="13"/>
      <c r="CK82" s="13"/>
      <c r="CL82" s="13"/>
      <c r="CM82" s="13"/>
      <c r="CN82" s="5"/>
      <c r="CO82" s="5"/>
      <c r="CP82" s="5"/>
      <c r="CQ82" s="3"/>
      <c r="CR82" s="3"/>
      <c r="CS82" s="3"/>
      <c r="CT82" s="3"/>
      <c r="CU82" s="3"/>
      <c r="CV82" s="3"/>
      <c r="CW82" s="3"/>
      <c r="CX82" s="3"/>
      <c r="CY82" s="12"/>
      <c r="CZ82" s="12"/>
      <c r="DA82" s="12"/>
      <c r="DB82" s="13"/>
      <c r="DC82" s="13"/>
      <c r="DD82" s="13"/>
      <c r="DE82" s="13"/>
      <c r="DF82" s="13"/>
      <c r="DG82" s="13"/>
      <c r="DH82" s="13"/>
      <c r="DI82" s="13"/>
      <c r="DJ82" s="13"/>
      <c r="DK82" s="5">
        <v>41.511864406779665</v>
      </c>
      <c r="DL82" s="5">
        <v>0</v>
      </c>
      <c r="DM82" s="5">
        <v>0</v>
      </c>
      <c r="DN82" s="3">
        <v>453956</v>
      </c>
      <c r="DO82" s="3">
        <v>0</v>
      </c>
      <c r="DP82" s="3">
        <v>0</v>
      </c>
      <c r="DQ82" s="3">
        <v>0</v>
      </c>
      <c r="DR82" s="3">
        <v>0</v>
      </c>
      <c r="DS82" s="3">
        <v>35243</v>
      </c>
      <c r="DT82" s="3">
        <v>0</v>
      </c>
      <c r="DU82" s="3">
        <v>489199</v>
      </c>
      <c r="DV82" s="12">
        <v>85.546712802768155</v>
      </c>
      <c r="DW82" s="12">
        <v>0</v>
      </c>
      <c r="DX82" s="12">
        <v>0</v>
      </c>
      <c r="DY82" s="13">
        <v>887018</v>
      </c>
      <c r="DZ82" s="13"/>
      <c r="EA82" s="13">
        <v>0</v>
      </c>
      <c r="EB82" s="13"/>
      <c r="EC82" s="13">
        <v>0</v>
      </c>
      <c r="ED82" s="13">
        <v>76394</v>
      </c>
      <c r="EE82" s="13"/>
      <c r="EF82" s="13">
        <v>963412</v>
      </c>
      <c r="EG82" s="5">
        <v>148.39930555555554</v>
      </c>
      <c r="EH82" s="5">
        <v>0</v>
      </c>
      <c r="EI82" s="5">
        <v>0</v>
      </c>
      <c r="EJ82" s="3">
        <v>1517765</v>
      </c>
      <c r="EK82" s="3"/>
      <c r="EL82" s="3">
        <v>0</v>
      </c>
      <c r="EM82" s="3"/>
      <c r="EN82" s="3">
        <v>0</v>
      </c>
      <c r="EO82" s="3">
        <v>132520</v>
      </c>
      <c r="EP82" s="3"/>
      <c r="EQ82" s="3">
        <v>1650285</v>
      </c>
      <c r="ER82" s="35">
        <v>197.10839160839157</v>
      </c>
      <c r="ES82" s="35">
        <v>0</v>
      </c>
      <c r="ET82" s="35">
        <v>0</v>
      </c>
      <c r="EU82" s="36">
        <v>2101110</v>
      </c>
      <c r="EV82" s="36">
        <v>0</v>
      </c>
      <c r="EW82" s="36">
        <v>0</v>
      </c>
      <c r="EX82" s="36">
        <v>0</v>
      </c>
      <c r="EY82" s="36">
        <v>0</v>
      </c>
      <c r="EZ82" s="36">
        <v>176018</v>
      </c>
      <c r="FA82" s="36">
        <v>0</v>
      </c>
      <c r="FB82" s="36">
        <v>2277128</v>
      </c>
      <c r="FC82" s="5">
        <v>241.18815331010455</v>
      </c>
      <c r="FD82" s="5">
        <v>0</v>
      </c>
      <c r="FE82" s="5">
        <v>0</v>
      </c>
      <c r="FF82" s="3">
        <v>2565651</v>
      </c>
      <c r="FG82" s="3">
        <v>0</v>
      </c>
      <c r="FH82" s="3">
        <v>0</v>
      </c>
      <c r="FI82" s="3">
        <v>0</v>
      </c>
      <c r="FJ82" s="3">
        <v>0</v>
      </c>
      <c r="FK82" s="3">
        <v>215382</v>
      </c>
      <c r="FL82" s="3">
        <v>0</v>
      </c>
      <c r="FM82" s="3">
        <v>2781033</v>
      </c>
      <c r="FN82" s="36">
        <v>279.47916666666663</v>
      </c>
      <c r="FO82" s="36">
        <v>0</v>
      </c>
      <c r="FP82" s="36">
        <v>0</v>
      </c>
      <c r="FQ82" s="36">
        <v>3094627</v>
      </c>
      <c r="FR82" s="36">
        <v>0</v>
      </c>
      <c r="FS82" s="36">
        <v>0</v>
      </c>
      <c r="FT82" s="36">
        <v>0</v>
      </c>
      <c r="FU82" s="36">
        <v>0</v>
      </c>
      <c r="FV82" s="36">
        <v>249574</v>
      </c>
      <c r="FW82" s="36">
        <v>0</v>
      </c>
      <c r="FX82" s="36">
        <v>3344201</v>
      </c>
      <c r="FY82" s="5">
        <v>320.92041522491331</v>
      </c>
      <c r="FZ82" s="5">
        <v>0</v>
      </c>
      <c r="GA82" s="5">
        <v>0</v>
      </c>
      <c r="GB82" s="3">
        <v>3687518</v>
      </c>
      <c r="GC82" s="3">
        <v>0</v>
      </c>
      <c r="GD82" s="3">
        <v>0</v>
      </c>
      <c r="GE82" s="3">
        <v>0</v>
      </c>
      <c r="GF82" s="3">
        <v>0</v>
      </c>
      <c r="GG82" s="3">
        <v>286581</v>
      </c>
      <c r="GH82" s="3">
        <v>0</v>
      </c>
      <c r="GI82" s="3">
        <v>3974099</v>
      </c>
      <c r="GJ82" s="36">
        <v>388.63481228668905</v>
      </c>
      <c r="GK82" s="36">
        <v>0</v>
      </c>
      <c r="GL82" s="36">
        <v>0</v>
      </c>
      <c r="GM82" s="36">
        <v>4697493</v>
      </c>
      <c r="GN82" s="36">
        <v>0</v>
      </c>
      <c r="GO82" s="36">
        <v>0</v>
      </c>
      <c r="GP82" s="36">
        <v>0</v>
      </c>
      <c r="GQ82" s="36">
        <v>0</v>
      </c>
      <c r="GR82" s="36">
        <v>347051</v>
      </c>
      <c r="GS82" s="36">
        <v>0</v>
      </c>
      <c r="GT82" s="36">
        <v>5044544</v>
      </c>
      <c r="GU82" s="5">
        <v>434.98263888888874</v>
      </c>
      <c r="GV82" s="5">
        <v>0</v>
      </c>
      <c r="GW82" s="5">
        <v>0</v>
      </c>
      <c r="GX82" s="3">
        <v>5376866</v>
      </c>
      <c r="GY82" s="3">
        <v>0</v>
      </c>
      <c r="GZ82" s="3">
        <v>0</v>
      </c>
      <c r="HA82" s="3">
        <v>0</v>
      </c>
      <c r="HB82" s="3">
        <v>0</v>
      </c>
      <c r="HC82" s="3">
        <v>388441</v>
      </c>
      <c r="HD82" s="3">
        <v>0</v>
      </c>
      <c r="HE82" s="3">
        <v>5765307</v>
      </c>
      <c r="HF82" s="36">
        <v>470.34470989761093</v>
      </c>
      <c r="HG82" s="36">
        <v>0</v>
      </c>
      <c r="HH82" s="36">
        <v>0</v>
      </c>
      <c r="HI82" s="36">
        <v>6188007</v>
      </c>
      <c r="HJ82" s="36">
        <v>0</v>
      </c>
      <c r="HK82" s="36">
        <v>0</v>
      </c>
      <c r="HL82" s="36">
        <v>0</v>
      </c>
      <c r="HM82" s="36">
        <v>0</v>
      </c>
      <c r="HN82" s="36">
        <v>0</v>
      </c>
      <c r="HO82" s="36">
        <v>420022</v>
      </c>
      <c r="HP82" s="36">
        <v>0</v>
      </c>
      <c r="HQ82" s="36">
        <v>6608029</v>
      </c>
      <c r="HR82" s="3">
        <v>492.65999999999997</v>
      </c>
      <c r="HS82" s="3">
        <v>0</v>
      </c>
      <c r="HT82" s="3">
        <v>0</v>
      </c>
      <c r="HU82" s="3">
        <v>6555565</v>
      </c>
      <c r="HV82" s="3">
        <v>-1826</v>
      </c>
      <c r="HW82" s="3">
        <v>0</v>
      </c>
      <c r="HX82" s="3">
        <v>0</v>
      </c>
      <c r="HY82" s="3">
        <v>0</v>
      </c>
      <c r="HZ82" s="3">
        <v>0</v>
      </c>
      <c r="IA82" s="3">
        <v>439976</v>
      </c>
      <c r="IB82" s="3">
        <v>0</v>
      </c>
      <c r="IC82" s="3">
        <v>6995541</v>
      </c>
      <c r="ID82" s="201">
        <v>517.77</v>
      </c>
      <c r="IE82" s="201">
        <v>0</v>
      </c>
      <c r="IF82" s="201">
        <v>0</v>
      </c>
      <c r="IG82" s="36">
        <v>7067820</v>
      </c>
      <c r="IH82" s="36">
        <v>0</v>
      </c>
      <c r="II82" s="36">
        <v>0</v>
      </c>
      <c r="IJ82" s="36">
        <v>0</v>
      </c>
      <c r="IK82" s="36">
        <v>0</v>
      </c>
      <c r="IL82" s="36">
        <v>0</v>
      </c>
      <c r="IM82" s="36">
        <v>462402</v>
      </c>
      <c r="IN82" s="36">
        <v>0</v>
      </c>
      <c r="IO82" s="36">
        <v>7530222</v>
      </c>
      <c r="IP82" s="3">
        <v>535.56999999999982</v>
      </c>
      <c r="IQ82" s="3">
        <v>0</v>
      </c>
      <c r="IR82" s="3">
        <v>0</v>
      </c>
      <c r="IS82" s="3">
        <v>7544550</v>
      </c>
      <c r="IT82" s="3">
        <v>0</v>
      </c>
      <c r="IU82" s="3">
        <v>0</v>
      </c>
      <c r="IV82" s="3">
        <v>0</v>
      </c>
      <c r="IW82" s="3">
        <v>0</v>
      </c>
      <c r="IX82" s="3">
        <v>0</v>
      </c>
      <c r="IY82" s="3">
        <v>502331</v>
      </c>
      <c r="IZ82" s="3">
        <v>0</v>
      </c>
      <c r="JA82" s="3">
        <v>8046881</v>
      </c>
      <c r="JB82" s="36">
        <v>558.88</v>
      </c>
      <c r="JC82" s="36">
        <v>0</v>
      </c>
      <c r="JD82" s="36">
        <v>0</v>
      </c>
      <c r="JE82" s="36">
        <v>8143115</v>
      </c>
      <c r="JF82" s="36">
        <v>0</v>
      </c>
      <c r="JG82" s="36">
        <v>0</v>
      </c>
      <c r="JH82" s="36">
        <v>0</v>
      </c>
      <c r="JI82" s="36">
        <v>0</v>
      </c>
      <c r="JJ82" s="36">
        <v>0</v>
      </c>
      <c r="JK82" s="36">
        <v>524229</v>
      </c>
      <c r="JL82" s="36">
        <v>0</v>
      </c>
      <c r="JM82" s="36">
        <v>8667344</v>
      </c>
      <c r="JN82" s="3">
        <v>563.6099999999999</v>
      </c>
      <c r="JO82" s="3">
        <v>0</v>
      </c>
      <c r="JP82" s="3">
        <v>0</v>
      </c>
      <c r="JQ82" s="3">
        <v>8743373</v>
      </c>
      <c r="JR82" s="3">
        <v>0</v>
      </c>
      <c r="JS82" s="3">
        <v>0</v>
      </c>
      <c r="JT82" s="3">
        <v>0</v>
      </c>
      <c r="JU82" s="3">
        <v>0</v>
      </c>
      <c r="JV82" s="3">
        <v>0</v>
      </c>
      <c r="JW82" s="3">
        <v>528665</v>
      </c>
      <c r="JX82" s="3">
        <v>0</v>
      </c>
      <c r="JY82" s="3">
        <v>9272038</v>
      </c>
      <c r="JZ82" s="36">
        <v>544.9</v>
      </c>
      <c r="KA82" s="36">
        <v>0</v>
      </c>
      <c r="KB82" s="36">
        <v>0</v>
      </c>
      <c r="KC82" s="36">
        <v>8865759</v>
      </c>
      <c r="KD82" s="36">
        <v>-15564</v>
      </c>
      <c r="KE82" s="36">
        <v>0</v>
      </c>
      <c r="KF82" s="36">
        <v>0</v>
      </c>
      <c r="KG82" s="36">
        <v>0</v>
      </c>
      <c r="KH82" s="36">
        <v>0</v>
      </c>
      <c r="KI82" s="36">
        <v>592854</v>
      </c>
      <c r="KJ82" s="36">
        <v>-1088</v>
      </c>
      <c r="KK82" s="36">
        <v>9458613</v>
      </c>
      <c r="KL82" s="3">
        <v>552</v>
      </c>
      <c r="KM82" s="3" t="s">
        <v>752</v>
      </c>
      <c r="KN82" s="3">
        <v>0</v>
      </c>
      <c r="KO82" s="3">
        <v>9281274</v>
      </c>
      <c r="KP82" s="3">
        <v>0</v>
      </c>
      <c r="KQ82" s="3">
        <v>0</v>
      </c>
      <c r="KR82" s="3">
        <v>0</v>
      </c>
      <c r="KS82" s="3">
        <v>0</v>
      </c>
      <c r="KT82" s="3">
        <v>0</v>
      </c>
      <c r="KU82" s="3">
        <v>654688</v>
      </c>
      <c r="KV82" s="3">
        <v>0</v>
      </c>
      <c r="KW82" s="3">
        <v>9935962</v>
      </c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"/>
      <c r="LK82" s="3">
        <f t="shared" si="2"/>
        <v>-497</v>
      </c>
      <c r="LL82" s="3"/>
      <c r="LN82" s="204"/>
      <c r="LO82" s="20"/>
      <c r="LP82" s="61"/>
      <c r="LQ82" s="171"/>
      <c r="LR82" s="171"/>
      <c r="LS82" s="171"/>
      <c r="LT82" s="171"/>
      <c r="LU82" s="171"/>
      <c r="LV82" s="171"/>
      <c r="LW82" s="171"/>
      <c r="LX82" s="171"/>
      <c r="LY82" s="171"/>
    </row>
    <row r="83" spans="1:343" ht="14.45" customHeight="1">
      <c r="A83" s="1">
        <v>498</v>
      </c>
      <c r="B83" s="2" t="s">
        <v>623</v>
      </c>
      <c r="C83" s="5"/>
      <c r="D83" s="5"/>
      <c r="E83" s="3"/>
      <c r="F83" s="3"/>
      <c r="G83" s="3"/>
      <c r="H83" s="3"/>
      <c r="I83" s="3"/>
      <c r="J83" s="12"/>
      <c r="K83" s="12"/>
      <c r="L83" s="13"/>
      <c r="M83" s="13"/>
      <c r="N83" s="13"/>
      <c r="O83" s="13"/>
      <c r="P83" s="13"/>
      <c r="Q83" s="5"/>
      <c r="R83" s="5"/>
      <c r="S83" s="3"/>
      <c r="T83" s="3"/>
      <c r="U83" s="3"/>
      <c r="V83" s="3"/>
      <c r="W83" s="3"/>
      <c r="X83" s="3"/>
      <c r="Y83" s="3"/>
      <c r="Z83" s="12"/>
      <c r="AA83" s="12"/>
      <c r="AB83" s="13"/>
      <c r="AC83" s="13"/>
      <c r="AD83" s="13"/>
      <c r="AE83" s="13"/>
      <c r="AF83" s="13"/>
      <c r="AG83" s="13"/>
      <c r="AH83" s="13"/>
      <c r="AI83" s="5"/>
      <c r="AJ83" s="5"/>
      <c r="AK83" s="3"/>
      <c r="AL83" s="3"/>
      <c r="AM83" s="3"/>
      <c r="AN83" s="3"/>
      <c r="AO83" s="3"/>
      <c r="AP83" s="3"/>
      <c r="AQ83" s="3"/>
      <c r="AR83" s="12"/>
      <c r="AS83" s="12"/>
      <c r="AT83" s="13"/>
      <c r="AU83" s="13"/>
      <c r="AV83" s="13"/>
      <c r="AW83" s="13"/>
      <c r="AX83" s="13"/>
      <c r="AY83" s="13"/>
      <c r="AZ83" s="13"/>
      <c r="BA83" s="5"/>
      <c r="BB83" s="5"/>
      <c r="BC83" s="5"/>
      <c r="BD83" s="3"/>
      <c r="BE83" s="3"/>
      <c r="BF83" s="3"/>
      <c r="BG83" s="3"/>
      <c r="BH83" s="3"/>
      <c r="BI83" s="3"/>
      <c r="BJ83" s="12"/>
      <c r="BK83" s="12"/>
      <c r="BL83" s="12"/>
      <c r="BM83" s="13"/>
      <c r="BN83" s="13"/>
      <c r="BO83" s="13"/>
      <c r="BP83" s="13"/>
      <c r="BQ83" s="13"/>
      <c r="BR83" s="13"/>
      <c r="BS83" s="5"/>
      <c r="BT83" s="5"/>
      <c r="BU83" s="5"/>
      <c r="BV83" s="3"/>
      <c r="BW83" s="3"/>
      <c r="BX83" s="3"/>
      <c r="BY83" s="3"/>
      <c r="BZ83" s="3"/>
      <c r="CA83" s="3"/>
      <c r="CB83" s="12"/>
      <c r="CC83" s="12"/>
      <c r="CD83" s="12"/>
      <c r="CE83" s="13"/>
      <c r="CF83" s="13"/>
      <c r="CG83" s="13"/>
      <c r="CH83" s="13"/>
      <c r="CI83" s="13"/>
      <c r="CJ83" s="13"/>
      <c r="CK83" s="13"/>
      <c r="CL83" s="13"/>
      <c r="CM83" s="13"/>
      <c r="CN83" s="5"/>
      <c r="CO83" s="5"/>
      <c r="CP83" s="5"/>
      <c r="CQ83" s="3"/>
      <c r="CR83" s="3"/>
      <c r="CS83" s="3"/>
      <c r="CT83" s="3"/>
      <c r="CU83" s="3"/>
      <c r="CV83" s="3"/>
      <c r="CW83" s="3"/>
      <c r="CX83" s="3"/>
      <c r="CY83" s="12"/>
      <c r="CZ83" s="12"/>
      <c r="DA83" s="12"/>
      <c r="DB83" s="13"/>
      <c r="DC83" s="13"/>
      <c r="DD83" s="13"/>
      <c r="DE83" s="13"/>
      <c r="DF83" s="13"/>
      <c r="DG83" s="13"/>
      <c r="DH83" s="13"/>
      <c r="DI83" s="13"/>
      <c r="DJ83" s="13"/>
      <c r="DK83" s="5"/>
      <c r="DL83" s="5"/>
      <c r="DM83" s="5"/>
      <c r="DN83" s="3"/>
      <c r="DO83" s="3"/>
      <c r="DP83" s="3"/>
      <c r="DQ83" s="3"/>
      <c r="DR83" s="3"/>
      <c r="DS83" s="3"/>
      <c r="DT83" s="3"/>
      <c r="DU83" s="3"/>
      <c r="DV83" s="12"/>
      <c r="DW83" s="12"/>
      <c r="DX83" s="12"/>
      <c r="DY83" s="13"/>
      <c r="DZ83" s="13"/>
      <c r="EA83" s="13"/>
      <c r="EB83" s="13"/>
      <c r="EC83" s="13"/>
      <c r="ED83" s="13"/>
      <c r="EE83" s="13"/>
      <c r="EF83" s="13"/>
      <c r="EG83" s="5"/>
      <c r="EH83" s="5"/>
      <c r="EI83" s="5"/>
      <c r="EJ83" s="3"/>
      <c r="EK83" s="3"/>
      <c r="EL83" s="3"/>
      <c r="EM83" s="3"/>
      <c r="EN83" s="3"/>
      <c r="EO83" s="3"/>
      <c r="EP83" s="3"/>
      <c r="EQ83" s="3"/>
      <c r="ER83" s="35"/>
      <c r="ES83" s="35"/>
      <c r="ET83" s="35"/>
      <c r="EU83" s="36"/>
      <c r="EV83" s="36"/>
      <c r="EW83" s="36"/>
      <c r="EX83" s="36"/>
      <c r="EY83" s="36"/>
      <c r="EZ83" s="36"/>
      <c r="FA83" s="36"/>
      <c r="FB83" s="36"/>
      <c r="FC83" s="5"/>
      <c r="FD83" s="5"/>
      <c r="FE83" s="5"/>
      <c r="FF83" s="3"/>
      <c r="FG83" s="3"/>
      <c r="FH83" s="3"/>
      <c r="FI83" s="3"/>
      <c r="FJ83" s="3"/>
      <c r="FK83" s="3"/>
      <c r="FL83" s="3"/>
      <c r="FM83" s="3"/>
      <c r="FN83" s="36">
        <v>80.771704180064319</v>
      </c>
      <c r="FO83" s="36">
        <v>0</v>
      </c>
      <c r="FP83" s="36">
        <v>0</v>
      </c>
      <c r="FQ83" s="36">
        <v>932912</v>
      </c>
      <c r="FR83" s="36">
        <v>0</v>
      </c>
      <c r="FS83" s="36">
        <v>0</v>
      </c>
      <c r="FT83" s="36">
        <v>0</v>
      </c>
      <c r="FU83" s="36">
        <v>0</v>
      </c>
      <c r="FV83" s="36">
        <v>72132</v>
      </c>
      <c r="FW83" s="36">
        <v>0</v>
      </c>
      <c r="FX83" s="36">
        <v>1005044</v>
      </c>
      <c r="FY83" s="5">
        <v>158.96753246753244</v>
      </c>
      <c r="FZ83" s="5">
        <v>0</v>
      </c>
      <c r="GA83" s="5">
        <v>0</v>
      </c>
      <c r="GB83" s="3">
        <v>1787277</v>
      </c>
      <c r="GC83" s="3">
        <v>0</v>
      </c>
      <c r="GD83" s="3">
        <v>0</v>
      </c>
      <c r="GE83" s="3">
        <v>0</v>
      </c>
      <c r="GF83" s="3">
        <v>0</v>
      </c>
      <c r="GG83" s="3">
        <v>141959</v>
      </c>
      <c r="GH83" s="3">
        <v>0</v>
      </c>
      <c r="GI83" s="3">
        <v>1929236</v>
      </c>
      <c r="GJ83" s="36">
        <v>240.68524590163929</v>
      </c>
      <c r="GK83" s="36">
        <v>0</v>
      </c>
      <c r="GL83" s="36">
        <v>0</v>
      </c>
      <c r="GM83" s="36">
        <v>2685954</v>
      </c>
      <c r="GN83" s="36">
        <v>0</v>
      </c>
      <c r="GO83" s="36">
        <v>0</v>
      </c>
      <c r="GP83" s="36">
        <v>0</v>
      </c>
      <c r="GQ83" s="36">
        <v>0</v>
      </c>
      <c r="GR83" s="36">
        <v>214931</v>
      </c>
      <c r="GS83" s="36">
        <v>0</v>
      </c>
      <c r="GT83" s="36">
        <v>2900885</v>
      </c>
      <c r="GU83" s="5">
        <v>301.87213114754104</v>
      </c>
      <c r="GV83" s="5">
        <v>0</v>
      </c>
      <c r="GW83" s="5">
        <v>0</v>
      </c>
      <c r="GX83" s="3">
        <v>3344608</v>
      </c>
      <c r="GY83" s="3">
        <v>0</v>
      </c>
      <c r="GZ83" s="3">
        <v>0</v>
      </c>
      <c r="HA83" s="3">
        <v>0</v>
      </c>
      <c r="HB83" s="3">
        <v>0</v>
      </c>
      <c r="HC83" s="3">
        <v>269570</v>
      </c>
      <c r="HD83" s="3">
        <v>0</v>
      </c>
      <c r="HE83" s="3">
        <v>3614178</v>
      </c>
      <c r="HF83" s="36">
        <v>310.93421052631578</v>
      </c>
      <c r="HG83" s="36">
        <v>0</v>
      </c>
      <c r="HH83" s="36">
        <v>0</v>
      </c>
      <c r="HI83" s="36">
        <v>3523227</v>
      </c>
      <c r="HJ83" s="36">
        <v>0</v>
      </c>
      <c r="HK83" s="36">
        <v>0</v>
      </c>
      <c r="HL83" s="36">
        <v>0</v>
      </c>
      <c r="HM83" s="36">
        <v>0</v>
      </c>
      <c r="HN83" s="36">
        <v>0</v>
      </c>
      <c r="HO83" s="36">
        <v>277667</v>
      </c>
      <c r="HP83" s="36">
        <v>0</v>
      </c>
      <c r="HQ83" s="36">
        <v>3800894</v>
      </c>
      <c r="HR83" s="3">
        <v>317.55000000000007</v>
      </c>
      <c r="HS83" s="3">
        <v>0</v>
      </c>
      <c r="HT83" s="3">
        <v>0</v>
      </c>
      <c r="HU83" s="3">
        <v>3659772</v>
      </c>
      <c r="HV83" s="3">
        <v>0</v>
      </c>
      <c r="HW83" s="3">
        <v>0</v>
      </c>
      <c r="HX83" s="3">
        <v>0</v>
      </c>
      <c r="HY83" s="3">
        <v>0</v>
      </c>
      <c r="HZ83" s="3">
        <v>0</v>
      </c>
      <c r="IA83" s="3">
        <v>283573</v>
      </c>
      <c r="IB83" s="3">
        <v>0</v>
      </c>
      <c r="IC83" s="3">
        <v>3943345</v>
      </c>
      <c r="ID83" s="201">
        <v>348.05999999999989</v>
      </c>
      <c r="IE83" s="201">
        <v>0</v>
      </c>
      <c r="IF83" s="201">
        <v>0</v>
      </c>
      <c r="IG83" s="36">
        <v>4185149</v>
      </c>
      <c r="IH83" s="36">
        <v>0</v>
      </c>
      <c r="II83" s="36">
        <v>0</v>
      </c>
      <c r="IJ83" s="36">
        <v>0</v>
      </c>
      <c r="IK83" s="36">
        <v>0</v>
      </c>
      <c r="IL83" s="36">
        <v>0</v>
      </c>
      <c r="IM83" s="36">
        <v>310819</v>
      </c>
      <c r="IN83" s="36">
        <v>0</v>
      </c>
      <c r="IO83" s="36">
        <v>4495968</v>
      </c>
      <c r="IP83" s="3">
        <v>370.24999999999983</v>
      </c>
      <c r="IQ83" s="3">
        <v>0</v>
      </c>
      <c r="IR83" s="3">
        <v>0</v>
      </c>
      <c r="IS83" s="3">
        <v>4749969</v>
      </c>
      <c r="IT83" s="3">
        <v>0</v>
      </c>
      <c r="IU83" s="3">
        <v>0</v>
      </c>
      <c r="IV83" s="3">
        <v>0</v>
      </c>
      <c r="IW83" s="3">
        <v>0</v>
      </c>
      <c r="IX83" s="3">
        <v>0</v>
      </c>
      <c r="IY83" s="3">
        <v>347288</v>
      </c>
      <c r="IZ83" s="3">
        <v>0</v>
      </c>
      <c r="JA83" s="3">
        <v>5097257</v>
      </c>
      <c r="JB83" s="36">
        <v>410.94</v>
      </c>
      <c r="JC83" s="36">
        <v>5.9400000000000182</v>
      </c>
      <c r="JD83" s="36">
        <v>151.04000000000002</v>
      </c>
      <c r="JE83" s="36">
        <v>5633142</v>
      </c>
      <c r="JF83" s="36">
        <v>0</v>
      </c>
      <c r="JG83" s="36">
        <v>0</v>
      </c>
      <c r="JH83" s="36">
        <v>0</v>
      </c>
      <c r="JI83" s="36">
        <v>231691</v>
      </c>
      <c r="JJ83" s="36">
        <v>-231691</v>
      </c>
      <c r="JK83" s="36">
        <v>379718</v>
      </c>
      <c r="JL83" s="36">
        <v>0</v>
      </c>
      <c r="JM83" s="36">
        <v>6244551</v>
      </c>
      <c r="JN83" s="3">
        <v>367.78999999999996</v>
      </c>
      <c r="JO83" s="3">
        <v>0</v>
      </c>
      <c r="JP83" s="3">
        <v>0</v>
      </c>
      <c r="JQ83" s="3">
        <v>5152298</v>
      </c>
      <c r="JR83" s="3">
        <v>0</v>
      </c>
      <c r="JS83" s="3">
        <v>0</v>
      </c>
      <c r="JT83" s="3">
        <v>0</v>
      </c>
      <c r="JU83" s="3">
        <v>0</v>
      </c>
      <c r="JV83" s="3">
        <v>0</v>
      </c>
      <c r="JW83" s="3">
        <v>344985</v>
      </c>
      <c r="JX83" s="3">
        <v>0</v>
      </c>
      <c r="JY83" s="3">
        <v>5497283</v>
      </c>
      <c r="JZ83" s="36">
        <v>488.86</v>
      </c>
      <c r="KA83" s="36">
        <v>0</v>
      </c>
      <c r="KB83" s="36">
        <v>0</v>
      </c>
      <c r="KC83" s="36">
        <v>7720980</v>
      </c>
      <c r="KD83" s="36">
        <v>0</v>
      </c>
      <c r="KE83" s="36">
        <v>0</v>
      </c>
      <c r="KF83" s="36">
        <v>0</v>
      </c>
      <c r="KG83" s="36">
        <v>0</v>
      </c>
      <c r="KH83" s="36">
        <v>0</v>
      </c>
      <c r="KI83" s="36">
        <v>531882</v>
      </c>
      <c r="KJ83" s="36">
        <v>0</v>
      </c>
      <c r="KK83" s="36">
        <v>8252862</v>
      </c>
      <c r="KL83" s="3">
        <v>615</v>
      </c>
      <c r="KM83" s="3">
        <v>11</v>
      </c>
      <c r="KN83" s="3">
        <v>0</v>
      </c>
      <c r="KO83" s="3">
        <v>10734825</v>
      </c>
      <c r="KP83" s="3">
        <v>0</v>
      </c>
      <c r="KQ83" s="3">
        <v>0</v>
      </c>
      <c r="KR83" s="3">
        <v>0</v>
      </c>
      <c r="KS83" s="3">
        <v>0</v>
      </c>
      <c r="KT83" s="3">
        <v>0</v>
      </c>
      <c r="KU83" s="3">
        <v>717705</v>
      </c>
      <c r="KV83" s="3">
        <v>0</v>
      </c>
      <c r="KW83" s="3">
        <v>11452530</v>
      </c>
      <c r="KX83" s="36"/>
      <c r="KY83" s="36"/>
      <c r="KZ83" s="36"/>
      <c r="LA83" s="36"/>
      <c r="LB83" s="36"/>
      <c r="LC83" s="36"/>
      <c r="LD83" s="36"/>
      <c r="LE83" s="36"/>
      <c r="LF83" s="36"/>
      <c r="LG83" s="36"/>
      <c r="LH83" s="36"/>
      <c r="LI83" s="36"/>
      <c r="LJ83" s="3"/>
      <c r="LK83" s="3">
        <f t="shared" si="2"/>
        <v>-498</v>
      </c>
      <c r="LL83" s="3"/>
      <c r="LN83" s="204"/>
      <c r="LO83" s="20"/>
      <c r="LP83" s="61"/>
      <c r="LQ83" s="171"/>
      <c r="LR83" s="171"/>
      <c r="LS83" s="171"/>
      <c r="LT83" s="171"/>
      <c r="LU83" s="171"/>
      <c r="LV83" s="171"/>
      <c r="LW83" s="171"/>
      <c r="LX83" s="171"/>
      <c r="LY83" s="171"/>
    </row>
    <row r="84" spans="1:343" ht="14.45" customHeight="1">
      <c r="A84" s="1">
        <v>499</v>
      </c>
      <c r="B84" s="2" t="s">
        <v>662</v>
      </c>
      <c r="C84" s="5"/>
      <c r="D84" s="5"/>
      <c r="E84" s="3"/>
      <c r="F84" s="3"/>
      <c r="G84" s="3"/>
      <c r="H84" s="3"/>
      <c r="I84" s="3"/>
      <c r="J84" s="12"/>
      <c r="K84" s="12"/>
      <c r="L84" s="13"/>
      <c r="M84" s="13"/>
      <c r="N84" s="13"/>
      <c r="O84" s="13"/>
      <c r="P84" s="13"/>
      <c r="Q84" s="5"/>
      <c r="R84" s="5"/>
      <c r="S84" s="3"/>
      <c r="T84" s="3"/>
      <c r="U84" s="3"/>
      <c r="V84" s="3"/>
      <c r="W84" s="3"/>
      <c r="X84" s="3"/>
      <c r="Y84" s="3"/>
      <c r="Z84" s="12"/>
      <c r="AA84" s="12"/>
      <c r="AB84" s="13"/>
      <c r="AC84" s="13"/>
      <c r="AD84" s="13"/>
      <c r="AE84" s="13"/>
      <c r="AF84" s="13"/>
      <c r="AG84" s="13"/>
      <c r="AH84" s="13"/>
      <c r="AI84" s="5"/>
      <c r="AJ84" s="5"/>
      <c r="AK84" s="3"/>
      <c r="AL84" s="3"/>
      <c r="AM84" s="3"/>
      <c r="AN84" s="3"/>
      <c r="AO84" s="3"/>
      <c r="AP84" s="3"/>
      <c r="AQ84" s="3"/>
      <c r="AR84" s="12"/>
      <c r="AS84" s="12"/>
      <c r="AT84" s="13"/>
      <c r="AU84" s="13"/>
      <c r="AV84" s="13"/>
      <c r="AW84" s="13"/>
      <c r="AX84" s="13"/>
      <c r="AY84" s="13"/>
      <c r="AZ84" s="13"/>
      <c r="BA84" s="5"/>
      <c r="BB84" s="5"/>
      <c r="BC84" s="5"/>
      <c r="BD84" s="3"/>
      <c r="BE84" s="3"/>
      <c r="BF84" s="3"/>
      <c r="BG84" s="3"/>
      <c r="BH84" s="3"/>
      <c r="BI84" s="3"/>
      <c r="BJ84" s="12"/>
      <c r="BK84" s="12"/>
      <c r="BL84" s="12"/>
      <c r="BM84" s="13"/>
      <c r="BN84" s="13"/>
      <c r="BO84" s="13"/>
      <c r="BP84" s="13"/>
      <c r="BQ84" s="13"/>
      <c r="BR84" s="13"/>
      <c r="BS84" s="5"/>
      <c r="BT84" s="5"/>
      <c r="BU84" s="5"/>
      <c r="BV84" s="3"/>
      <c r="BW84" s="3"/>
      <c r="BX84" s="3"/>
      <c r="BY84" s="3"/>
      <c r="BZ84" s="3"/>
      <c r="CA84" s="3"/>
      <c r="CB84" s="12"/>
      <c r="CC84" s="12"/>
      <c r="CD84" s="12"/>
      <c r="CE84" s="13"/>
      <c r="CF84" s="13"/>
      <c r="CG84" s="13"/>
      <c r="CH84" s="13"/>
      <c r="CI84" s="13"/>
      <c r="CJ84" s="13"/>
      <c r="CK84" s="13"/>
      <c r="CL84" s="13"/>
      <c r="CM84" s="13"/>
      <c r="CN84" s="5"/>
      <c r="CO84" s="5"/>
      <c r="CP84" s="5"/>
      <c r="CQ84" s="3"/>
      <c r="CR84" s="3"/>
      <c r="CS84" s="3"/>
      <c r="CT84" s="3"/>
      <c r="CU84" s="3"/>
      <c r="CV84" s="3"/>
      <c r="CW84" s="3"/>
      <c r="CX84" s="3"/>
      <c r="CY84" s="12"/>
      <c r="CZ84" s="12"/>
      <c r="DA84" s="12"/>
      <c r="DB84" s="13"/>
      <c r="DC84" s="13"/>
      <c r="DD84" s="13"/>
      <c r="DE84" s="13"/>
      <c r="DF84" s="13"/>
      <c r="DG84" s="13"/>
      <c r="DH84" s="13"/>
      <c r="DI84" s="13"/>
      <c r="DJ84" s="13"/>
      <c r="DK84" s="5"/>
      <c r="DL84" s="5"/>
      <c r="DM84" s="5"/>
      <c r="DN84" s="3"/>
      <c r="DO84" s="3"/>
      <c r="DP84" s="3"/>
      <c r="DQ84" s="3"/>
      <c r="DR84" s="3"/>
      <c r="DS84" s="3"/>
      <c r="DT84" s="3"/>
      <c r="DU84" s="3"/>
      <c r="DV84" s="12"/>
      <c r="DW84" s="12"/>
      <c r="DX84" s="12"/>
      <c r="DY84" s="13"/>
      <c r="DZ84" s="13"/>
      <c r="EA84" s="13"/>
      <c r="EB84" s="13"/>
      <c r="EC84" s="13"/>
      <c r="ED84" s="13"/>
      <c r="EE84" s="13"/>
      <c r="EF84" s="13"/>
      <c r="EG84" s="5">
        <v>187.29310344827587</v>
      </c>
      <c r="EH84" s="5">
        <v>0</v>
      </c>
      <c r="EI84" s="5">
        <v>0</v>
      </c>
      <c r="EJ84" s="3">
        <v>1993420</v>
      </c>
      <c r="EK84" s="3"/>
      <c r="EL84" s="3">
        <v>0</v>
      </c>
      <c r="EM84" s="3"/>
      <c r="EN84" s="3">
        <v>0</v>
      </c>
      <c r="EO84" s="3">
        <v>167251</v>
      </c>
      <c r="EP84" s="3"/>
      <c r="EQ84" s="3">
        <v>2160671</v>
      </c>
      <c r="ER84" s="35">
        <v>228.63250883392223</v>
      </c>
      <c r="ES84" s="35">
        <v>0</v>
      </c>
      <c r="ET84" s="35">
        <v>0</v>
      </c>
      <c r="EU84" s="36">
        <v>2108654</v>
      </c>
      <c r="EV84" s="36">
        <v>0</v>
      </c>
      <c r="EW84" s="36">
        <v>0</v>
      </c>
      <c r="EX84" s="36">
        <v>0</v>
      </c>
      <c r="EY84" s="36">
        <v>0</v>
      </c>
      <c r="EZ84" s="36">
        <v>204169</v>
      </c>
      <c r="FA84" s="36">
        <v>0</v>
      </c>
      <c r="FB84" s="36">
        <v>2312823</v>
      </c>
      <c r="FC84" s="5">
        <v>291.11805555555549</v>
      </c>
      <c r="FD84" s="5">
        <v>0</v>
      </c>
      <c r="FE84" s="5">
        <v>0</v>
      </c>
      <c r="FF84" s="3">
        <v>2862407</v>
      </c>
      <c r="FG84" s="3">
        <v>0</v>
      </c>
      <c r="FH84" s="3">
        <v>0</v>
      </c>
      <c r="FI84" s="3">
        <v>0</v>
      </c>
      <c r="FJ84" s="3">
        <v>0</v>
      </c>
      <c r="FK84" s="3">
        <v>259966</v>
      </c>
      <c r="FL84" s="3">
        <v>0</v>
      </c>
      <c r="FM84" s="3">
        <v>3122373</v>
      </c>
      <c r="FN84" s="36">
        <v>332.93706293706299</v>
      </c>
      <c r="FO84" s="36">
        <v>0</v>
      </c>
      <c r="FP84" s="36">
        <v>0</v>
      </c>
      <c r="FQ84" s="36">
        <v>3501062</v>
      </c>
      <c r="FR84" s="36">
        <v>0</v>
      </c>
      <c r="FS84" s="36">
        <v>0</v>
      </c>
      <c r="FT84" s="36">
        <v>0</v>
      </c>
      <c r="FU84" s="36">
        <v>0</v>
      </c>
      <c r="FV84" s="36">
        <v>297313</v>
      </c>
      <c r="FW84" s="36">
        <v>0</v>
      </c>
      <c r="FX84" s="36">
        <v>3798375</v>
      </c>
      <c r="FY84" s="5">
        <v>350.53170298326006</v>
      </c>
      <c r="FZ84" s="5">
        <v>0.53170298326006238</v>
      </c>
      <c r="GA84" s="5">
        <v>0</v>
      </c>
      <c r="GB84" s="3">
        <v>3835789</v>
      </c>
      <c r="GC84" s="3">
        <v>0</v>
      </c>
      <c r="GD84" s="3">
        <v>0</v>
      </c>
      <c r="GE84" s="3">
        <v>0</v>
      </c>
      <c r="GF84" s="3">
        <v>0</v>
      </c>
      <c r="GG84" s="3">
        <v>312671</v>
      </c>
      <c r="GH84" s="3">
        <v>0</v>
      </c>
      <c r="GI84" s="3">
        <v>4148460</v>
      </c>
      <c r="GJ84" s="36">
        <v>354.99735874647541</v>
      </c>
      <c r="GK84" s="36">
        <v>4.9973587464754248</v>
      </c>
      <c r="GL84" s="36">
        <v>0</v>
      </c>
      <c r="GM84" s="36">
        <v>3914738</v>
      </c>
      <c r="GN84" s="36">
        <v>0</v>
      </c>
      <c r="GO84" s="36">
        <v>0</v>
      </c>
      <c r="GP84" s="36">
        <v>0</v>
      </c>
      <c r="GQ84" s="36">
        <v>0</v>
      </c>
      <c r="GR84" s="36">
        <v>312405</v>
      </c>
      <c r="GS84" s="36">
        <v>0</v>
      </c>
      <c r="GT84" s="36">
        <v>4227143</v>
      </c>
      <c r="GU84" s="5">
        <v>427.01689155422287</v>
      </c>
      <c r="GV84" s="5">
        <v>0</v>
      </c>
      <c r="GW84" s="5">
        <v>0</v>
      </c>
      <c r="GX84" s="3">
        <v>4818794</v>
      </c>
      <c r="GY84" s="3">
        <v>0</v>
      </c>
      <c r="GZ84" s="3">
        <v>0</v>
      </c>
      <c r="HA84" s="3">
        <v>0</v>
      </c>
      <c r="HB84" s="3">
        <v>0</v>
      </c>
      <c r="HC84" s="3">
        <v>381327</v>
      </c>
      <c r="HD84" s="3">
        <v>0</v>
      </c>
      <c r="HE84" s="3">
        <v>5200121</v>
      </c>
      <c r="HF84" s="36">
        <v>453.50684931506856</v>
      </c>
      <c r="HG84" s="36">
        <v>0</v>
      </c>
      <c r="HH84" s="36">
        <v>0</v>
      </c>
      <c r="HI84" s="36">
        <v>5056474</v>
      </c>
      <c r="HJ84" s="36">
        <v>0</v>
      </c>
      <c r="HK84" s="36">
        <v>0</v>
      </c>
      <c r="HL84" s="36">
        <v>0</v>
      </c>
      <c r="HM84" s="36">
        <v>0</v>
      </c>
      <c r="HN84" s="36">
        <v>0</v>
      </c>
      <c r="HO84" s="36">
        <v>404980</v>
      </c>
      <c r="HP84" s="36">
        <v>0</v>
      </c>
      <c r="HQ84" s="36">
        <v>5461454</v>
      </c>
      <c r="HR84" s="3">
        <v>489.79999999999995</v>
      </c>
      <c r="HS84" s="3">
        <v>0</v>
      </c>
      <c r="HT84" s="3">
        <v>0</v>
      </c>
      <c r="HU84" s="3">
        <v>5525712</v>
      </c>
      <c r="HV84" s="3">
        <v>0</v>
      </c>
      <c r="HW84" s="3">
        <v>0</v>
      </c>
      <c r="HX84" s="3">
        <v>0</v>
      </c>
      <c r="HY84" s="3">
        <v>0</v>
      </c>
      <c r="HZ84" s="3">
        <v>0</v>
      </c>
      <c r="IA84" s="3">
        <v>437400</v>
      </c>
      <c r="IB84" s="3">
        <v>0</v>
      </c>
      <c r="IC84" s="3">
        <v>5963112</v>
      </c>
      <c r="ID84" s="201">
        <v>498.14</v>
      </c>
      <c r="IE84" s="201">
        <v>0</v>
      </c>
      <c r="IF84" s="201">
        <v>0</v>
      </c>
      <c r="IG84" s="36">
        <v>5775976</v>
      </c>
      <c r="IH84" s="36">
        <v>0</v>
      </c>
      <c r="II84" s="36">
        <v>0</v>
      </c>
      <c r="IJ84" s="36">
        <v>0</v>
      </c>
      <c r="IK84" s="36">
        <v>0</v>
      </c>
      <c r="IL84" s="36">
        <v>0</v>
      </c>
      <c r="IM84" s="36">
        <v>444845</v>
      </c>
      <c r="IN84" s="36">
        <v>0</v>
      </c>
      <c r="IO84" s="36">
        <v>6220821</v>
      </c>
      <c r="IP84" s="3">
        <v>525.06000000000017</v>
      </c>
      <c r="IQ84" s="3">
        <v>0</v>
      </c>
      <c r="IR84" s="3">
        <v>0</v>
      </c>
      <c r="IS84" s="3">
        <v>6460708</v>
      </c>
      <c r="IT84" s="3">
        <v>0</v>
      </c>
      <c r="IU84" s="3">
        <v>0</v>
      </c>
      <c r="IV84" s="3">
        <v>0</v>
      </c>
      <c r="IW84" s="3">
        <v>0</v>
      </c>
      <c r="IX84" s="3">
        <v>0</v>
      </c>
      <c r="IY84" s="3">
        <v>492490</v>
      </c>
      <c r="IZ84" s="3">
        <v>0</v>
      </c>
      <c r="JA84" s="3">
        <v>6953198</v>
      </c>
      <c r="JB84" s="36">
        <v>537.01</v>
      </c>
      <c r="JC84" s="36">
        <v>0</v>
      </c>
      <c r="JD84" s="36">
        <v>0</v>
      </c>
      <c r="JE84" s="36">
        <v>6962877</v>
      </c>
      <c r="JF84" s="36">
        <v>0</v>
      </c>
      <c r="JG84" s="36">
        <v>0</v>
      </c>
      <c r="JH84" s="36">
        <v>0</v>
      </c>
      <c r="JI84" s="36">
        <v>0</v>
      </c>
      <c r="JJ84" s="36">
        <v>0</v>
      </c>
      <c r="JK84" s="36">
        <v>503718</v>
      </c>
      <c r="JL84" s="36">
        <v>0</v>
      </c>
      <c r="JM84" s="36">
        <v>7466595</v>
      </c>
      <c r="JN84" s="3">
        <v>544.55000000000007</v>
      </c>
      <c r="JO84" s="3">
        <v>0</v>
      </c>
      <c r="JP84" s="3">
        <v>0</v>
      </c>
      <c r="JQ84" s="3">
        <v>7534122</v>
      </c>
      <c r="JR84" s="3">
        <v>0</v>
      </c>
      <c r="JS84" s="3">
        <v>0</v>
      </c>
      <c r="JT84" s="3">
        <v>0</v>
      </c>
      <c r="JU84" s="3">
        <v>0</v>
      </c>
      <c r="JV84" s="3">
        <v>0</v>
      </c>
      <c r="JW84" s="3">
        <v>510792</v>
      </c>
      <c r="JX84" s="3">
        <v>0</v>
      </c>
      <c r="JY84" s="3">
        <v>8044914</v>
      </c>
      <c r="JZ84" s="36">
        <v>543.29</v>
      </c>
      <c r="KA84" s="36">
        <v>0</v>
      </c>
      <c r="KB84" s="36">
        <v>0</v>
      </c>
      <c r="KC84" s="36">
        <v>8444558</v>
      </c>
      <c r="KD84" s="36">
        <v>0</v>
      </c>
      <c r="KE84" s="36">
        <v>0</v>
      </c>
      <c r="KF84" s="36">
        <v>0</v>
      </c>
      <c r="KG84" s="36">
        <v>0</v>
      </c>
      <c r="KH84" s="36">
        <v>0</v>
      </c>
      <c r="KI84" s="36">
        <v>591098</v>
      </c>
      <c r="KJ84" s="36">
        <v>0</v>
      </c>
      <c r="KK84" s="36">
        <v>9035656</v>
      </c>
      <c r="KL84" s="3">
        <v>553</v>
      </c>
      <c r="KM84" s="3" t="s">
        <v>752</v>
      </c>
      <c r="KN84" s="3">
        <v>0</v>
      </c>
      <c r="KO84" s="3">
        <v>9247806</v>
      </c>
      <c r="KP84" s="3">
        <v>0</v>
      </c>
      <c r="KQ84" s="3">
        <v>0</v>
      </c>
      <c r="KR84" s="3">
        <v>0</v>
      </c>
      <c r="KS84" s="3">
        <v>0</v>
      </c>
      <c r="KT84" s="3">
        <v>0</v>
      </c>
      <c r="KU84" s="3">
        <v>656964</v>
      </c>
      <c r="KV84" s="3">
        <v>0</v>
      </c>
      <c r="KW84" s="3">
        <v>9904770</v>
      </c>
      <c r="KX84" s="36"/>
      <c r="KY84" s="36"/>
      <c r="KZ84" s="36"/>
      <c r="LA84" s="36"/>
      <c r="LB84" s="36"/>
      <c r="LC84" s="36"/>
      <c r="LD84" s="36"/>
      <c r="LE84" s="36"/>
      <c r="LF84" s="36"/>
      <c r="LG84" s="36"/>
      <c r="LH84" s="36"/>
      <c r="LI84" s="36"/>
      <c r="LJ84" s="3"/>
      <c r="LK84" s="3">
        <f t="shared" si="2"/>
        <v>-499</v>
      </c>
      <c r="LN84" s="204"/>
      <c r="LO84" s="20"/>
      <c r="LP84" s="61"/>
      <c r="LQ84" s="171"/>
      <c r="LR84" s="171"/>
      <c r="LS84" s="171"/>
      <c r="LT84" s="171"/>
      <c r="LU84" s="171"/>
      <c r="LV84" s="171"/>
      <c r="LW84" s="171"/>
      <c r="LX84" s="171"/>
      <c r="LY84" s="171"/>
    </row>
    <row r="85" spans="1:343" ht="14.45" customHeight="1">
      <c r="A85" s="1">
        <v>3501</v>
      </c>
      <c r="B85" s="2" t="s">
        <v>663</v>
      </c>
      <c r="C85" s="5"/>
      <c r="D85" s="5"/>
      <c r="E85" s="3"/>
      <c r="F85" s="3"/>
      <c r="G85" s="3"/>
      <c r="H85" s="3"/>
      <c r="I85" s="3"/>
      <c r="J85" s="12"/>
      <c r="K85" s="12"/>
      <c r="L85" s="13"/>
      <c r="M85" s="13"/>
      <c r="N85" s="13"/>
      <c r="O85" s="13"/>
      <c r="P85" s="13"/>
      <c r="Q85" s="5"/>
      <c r="R85" s="5"/>
      <c r="S85" s="3"/>
      <c r="T85" s="3"/>
      <c r="U85" s="3"/>
      <c r="V85" s="3"/>
      <c r="W85" s="3"/>
      <c r="X85" s="3"/>
      <c r="Y85" s="3"/>
      <c r="Z85" s="12"/>
      <c r="AA85" s="12"/>
      <c r="AB85" s="13"/>
      <c r="AC85" s="13"/>
      <c r="AD85" s="13"/>
      <c r="AE85" s="13"/>
      <c r="AF85" s="13"/>
      <c r="AG85" s="13"/>
      <c r="AH85" s="13"/>
      <c r="AI85" s="5"/>
      <c r="AJ85" s="5"/>
      <c r="AK85" s="3"/>
      <c r="AL85" s="3"/>
      <c r="AM85" s="3"/>
      <c r="AN85" s="3"/>
      <c r="AO85" s="3"/>
      <c r="AP85" s="3"/>
      <c r="AQ85" s="3"/>
      <c r="AR85" s="12"/>
      <c r="AS85" s="12"/>
      <c r="AT85" s="13"/>
      <c r="AU85" s="13"/>
      <c r="AV85" s="13"/>
      <c r="AW85" s="13"/>
      <c r="AX85" s="13"/>
      <c r="AY85" s="13"/>
      <c r="AZ85" s="13"/>
      <c r="BA85" s="5"/>
      <c r="BB85" s="5"/>
      <c r="BC85" s="5"/>
      <c r="BD85" s="3"/>
      <c r="BE85" s="3"/>
      <c r="BF85" s="3"/>
      <c r="BG85" s="3"/>
      <c r="BH85" s="3"/>
      <c r="BI85" s="3"/>
      <c r="BJ85" s="12"/>
      <c r="BK85" s="12"/>
      <c r="BL85" s="12"/>
      <c r="BM85" s="13"/>
      <c r="BN85" s="13"/>
      <c r="BO85" s="13"/>
      <c r="BP85" s="13"/>
      <c r="BQ85" s="13"/>
      <c r="BR85" s="13"/>
      <c r="BS85" s="5"/>
      <c r="BT85" s="5"/>
      <c r="BU85" s="5"/>
      <c r="BV85" s="3"/>
      <c r="BW85" s="3"/>
      <c r="BX85" s="3"/>
      <c r="BY85" s="3"/>
      <c r="BZ85" s="3"/>
      <c r="CA85" s="3"/>
      <c r="CB85" s="12"/>
      <c r="CC85" s="12"/>
      <c r="CD85" s="12"/>
      <c r="CE85" s="13"/>
      <c r="CF85" s="13"/>
      <c r="CG85" s="13"/>
      <c r="CH85" s="13"/>
      <c r="CI85" s="13"/>
      <c r="CJ85" s="13"/>
      <c r="CK85" s="13"/>
      <c r="CL85" s="13"/>
      <c r="CM85" s="13"/>
      <c r="CN85" s="5"/>
      <c r="CO85" s="5"/>
      <c r="CP85" s="5"/>
      <c r="CQ85" s="3"/>
      <c r="CR85" s="3"/>
      <c r="CS85" s="3"/>
      <c r="CT85" s="3"/>
      <c r="CU85" s="3"/>
      <c r="CV85" s="3"/>
      <c r="CW85" s="3"/>
      <c r="CX85" s="3"/>
      <c r="CY85" s="12"/>
      <c r="CZ85" s="12"/>
      <c r="DA85" s="12"/>
      <c r="DB85" s="13"/>
      <c r="DC85" s="13"/>
      <c r="DD85" s="13"/>
      <c r="DE85" s="13"/>
      <c r="DF85" s="13"/>
      <c r="DG85" s="13"/>
      <c r="DH85" s="13"/>
      <c r="DI85" s="13"/>
      <c r="DJ85" s="13"/>
      <c r="DK85" s="5"/>
      <c r="DL85" s="5"/>
      <c r="DM85" s="5"/>
      <c r="DN85" s="3"/>
      <c r="DO85" s="3"/>
      <c r="DP85" s="3"/>
      <c r="DQ85" s="3"/>
      <c r="DR85" s="3"/>
      <c r="DS85" s="3"/>
      <c r="DT85" s="3"/>
      <c r="DU85" s="3"/>
      <c r="DV85" s="12"/>
      <c r="DW85" s="12"/>
      <c r="DX85" s="12"/>
      <c r="DY85" s="13"/>
      <c r="DZ85" s="13"/>
      <c r="EA85" s="13"/>
      <c r="EB85" s="13"/>
      <c r="EC85" s="13"/>
      <c r="ED85" s="13"/>
      <c r="EE85" s="13"/>
      <c r="EF85" s="13"/>
      <c r="EG85" s="5"/>
      <c r="EH85" s="5"/>
      <c r="EI85" s="5"/>
      <c r="EJ85" s="3"/>
      <c r="EK85" s="3"/>
      <c r="EL85" s="3"/>
      <c r="EM85" s="3"/>
      <c r="EN85" s="3"/>
      <c r="EO85" s="3"/>
      <c r="EP85" s="3"/>
      <c r="EQ85" s="3"/>
      <c r="ER85" s="35"/>
      <c r="ES85" s="35"/>
      <c r="ET85" s="35"/>
      <c r="EU85" s="36"/>
      <c r="EV85" s="36"/>
      <c r="EW85" s="36"/>
      <c r="EX85" s="36"/>
      <c r="EY85" s="36"/>
      <c r="EZ85" s="36"/>
      <c r="FA85" s="36"/>
      <c r="FB85" s="36"/>
      <c r="FC85" s="5"/>
      <c r="FD85" s="5"/>
      <c r="FE85" s="5"/>
      <c r="FF85" s="3"/>
      <c r="FG85" s="3"/>
      <c r="FH85" s="3"/>
      <c r="FI85" s="3"/>
      <c r="FJ85" s="3"/>
      <c r="FK85" s="3"/>
      <c r="FL85" s="3"/>
      <c r="FM85" s="3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5">
        <v>147.66435986159172</v>
      </c>
      <c r="FZ85" s="5">
        <v>2.6643598615917159</v>
      </c>
      <c r="GA85" s="5">
        <v>73.501730103806224</v>
      </c>
      <c r="GB85" s="3">
        <v>1770045</v>
      </c>
      <c r="GC85" s="3">
        <v>0</v>
      </c>
      <c r="GD85" s="3">
        <v>73353</v>
      </c>
      <c r="GE85" s="3">
        <v>0</v>
      </c>
      <c r="GF85" s="3">
        <v>0</v>
      </c>
      <c r="GG85" s="3">
        <v>129499</v>
      </c>
      <c r="GH85" s="3">
        <v>0</v>
      </c>
      <c r="GI85" s="3">
        <v>1972897</v>
      </c>
      <c r="GJ85" s="36">
        <v>251.81016949152541</v>
      </c>
      <c r="GK85" s="36">
        <v>0</v>
      </c>
      <c r="GL85" s="36">
        <v>175.49152542372883</v>
      </c>
      <c r="GM85" s="36">
        <v>3024961</v>
      </c>
      <c r="GN85" s="36">
        <v>0</v>
      </c>
      <c r="GO85" s="36">
        <v>115827</v>
      </c>
      <c r="GP85" s="36">
        <v>0</v>
      </c>
      <c r="GQ85" s="36">
        <v>0</v>
      </c>
      <c r="GR85" s="36">
        <v>224863</v>
      </c>
      <c r="GS85" s="36">
        <v>0</v>
      </c>
      <c r="GT85" s="36">
        <v>3365651</v>
      </c>
      <c r="GU85" s="5">
        <v>314.13103448275859</v>
      </c>
      <c r="GV85" s="5">
        <v>0</v>
      </c>
      <c r="GW85" s="5">
        <v>223.5310344827586</v>
      </c>
      <c r="GX85" s="3">
        <v>3871713</v>
      </c>
      <c r="GY85" s="3">
        <v>0</v>
      </c>
      <c r="GZ85" s="3">
        <v>221966</v>
      </c>
      <c r="HA85" s="3">
        <v>0</v>
      </c>
      <c r="HB85" s="3">
        <v>0</v>
      </c>
      <c r="HC85" s="3">
        <v>280517</v>
      </c>
      <c r="HD85" s="3">
        <v>0</v>
      </c>
      <c r="HE85" s="3">
        <v>4374196</v>
      </c>
      <c r="HF85" s="36">
        <v>333.88275862068957</v>
      </c>
      <c r="HG85" s="36">
        <v>0</v>
      </c>
      <c r="HH85" s="36">
        <v>240.09310344827585</v>
      </c>
      <c r="HI85" s="36">
        <v>4250696</v>
      </c>
      <c r="HJ85" s="36">
        <v>0</v>
      </c>
      <c r="HK85" s="36">
        <v>0</v>
      </c>
      <c r="HL85" s="36">
        <v>0</v>
      </c>
      <c r="HM85" s="36">
        <v>352696</v>
      </c>
      <c r="HN85" s="36">
        <v>0</v>
      </c>
      <c r="HO85" s="36">
        <v>298159</v>
      </c>
      <c r="HP85" s="36">
        <v>0</v>
      </c>
      <c r="HQ85" s="36">
        <v>4901551</v>
      </c>
      <c r="HR85" s="3">
        <v>289.18</v>
      </c>
      <c r="HS85" s="3">
        <v>0</v>
      </c>
      <c r="HT85" s="3">
        <v>194.49</v>
      </c>
      <c r="HU85" s="3">
        <v>3756188</v>
      </c>
      <c r="HV85" s="3">
        <v>0</v>
      </c>
      <c r="HW85" s="3">
        <v>0</v>
      </c>
      <c r="HX85" s="3">
        <v>0</v>
      </c>
      <c r="HY85" s="3">
        <v>214329</v>
      </c>
      <c r="HZ85" s="3">
        <v>0</v>
      </c>
      <c r="IA85" s="3">
        <v>258246</v>
      </c>
      <c r="IB85" s="3">
        <v>0</v>
      </c>
      <c r="IC85" s="3">
        <v>4228763</v>
      </c>
      <c r="ID85" s="201">
        <v>284.65999999999997</v>
      </c>
      <c r="IE85" s="201">
        <v>0</v>
      </c>
      <c r="IF85" s="201">
        <v>183.95000000000002</v>
      </c>
      <c r="IG85" s="36">
        <v>3910677</v>
      </c>
      <c r="IH85" s="36">
        <v>0</v>
      </c>
      <c r="II85" s="36">
        <v>0</v>
      </c>
      <c r="IJ85" s="36">
        <v>0</v>
      </c>
      <c r="IK85" s="36">
        <v>265806</v>
      </c>
      <c r="IL85" s="36">
        <v>0</v>
      </c>
      <c r="IM85" s="36">
        <v>254202</v>
      </c>
      <c r="IN85" s="36">
        <v>0</v>
      </c>
      <c r="IO85" s="36">
        <v>4430685</v>
      </c>
      <c r="IP85" s="3">
        <v>279.62000000000006</v>
      </c>
      <c r="IQ85" s="3">
        <v>0</v>
      </c>
      <c r="IR85" s="3">
        <v>0</v>
      </c>
      <c r="IS85" s="3">
        <v>4138838</v>
      </c>
      <c r="IT85" s="3">
        <v>0</v>
      </c>
      <c r="IU85" s="3">
        <v>0</v>
      </c>
      <c r="IV85" s="3">
        <v>0</v>
      </c>
      <c r="IW85" s="3">
        <v>0</v>
      </c>
      <c r="IX85" s="3">
        <v>0</v>
      </c>
      <c r="IY85" s="3">
        <v>262263</v>
      </c>
      <c r="IZ85" s="3">
        <v>0</v>
      </c>
      <c r="JA85" s="3">
        <v>4401101</v>
      </c>
      <c r="JB85" s="36">
        <v>261.19</v>
      </c>
      <c r="JC85" s="36">
        <v>0</v>
      </c>
      <c r="JD85" s="36">
        <v>0</v>
      </c>
      <c r="JE85" s="36">
        <v>4082208</v>
      </c>
      <c r="JF85" s="36">
        <v>0</v>
      </c>
      <c r="JG85" s="36">
        <v>0</v>
      </c>
      <c r="JH85" s="36">
        <v>0</v>
      </c>
      <c r="JI85" s="36">
        <v>0</v>
      </c>
      <c r="JJ85" s="36">
        <v>0</v>
      </c>
      <c r="JK85" s="36">
        <v>244998</v>
      </c>
      <c r="JL85" s="36">
        <v>0</v>
      </c>
      <c r="JM85" s="36">
        <v>4327206</v>
      </c>
      <c r="JN85" s="3">
        <v>244.03000000000003</v>
      </c>
      <c r="JO85" s="3">
        <v>0</v>
      </c>
      <c r="JP85" s="3">
        <v>0</v>
      </c>
      <c r="JQ85" s="3">
        <v>3940774</v>
      </c>
      <c r="JR85" s="3">
        <v>0</v>
      </c>
      <c r="JS85" s="3">
        <v>0</v>
      </c>
      <c r="JT85" s="3">
        <v>0</v>
      </c>
      <c r="JU85" s="3">
        <v>0</v>
      </c>
      <c r="JV85" s="3">
        <v>0</v>
      </c>
      <c r="JW85" s="3">
        <v>228902</v>
      </c>
      <c r="JX85" s="3">
        <v>0</v>
      </c>
      <c r="JY85" s="3">
        <v>4169676</v>
      </c>
      <c r="JZ85" s="36">
        <v>222.06000000000006</v>
      </c>
      <c r="KA85" s="36">
        <v>0</v>
      </c>
      <c r="KB85" s="36">
        <v>0</v>
      </c>
      <c r="KC85" s="36">
        <v>3972697</v>
      </c>
      <c r="KD85" s="36">
        <v>0</v>
      </c>
      <c r="KE85" s="36">
        <v>0</v>
      </c>
      <c r="KF85" s="36">
        <v>0</v>
      </c>
      <c r="KG85" s="36">
        <v>0</v>
      </c>
      <c r="KH85" s="36">
        <v>0</v>
      </c>
      <c r="KI85" s="36">
        <v>241603</v>
      </c>
      <c r="KJ85" s="36">
        <v>0</v>
      </c>
      <c r="KK85" s="36">
        <v>4214300</v>
      </c>
      <c r="KL85" s="3">
        <v>0</v>
      </c>
      <c r="KM85" s="3">
        <v>0</v>
      </c>
      <c r="KN85" s="3"/>
      <c r="KO85" s="3">
        <v>0</v>
      </c>
      <c r="KP85" s="3"/>
      <c r="KQ85" s="3"/>
      <c r="KR85" s="3"/>
      <c r="KS85" s="3">
        <v>0</v>
      </c>
      <c r="KT85" s="3"/>
      <c r="KU85" s="3">
        <v>0</v>
      </c>
      <c r="KV85" s="3"/>
      <c r="KW85" s="3">
        <v>0</v>
      </c>
      <c r="KX85" s="36"/>
      <c r="KY85" s="36"/>
      <c r="KZ85" s="36"/>
      <c r="LA85" s="36"/>
      <c r="LB85" s="36"/>
      <c r="LC85" s="36"/>
      <c r="LD85" s="36"/>
      <c r="LE85" s="36"/>
      <c r="LF85" s="36"/>
      <c r="LG85" s="36"/>
      <c r="LH85" s="36"/>
      <c r="LI85" s="36"/>
      <c r="LJ85" s="3"/>
      <c r="LK85" s="3">
        <f t="shared" si="2"/>
        <v>-3501</v>
      </c>
      <c r="LN85" s="204"/>
      <c r="LO85" s="20"/>
      <c r="LP85" s="61"/>
      <c r="LQ85" s="171"/>
      <c r="LR85" s="171"/>
      <c r="LS85" s="171"/>
      <c r="LT85" s="171"/>
      <c r="LU85" s="171"/>
      <c r="LV85" s="171"/>
      <c r="LW85" s="171"/>
      <c r="LX85" s="171"/>
      <c r="LY85" s="171"/>
    </row>
    <row r="86" spans="1:343" ht="14.45" customHeight="1">
      <c r="A86" s="1">
        <v>3502</v>
      </c>
      <c r="B86" s="2" t="s">
        <v>664</v>
      </c>
      <c r="C86" s="5"/>
      <c r="D86" s="5"/>
      <c r="E86" s="3"/>
      <c r="F86" s="3"/>
      <c r="G86" s="3"/>
      <c r="H86" s="3"/>
      <c r="I86" s="3"/>
      <c r="J86" s="12"/>
      <c r="K86" s="12"/>
      <c r="L86" s="13"/>
      <c r="M86" s="13"/>
      <c r="N86" s="13"/>
      <c r="O86" s="13"/>
      <c r="P86" s="13"/>
      <c r="Q86" s="5"/>
      <c r="R86" s="5"/>
      <c r="S86" s="3"/>
      <c r="T86" s="3"/>
      <c r="U86" s="3"/>
      <c r="V86" s="3"/>
      <c r="W86" s="3"/>
      <c r="X86" s="3"/>
      <c r="Y86" s="3"/>
      <c r="Z86" s="12"/>
      <c r="AA86" s="12"/>
      <c r="AB86" s="13"/>
      <c r="AC86" s="13"/>
      <c r="AD86" s="13"/>
      <c r="AE86" s="13"/>
      <c r="AF86" s="13"/>
      <c r="AG86" s="13"/>
      <c r="AH86" s="13"/>
      <c r="AI86" s="5"/>
      <c r="AJ86" s="5"/>
      <c r="AK86" s="3"/>
      <c r="AL86" s="3"/>
      <c r="AM86" s="3"/>
      <c r="AN86" s="3"/>
      <c r="AO86" s="3"/>
      <c r="AP86" s="3"/>
      <c r="AQ86" s="3"/>
      <c r="AR86" s="12"/>
      <c r="AS86" s="12"/>
      <c r="AT86" s="13"/>
      <c r="AU86" s="13"/>
      <c r="AV86" s="13"/>
      <c r="AW86" s="13"/>
      <c r="AX86" s="13"/>
      <c r="AY86" s="13"/>
      <c r="AZ86" s="13"/>
      <c r="BA86" s="5"/>
      <c r="BB86" s="5"/>
      <c r="BC86" s="5"/>
      <c r="BD86" s="3"/>
      <c r="BE86" s="3"/>
      <c r="BF86" s="3"/>
      <c r="BG86" s="3"/>
      <c r="BH86" s="3"/>
      <c r="BI86" s="3"/>
      <c r="BJ86" s="12"/>
      <c r="BK86" s="12"/>
      <c r="BL86" s="12"/>
      <c r="BM86" s="13"/>
      <c r="BN86" s="13"/>
      <c r="BO86" s="13"/>
      <c r="BP86" s="13"/>
      <c r="BQ86" s="13"/>
      <c r="BR86" s="13"/>
      <c r="BS86" s="5"/>
      <c r="BT86" s="5"/>
      <c r="BU86" s="5"/>
      <c r="BV86" s="3"/>
      <c r="BW86" s="3"/>
      <c r="BX86" s="3"/>
      <c r="BY86" s="3"/>
      <c r="BZ86" s="3"/>
      <c r="CA86" s="3"/>
      <c r="CB86" s="12"/>
      <c r="CC86" s="12"/>
      <c r="CD86" s="12"/>
      <c r="CE86" s="13"/>
      <c r="CF86" s="13"/>
      <c r="CG86" s="13"/>
      <c r="CH86" s="13"/>
      <c r="CI86" s="13"/>
      <c r="CJ86" s="13"/>
      <c r="CK86" s="13"/>
      <c r="CL86" s="13"/>
      <c r="CM86" s="13"/>
      <c r="CN86" s="5"/>
      <c r="CO86" s="5"/>
      <c r="CP86" s="5"/>
      <c r="CQ86" s="3"/>
      <c r="CR86" s="3"/>
      <c r="CS86" s="3"/>
      <c r="CT86" s="3"/>
      <c r="CU86" s="3"/>
      <c r="CV86" s="3"/>
      <c r="CW86" s="3"/>
      <c r="CX86" s="3"/>
      <c r="CY86" s="12"/>
      <c r="CZ86" s="12"/>
      <c r="DA86" s="12"/>
      <c r="DB86" s="13"/>
      <c r="DC86" s="13"/>
      <c r="DD86" s="13"/>
      <c r="DE86" s="13"/>
      <c r="DF86" s="13"/>
      <c r="DG86" s="13"/>
      <c r="DH86" s="13"/>
      <c r="DI86" s="13"/>
      <c r="DJ86" s="13"/>
      <c r="DK86" s="5"/>
      <c r="DL86" s="5"/>
      <c r="DM86" s="5"/>
      <c r="DN86" s="3"/>
      <c r="DO86" s="3"/>
      <c r="DP86" s="3"/>
      <c r="DQ86" s="3"/>
      <c r="DR86" s="3"/>
      <c r="DS86" s="3"/>
      <c r="DT86" s="3"/>
      <c r="DU86" s="3"/>
      <c r="DV86" s="12"/>
      <c r="DW86" s="12"/>
      <c r="DX86" s="12"/>
      <c r="DY86" s="13"/>
      <c r="DZ86" s="13"/>
      <c r="EA86" s="13"/>
      <c r="EB86" s="13"/>
      <c r="EC86" s="13"/>
      <c r="ED86" s="13"/>
      <c r="EE86" s="13"/>
      <c r="EF86" s="13"/>
      <c r="EG86" s="5"/>
      <c r="EH86" s="5"/>
      <c r="EI86" s="5"/>
      <c r="EJ86" s="3"/>
      <c r="EK86" s="3"/>
      <c r="EL86" s="3"/>
      <c r="EM86" s="3"/>
      <c r="EN86" s="3"/>
      <c r="EO86" s="3"/>
      <c r="EP86" s="3"/>
      <c r="EQ86" s="3"/>
      <c r="ER86" s="35"/>
      <c r="ES86" s="35"/>
      <c r="ET86" s="35"/>
      <c r="EU86" s="36"/>
      <c r="EV86" s="36"/>
      <c r="EW86" s="36"/>
      <c r="EX86" s="36"/>
      <c r="EY86" s="36"/>
      <c r="EZ86" s="36"/>
      <c r="FA86" s="36"/>
      <c r="FB86" s="36"/>
      <c r="FC86" s="5"/>
      <c r="FD86" s="5"/>
      <c r="FE86" s="5"/>
      <c r="FF86" s="3"/>
      <c r="FG86" s="3"/>
      <c r="FH86" s="3"/>
      <c r="FI86" s="3"/>
      <c r="FJ86" s="3"/>
      <c r="FK86" s="3"/>
      <c r="FL86" s="3"/>
      <c r="FM86" s="3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5">
        <v>157.63245033112585</v>
      </c>
      <c r="FZ86" s="5">
        <v>0</v>
      </c>
      <c r="GA86" s="5">
        <v>0</v>
      </c>
      <c r="GB86" s="3">
        <v>1856917</v>
      </c>
      <c r="GC86" s="3">
        <v>0</v>
      </c>
      <c r="GD86" s="3">
        <v>0</v>
      </c>
      <c r="GE86" s="3">
        <v>0</v>
      </c>
      <c r="GF86" s="3">
        <v>0</v>
      </c>
      <c r="GG86" s="3">
        <v>140770</v>
      </c>
      <c r="GH86" s="3">
        <v>0</v>
      </c>
      <c r="GI86" s="3">
        <v>1997687</v>
      </c>
      <c r="GJ86" s="36">
        <v>227.17821782178208</v>
      </c>
      <c r="GK86" s="36">
        <v>0</v>
      </c>
      <c r="GL86" s="36">
        <v>0</v>
      </c>
      <c r="GM86" s="36">
        <v>2394001</v>
      </c>
      <c r="GN86" s="36">
        <v>0</v>
      </c>
      <c r="GO86" s="36">
        <v>0</v>
      </c>
      <c r="GP86" s="36">
        <v>0</v>
      </c>
      <c r="GQ86" s="36">
        <v>0</v>
      </c>
      <c r="GR86" s="36">
        <v>202868</v>
      </c>
      <c r="GS86" s="36">
        <v>0</v>
      </c>
      <c r="GT86" s="36">
        <v>2596869</v>
      </c>
      <c r="GU86" s="5">
        <v>292.79139072847659</v>
      </c>
      <c r="GV86" s="5">
        <v>0</v>
      </c>
      <c r="GW86" s="5">
        <v>0</v>
      </c>
      <c r="GX86" s="3">
        <v>3166819</v>
      </c>
      <c r="GY86" s="3">
        <v>0</v>
      </c>
      <c r="GZ86" s="3">
        <v>0</v>
      </c>
      <c r="HA86" s="3">
        <v>0</v>
      </c>
      <c r="HB86" s="3">
        <v>0</v>
      </c>
      <c r="HC86" s="3">
        <v>261458</v>
      </c>
      <c r="HD86" s="3">
        <v>0</v>
      </c>
      <c r="HE86" s="3">
        <v>3428277</v>
      </c>
      <c r="HF86" s="36">
        <v>386.41237113402059</v>
      </c>
      <c r="HG86" s="36">
        <v>0</v>
      </c>
      <c r="HH86" s="36">
        <v>0</v>
      </c>
      <c r="HI86" s="36">
        <v>4419796</v>
      </c>
      <c r="HJ86" s="36">
        <v>0</v>
      </c>
      <c r="HK86" s="36">
        <v>0</v>
      </c>
      <c r="HL86" s="36">
        <v>0</v>
      </c>
      <c r="HM86" s="36">
        <v>0</v>
      </c>
      <c r="HN86" s="36">
        <v>0</v>
      </c>
      <c r="HO86" s="36">
        <v>345064</v>
      </c>
      <c r="HP86" s="36">
        <v>0</v>
      </c>
      <c r="HQ86" s="36">
        <v>4764860</v>
      </c>
      <c r="HR86" s="3">
        <v>440.7</v>
      </c>
      <c r="HS86" s="3">
        <v>0</v>
      </c>
      <c r="HT86" s="3">
        <v>0</v>
      </c>
      <c r="HU86" s="3">
        <v>5304287</v>
      </c>
      <c r="HV86" s="3">
        <v>0</v>
      </c>
      <c r="HW86" s="3">
        <v>0</v>
      </c>
      <c r="HX86" s="3">
        <v>0</v>
      </c>
      <c r="HY86" s="3">
        <v>0</v>
      </c>
      <c r="HZ86" s="3">
        <v>0</v>
      </c>
      <c r="IA86" s="3">
        <v>393542</v>
      </c>
      <c r="IB86" s="3">
        <v>0</v>
      </c>
      <c r="IC86" s="3">
        <v>5697829</v>
      </c>
      <c r="ID86" s="201">
        <v>488.84000000000003</v>
      </c>
      <c r="IE86" s="201">
        <v>0</v>
      </c>
      <c r="IF86" s="201">
        <v>0</v>
      </c>
      <c r="IG86" s="36">
        <v>6218067</v>
      </c>
      <c r="IH86" s="36">
        <v>0</v>
      </c>
      <c r="II86" s="36">
        <v>0</v>
      </c>
      <c r="IJ86" s="36">
        <v>0</v>
      </c>
      <c r="IK86" s="36">
        <v>0</v>
      </c>
      <c r="IL86" s="36">
        <v>0</v>
      </c>
      <c r="IM86" s="36">
        <v>436536</v>
      </c>
      <c r="IN86" s="36">
        <v>0</v>
      </c>
      <c r="IO86" s="36">
        <v>6654603</v>
      </c>
      <c r="IP86" s="3">
        <v>473.70999999999992</v>
      </c>
      <c r="IQ86" s="3">
        <v>0</v>
      </c>
      <c r="IR86" s="3">
        <v>0</v>
      </c>
      <c r="IS86" s="3">
        <v>6412055</v>
      </c>
      <c r="IT86" s="3">
        <v>0</v>
      </c>
      <c r="IU86" s="3">
        <v>0</v>
      </c>
      <c r="IV86" s="3">
        <v>0</v>
      </c>
      <c r="IW86" s="3">
        <v>0</v>
      </c>
      <c r="IX86" s="3">
        <v>0</v>
      </c>
      <c r="IY86" s="3">
        <v>444333</v>
      </c>
      <c r="IZ86" s="3">
        <v>0</v>
      </c>
      <c r="JA86" s="3">
        <v>6856388</v>
      </c>
      <c r="JB86" s="36">
        <v>474.3</v>
      </c>
      <c r="JC86" s="36">
        <v>0</v>
      </c>
      <c r="JD86" s="36">
        <v>0</v>
      </c>
      <c r="JE86" s="36">
        <v>6754254</v>
      </c>
      <c r="JF86" s="36">
        <v>0</v>
      </c>
      <c r="JG86" s="36">
        <v>0</v>
      </c>
      <c r="JH86" s="36">
        <v>0</v>
      </c>
      <c r="JI86" s="36">
        <v>0</v>
      </c>
      <c r="JJ86" s="36">
        <v>25432</v>
      </c>
      <c r="JK86" s="36">
        <v>444891</v>
      </c>
      <c r="JL86" s="36">
        <v>0</v>
      </c>
      <c r="JM86" s="36">
        <v>7199145</v>
      </c>
      <c r="JN86" s="3">
        <v>442.20000000000005</v>
      </c>
      <c r="JO86" s="3">
        <v>0</v>
      </c>
      <c r="JP86" s="3">
        <v>0</v>
      </c>
      <c r="JQ86" s="3">
        <v>6509768</v>
      </c>
      <c r="JR86" s="3">
        <v>0</v>
      </c>
      <c r="JS86" s="3">
        <v>0</v>
      </c>
      <c r="JT86" s="3">
        <v>0</v>
      </c>
      <c r="JU86" s="3">
        <v>0</v>
      </c>
      <c r="JV86" s="3">
        <v>0</v>
      </c>
      <c r="JW86" s="3">
        <v>414784</v>
      </c>
      <c r="JX86" s="3">
        <v>0</v>
      </c>
      <c r="JY86" s="3">
        <v>6924552</v>
      </c>
      <c r="JZ86" s="36">
        <v>391.82</v>
      </c>
      <c r="KA86" s="36">
        <v>0</v>
      </c>
      <c r="KB86" s="36">
        <v>0</v>
      </c>
      <c r="KC86" s="36">
        <v>6469978</v>
      </c>
      <c r="KD86" s="36">
        <v>0</v>
      </c>
      <c r="KE86" s="36">
        <v>0</v>
      </c>
      <c r="KF86" s="36">
        <v>0</v>
      </c>
      <c r="KG86" s="36">
        <v>0</v>
      </c>
      <c r="KH86" s="36">
        <v>0</v>
      </c>
      <c r="KI86" s="36">
        <v>426300</v>
      </c>
      <c r="KJ86" s="36">
        <v>0</v>
      </c>
      <c r="KK86" s="36">
        <v>6896278</v>
      </c>
      <c r="KL86" s="3">
        <v>414</v>
      </c>
      <c r="KM86" s="3">
        <v>13.999999999999998</v>
      </c>
      <c r="KN86" s="3">
        <v>0</v>
      </c>
      <c r="KO86" s="3">
        <v>7301368</v>
      </c>
      <c r="KP86" s="3">
        <v>0</v>
      </c>
      <c r="KQ86" s="3">
        <v>0</v>
      </c>
      <c r="KR86" s="3">
        <v>0</v>
      </c>
      <c r="KS86" s="3">
        <v>0</v>
      </c>
      <c r="KT86" s="3">
        <v>0</v>
      </c>
      <c r="KU86" s="3">
        <v>475272</v>
      </c>
      <c r="KV86" s="3">
        <v>0</v>
      </c>
      <c r="KW86" s="3">
        <v>7776640</v>
      </c>
      <c r="KX86" s="36"/>
      <c r="KY86" s="36"/>
      <c r="KZ86" s="36"/>
      <c r="LA86" s="36"/>
      <c r="LB86" s="36"/>
      <c r="LC86" s="36"/>
      <c r="LD86" s="36"/>
      <c r="LE86" s="36"/>
      <c r="LF86" s="36"/>
      <c r="LG86" s="36"/>
      <c r="LH86" s="36"/>
      <c r="LI86" s="36"/>
      <c r="LJ86" s="3"/>
      <c r="LK86" s="3">
        <f t="shared" si="2"/>
        <v>-3502</v>
      </c>
      <c r="LN86" s="204"/>
      <c r="LO86" s="20"/>
      <c r="LP86" s="61"/>
      <c r="LQ86" s="171"/>
      <c r="LR86" s="171"/>
      <c r="LS86" s="171"/>
      <c r="LT86" s="171"/>
      <c r="LU86" s="171"/>
      <c r="LV86" s="171"/>
      <c r="LW86" s="171"/>
      <c r="LX86" s="171"/>
      <c r="LY86" s="171"/>
    </row>
    <row r="87" spans="1:343" ht="14.45" customHeight="1">
      <c r="A87" s="1">
        <v>3503</v>
      </c>
      <c r="B87" s="2" t="s">
        <v>665</v>
      </c>
      <c r="C87" s="5"/>
      <c r="D87" s="5"/>
      <c r="E87" s="3"/>
      <c r="F87" s="3"/>
      <c r="G87" s="3"/>
      <c r="H87" s="3"/>
      <c r="I87" s="3"/>
      <c r="J87" s="12"/>
      <c r="K87" s="12"/>
      <c r="L87" s="13"/>
      <c r="M87" s="13"/>
      <c r="N87" s="13"/>
      <c r="O87" s="13"/>
      <c r="P87" s="13"/>
      <c r="Q87" s="5"/>
      <c r="R87" s="5"/>
      <c r="S87" s="3"/>
      <c r="T87" s="3"/>
      <c r="U87" s="3"/>
      <c r="V87" s="3"/>
      <c r="W87" s="3"/>
      <c r="X87" s="3"/>
      <c r="Y87" s="3"/>
      <c r="Z87" s="12"/>
      <c r="AA87" s="12"/>
      <c r="AB87" s="13"/>
      <c r="AC87" s="13"/>
      <c r="AD87" s="13"/>
      <c r="AE87" s="13"/>
      <c r="AF87" s="13"/>
      <c r="AG87" s="13"/>
      <c r="AH87" s="13"/>
      <c r="AI87" s="5"/>
      <c r="AJ87" s="5"/>
      <c r="AK87" s="3"/>
      <c r="AL87" s="3"/>
      <c r="AM87" s="3"/>
      <c r="AN87" s="3"/>
      <c r="AO87" s="3"/>
      <c r="AP87" s="3"/>
      <c r="AQ87" s="3"/>
      <c r="AR87" s="12"/>
      <c r="AS87" s="12"/>
      <c r="AT87" s="13"/>
      <c r="AU87" s="13"/>
      <c r="AV87" s="13"/>
      <c r="AW87" s="13"/>
      <c r="AX87" s="13"/>
      <c r="AY87" s="13"/>
      <c r="AZ87" s="13"/>
      <c r="BA87" s="5"/>
      <c r="BB87" s="5"/>
      <c r="BC87" s="5"/>
      <c r="BD87" s="3"/>
      <c r="BE87" s="3"/>
      <c r="BF87" s="3"/>
      <c r="BG87" s="3"/>
      <c r="BH87" s="3"/>
      <c r="BI87" s="3"/>
      <c r="BJ87" s="12"/>
      <c r="BK87" s="12"/>
      <c r="BL87" s="12"/>
      <c r="BM87" s="13"/>
      <c r="BN87" s="13"/>
      <c r="BO87" s="13"/>
      <c r="BP87" s="13"/>
      <c r="BQ87" s="13"/>
      <c r="BR87" s="13"/>
      <c r="BS87" s="5"/>
      <c r="BT87" s="5"/>
      <c r="BU87" s="5"/>
      <c r="BV87" s="3"/>
      <c r="BW87" s="3"/>
      <c r="BX87" s="3"/>
      <c r="BY87" s="3"/>
      <c r="BZ87" s="3"/>
      <c r="CA87" s="3"/>
      <c r="CB87" s="12"/>
      <c r="CC87" s="12"/>
      <c r="CD87" s="12"/>
      <c r="CE87" s="13"/>
      <c r="CF87" s="13"/>
      <c r="CG87" s="13"/>
      <c r="CH87" s="13"/>
      <c r="CI87" s="13"/>
      <c r="CJ87" s="13"/>
      <c r="CK87" s="13"/>
      <c r="CL87" s="13"/>
      <c r="CM87" s="13"/>
      <c r="CN87" s="5"/>
      <c r="CO87" s="5"/>
      <c r="CP87" s="5"/>
      <c r="CQ87" s="3"/>
      <c r="CR87" s="3"/>
      <c r="CS87" s="3"/>
      <c r="CT87" s="3"/>
      <c r="CU87" s="3"/>
      <c r="CV87" s="3"/>
      <c r="CW87" s="3"/>
      <c r="CX87" s="3"/>
      <c r="CY87" s="12"/>
      <c r="CZ87" s="12"/>
      <c r="DA87" s="12"/>
      <c r="DB87" s="13"/>
      <c r="DC87" s="13"/>
      <c r="DD87" s="13"/>
      <c r="DE87" s="13"/>
      <c r="DF87" s="13"/>
      <c r="DG87" s="13"/>
      <c r="DH87" s="13"/>
      <c r="DI87" s="13"/>
      <c r="DJ87" s="13"/>
      <c r="DK87" s="5"/>
      <c r="DL87" s="5"/>
      <c r="DM87" s="5"/>
      <c r="DN87" s="3"/>
      <c r="DO87" s="3"/>
      <c r="DP87" s="3"/>
      <c r="DQ87" s="3"/>
      <c r="DR87" s="3"/>
      <c r="DS87" s="3"/>
      <c r="DT87" s="3"/>
      <c r="DU87" s="3"/>
      <c r="DV87" s="12"/>
      <c r="DW87" s="12"/>
      <c r="DX87" s="12"/>
      <c r="DY87" s="13"/>
      <c r="DZ87" s="13"/>
      <c r="EA87" s="13"/>
      <c r="EB87" s="13"/>
      <c r="EC87" s="13"/>
      <c r="ED87" s="13"/>
      <c r="EE87" s="13"/>
      <c r="EF87" s="13"/>
      <c r="EG87" s="5"/>
      <c r="EH87" s="5"/>
      <c r="EI87" s="5"/>
      <c r="EJ87" s="3"/>
      <c r="EK87" s="3"/>
      <c r="EL87" s="3"/>
      <c r="EM87" s="3"/>
      <c r="EN87" s="3"/>
      <c r="EO87" s="3"/>
      <c r="EP87" s="3"/>
      <c r="EQ87" s="3"/>
      <c r="ER87" s="35"/>
      <c r="ES87" s="35"/>
      <c r="ET87" s="35"/>
      <c r="EU87" s="36"/>
      <c r="EV87" s="36"/>
      <c r="EW87" s="36"/>
      <c r="EX87" s="36"/>
      <c r="EY87" s="36"/>
      <c r="EZ87" s="36"/>
      <c r="FA87" s="36"/>
      <c r="FB87" s="36"/>
      <c r="FC87" s="5"/>
      <c r="FD87" s="5"/>
      <c r="FE87" s="5"/>
      <c r="FF87" s="3"/>
      <c r="FG87" s="3"/>
      <c r="FH87" s="3"/>
      <c r="FI87" s="3"/>
      <c r="FJ87" s="3"/>
      <c r="FK87" s="3"/>
      <c r="FL87" s="3"/>
      <c r="FM87" s="3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5">
        <v>267.484320557491</v>
      </c>
      <c r="FZ87" s="5">
        <v>0</v>
      </c>
      <c r="GA87" s="5">
        <v>0</v>
      </c>
      <c r="GB87" s="3">
        <v>3071175</v>
      </c>
      <c r="GC87" s="3">
        <v>0</v>
      </c>
      <c r="GD87" s="3">
        <v>0</v>
      </c>
      <c r="GE87" s="3">
        <v>0</v>
      </c>
      <c r="GF87" s="3">
        <v>0</v>
      </c>
      <c r="GG87" s="3">
        <v>238868</v>
      </c>
      <c r="GH87" s="3">
        <v>0</v>
      </c>
      <c r="GI87" s="3">
        <v>3310043</v>
      </c>
      <c r="GJ87" s="36">
        <v>339.35254237288166</v>
      </c>
      <c r="GK87" s="36">
        <v>0</v>
      </c>
      <c r="GL87" s="36">
        <v>0</v>
      </c>
      <c r="GM87" s="36">
        <v>3683851</v>
      </c>
      <c r="GN87" s="36">
        <v>0</v>
      </c>
      <c r="GO87" s="36">
        <v>0</v>
      </c>
      <c r="GP87" s="36">
        <v>0</v>
      </c>
      <c r="GQ87" s="36">
        <v>0</v>
      </c>
      <c r="GR87" s="36">
        <v>302180</v>
      </c>
      <c r="GS87" s="36">
        <v>0</v>
      </c>
      <c r="GT87" s="36">
        <v>3986031</v>
      </c>
      <c r="GU87" s="5">
        <v>499.37630662020899</v>
      </c>
      <c r="GV87" s="5">
        <v>0</v>
      </c>
      <c r="GW87" s="5">
        <v>0</v>
      </c>
      <c r="GX87" s="3">
        <v>5423996</v>
      </c>
      <c r="GY87" s="3">
        <v>0</v>
      </c>
      <c r="GZ87" s="3">
        <v>0</v>
      </c>
      <c r="HA87" s="3">
        <v>0</v>
      </c>
      <c r="HB87" s="3">
        <v>0</v>
      </c>
      <c r="HC87" s="3">
        <v>445950</v>
      </c>
      <c r="HD87" s="3">
        <v>0</v>
      </c>
      <c r="HE87" s="3">
        <v>5869946</v>
      </c>
      <c r="HF87" s="36">
        <v>640.37796610169494</v>
      </c>
      <c r="HG87" s="36">
        <v>0</v>
      </c>
      <c r="HH87" s="36">
        <v>0</v>
      </c>
      <c r="HI87" s="36">
        <v>7036006</v>
      </c>
      <c r="HJ87" s="36">
        <v>-19</v>
      </c>
      <c r="HK87" s="36">
        <v>0</v>
      </c>
      <c r="HL87" s="36">
        <v>0</v>
      </c>
      <c r="HM87" s="36">
        <v>0</v>
      </c>
      <c r="HN87" s="36">
        <v>304275</v>
      </c>
      <c r="HO87" s="36">
        <v>571852</v>
      </c>
      <c r="HP87" s="36">
        <v>-2</v>
      </c>
      <c r="HQ87" s="36">
        <v>7607858</v>
      </c>
      <c r="HR87" s="3">
        <v>755.86</v>
      </c>
      <c r="HS87" s="3">
        <v>0</v>
      </c>
      <c r="HT87" s="3">
        <v>553.34999999999991</v>
      </c>
      <c r="HU87" s="3">
        <v>8482378</v>
      </c>
      <c r="HV87" s="3">
        <v>0</v>
      </c>
      <c r="HW87" s="3">
        <v>0</v>
      </c>
      <c r="HX87" s="3">
        <v>0</v>
      </c>
      <c r="HY87" s="3">
        <v>424425</v>
      </c>
      <c r="HZ87" s="3">
        <v>0</v>
      </c>
      <c r="IA87" s="3">
        <v>674988</v>
      </c>
      <c r="IB87" s="3">
        <v>0</v>
      </c>
      <c r="IC87" s="3">
        <v>9581791</v>
      </c>
      <c r="ID87" s="201">
        <v>842.8399999999998</v>
      </c>
      <c r="IE87" s="201">
        <v>0</v>
      </c>
      <c r="IF87" s="201">
        <v>0</v>
      </c>
      <c r="IG87" s="36">
        <v>9597654</v>
      </c>
      <c r="IH87" s="36">
        <v>0</v>
      </c>
      <c r="II87" s="36">
        <v>0</v>
      </c>
      <c r="IJ87" s="36">
        <v>0</v>
      </c>
      <c r="IK87" s="36">
        <v>0</v>
      </c>
      <c r="IL87" s="36">
        <v>0</v>
      </c>
      <c r="IM87" s="36">
        <v>752651</v>
      </c>
      <c r="IN87" s="36">
        <v>0</v>
      </c>
      <c r="IO87" s="36">
        <v>10350305</v>
      </c>
      <c r="IP87" s="3">
        <v>929.94</v>
      </c>
      <c r="IQ87" s="3">
        <v>0</v>
      </c>
      <c r="IR87" s="3">
        <v>0</v>
      </c>
      <c r="IS87" s="3">
        <v>11097670</v>
      </c>
      <c r="IT87" s="3">
        <v>0</v>
      </c>
      <c r="IU87" s="3">
        <v>0</v>
      </c>
      <c r="IV87" s="3">
        <v>0</v>
      </c>
      <c r="IW87" s="3">
        <v>0</v>
      </c>
      <c r="IX87" s="3">
        <v>0</v>
      </c>
      <c r="IY87" s="3">
        <v>872248</v>
      </c>
      <c r="IZ87" s="3">
        <v>0</v>
      </c>
      <c r="JA87" s="3">
        <v>11969918</v>
      </c>
      <c r="JB87" s="36">
        <v>1019.3100000000004</v>
      </c>
      <c r="JC87" s="36">
        <v>0</v>
      </c>
      <c r="JD87" s="36">
        <v>0</v>
      </c>
      <c r="JE87" s="36">
        <v>12850531</v>
      </c>
      <c r="JF87" s="36">
        <v>0</v>
      </c>
      <c r="JG87" s="36">
        <v>0</v>
      </c>
      <c r="JH87" s="36">
        <v>0</v>
      </c>
      <c r="JI87" s="36">
        <v>0</v>
      </c>
      <c r="JJ87" s="36">
        <v>0</v>
      </c>
      <c r="JK87" s="36">
        <v>956112</v>
      </c>
      <c r="JL87" s="36">
        <v>0</v>
      </c>
      <c r="JM87" s="36">
        <v>13806643</v>
      </c>
      <c r="JN87" s="3">
        <v>1093.75</v>
      </c>
      <c r="JO87" s="3">
        <v>0</v>
      </c>
      <c r="JP87" s="3">
        <v>0</v>
      </c>
      <c r="JQ87" s="3">
        <v>14734001</v>
      </c>
      <c r="JR87" s="3">
        <v>0</v>
      </c>
      <c r="JS87" s="3">
        <v>0</v>
      </c>
      <c r="JT87" s="3">
        <v>0</v>
      </c>
      <c r="JU87" s="3">
        <v>0</v>
      </c>
      <c r="JV87" s="3">
        <v>0</v>
      </c>
      <c r="JW87" s="3">
        <v>1025940</v>
      </c>
      <c r="JX87" s="3">
        <v>0</v>
      </c>
      <c r="JY87" s="3">
        <v>15759941</v>
      </c>
      <c r="JZ87" s="36">
        <v>1191.3099999999997</v>
      </c>
      <c r="KA87" s="36">
        <v>0</v>
      </c>
      <c r="KB87" s="36">
        <v>0</v>
      </c>
      <c r="KC87" s="36">
        <v>18051638</v>
      </c>
      <c r="KD87" s="36">
        <v>0</v>
      </c>
      <c r="KE87" s="36">
        <v>0</v>
      </c>
      <c r="KF87" s="36">
        <v>0</v>
      </c>
      <c r="KG87" s="36">
        <v>0</v>
      </c>
      <c r="KH87" s="36">
        <v>0</v>
      </c>
      <c r="KI87" s="36">
        <v>1296146</v>
      </c>
      <c r="KJ87" s="36">
        <v>0</v>
      </c>
      <c r="KK87" s="36">
        <v>19347784</v>
      </c>
      <c r="KL87" s="3">
        <v>1211</v>
      </c>
      <c r="KM87" s="3">
        <v>11</v>
      </c>
      <c r="KN87" s="3">
        <v>0</v>
      </c>
      <c r="KO87" s="3">
        <v>20405690</v>
      </c>
      <c r="KP87" s="3">
        <v>0</v>
      </c>
      <c r="KQ87" s="3">
        <v>0</v>
      </c>
      <c r="KR87" s="3">
        <v>0</v>
      </c>
      <c r="KS87" s="3">
        <v>0</v>
      </c>
      <c r="KT87" s="3">
        <v>0</v>
      </c>
      <c r="KU87" s="3">
        <v>1425347</v>
      </c>
      <c r="KV87" s="3">
        <v>0</v>
      </c>
      <c r="KW87" s="3">
        <v>21831037</v>
      </c>
      <c r="KX87" s="36"/>
      <c r="KY87" s="36"/>
      <c r="KZ87" s="36"/>
      <c r="LA87" s="36"/>
      <c r="LB87" s="36"/>
      <c r="LC87" s="36"/>
      <c r="LD87" s="36"/>
      <c r="LE87" s="36"/>
      <c r="LF87" s="36"/>
      <c r="LG87" s="36"/>
      <c r="LH87" s="36"/>
      <c r="LI87" s="36"/>
      <c r="LJ87" s="3"/>
      <c r="LK87" s="3">
        <f t="shared" si="2"/>
        <v>-3503</v>
      </c>
      <c r="LN87" s="204"/>
      <c r="LO87" s="20"/>
      <c r="LP87" s="61"/>
      <c r="LQ87" s="171"/>
      <c r="LR87" s="171"/>
      <c r="LS87" s="171"/>
      <c r="LT87" s="171"/>
      <c r="LU87" s="171"/>
      <c r="LV87" s="171"/>
      <c r="LW87" s="171"/>
      <c r="LX87" s="171"/>
      <c r="LY87" s="171"/>
    </row>
    <row r="88" spans="1:343" ht="14.45" customHeight="1">
      <c r="A88" s="1">
        <v>3504</v>
      </c>
      <c r="B88" s="2" t="s">
        <v>673</v>
      </c>
      <c r="C88" s="5"/>
      <c r="D88" s="5"/>
      <c r="E88" s="3"/>
      <c r="F88" s="3"/>
      <c r="G88" s="3"/>
      <c r="H88" s="3"/>
      <c r="I88" s="3"/>
      <c r="J88" s="12"/>
      <c r="K88" s="12"/>
      <c r="L88" s="13"/>
      <c r="M88" s="13"/>
      <c r="N88" s="13"/>
      <c r="O88" s="13"/>
      <c r="P88" s="13"/>
      <c r="Q88" s="5"/>
      <c r="R88" s="5"/>
      <c r="S88" s="3"/>
      <c r="T88" s="3"/>
      <c r="U88" s="3"/>
      <c r="V88" s="3"/>
      <c r="W88" s="3"/>
      <c r="X88" s="3"/>
      <c r="Y88" s="3"/>
      <c r="Z88" s="12"/>
      <c r="AA88" s="12"/>
      <c r="AB88" s="13"/>
      <c r="AC88" s="13"/>
      <c r="AD88" s="13"/>
      <c r="AE88" s="13"/>
      <c r="AF88" s="13"/>
      <c r="AG88" s="13"/>
      <c r="AH88" s="13"/>
      <c r="AI88" s="5"/>
      <c r="AJ88" s="5"/>
      <c r="AK88" s="3"/>
      <c r="AL88" s="3"/>
      <c r="AM88" s="3"/>
      <c r="AN88" s="3"/>
      <c r="AO88" s="3"/>
      <c r="AP88" s="3"/>
      <c r="AQ88" s="3"/>
      <c r="AR88" s="12"/>
      <c r="AS88" s="12"/>
      <c r="AT88" s="13"/>
      <c r="AU88" s="13"/>
      <c r="AV88" s="13"/>
      <c r="AW88" s="13"/>
      <c r="AX88" s="13"/>
      <c r="AY88" s="13"/>
      <c r="AZ88" s="13"/>
      <c r="BA88" s="5"/>
      <c r="BB88" s="5"/>
      <c r="BC88" s="5"/>
      <c r="BD88" s="3"/>
      <c r="BE88" s="3"/>
      <c r="BF88" s="3"/>
      <c r="BG88" s="3"/>
      <c r="BH88" s="3"/>
      <c r="BI88" s="3"/>
      <c r="BJ88" s="12"/>
      <c r="BK88" s="12"/>
      <c r="BL88" s="12"/>
      <c r="BM88" s="13"/>
      <c r="BN88" s="13"/>
      <c r="BO88" s="13"/>
      <c r="BP88" s="13"/>
      <c r="BQ88" s="13"/>
      <c r="BR88" s="13"/>
      <c r="BS88" s="5"/>
      <c r="BT88" s="5"/>
      <c r="BU88" s="5"/>
      <c r="BV88" s="3"/>
      <c r="BW88" s="3"/>
      <c r="BX88" s="3"/>
      <c r="BY88" s="3"/>
      <c r="BZ88" s="3"/>
      <c r="CA88" s="3"/>
      <c r="CB88" s="12"/>
      <c r="CC88" s="12"/>
      <c r="CD88" s="12"/>
      <c r="CE88" s="13"/>
      <c r="CF88" s="13"/>
      <c r="CG88" s="13"/>
      <c r="CH88" s="13"/>
      <c r="CI88" s="13"/>
      <c r="CJ88" s="13"/>
      <c r="CK88" s="13"/>
      <c r="CL88" s="13"/>
      <c r="CM88" s="13"/>
      <c r="CN88" s="5"/>
      <c r="CO88" s="5"/>
      <c r="CP88" s="5"/>
      <c r="CQ88" s="3"/>
      <c r="CR88" s="3"/>
      <c r="CS88" s="3"/>
      <c r="CT88" s="3"/>
      <c r="CU88" s="3"/>
      <c r="CV88" s="3"/>
      <c r="CW88" s="3"/>
      <c r="CX88" s="3"/>
      <c r="CY88" s="12"/>
      <c r="CZ88" s="12"/>
      <c r="DA88" s="12"/>
      <c r="DB88" s="13"/>
      <c r="DC88" s="13"/>
      <c r="DD88" s="13"/>
      <c r="DE88" s="13"/>
      <c r="DF88" s="13"/>
      <c r="DG88" s="13"/>
      <c r="DH88" s="13"/>
      <c r="DI88" s="13"/>
      <c r="DJ88" s="13"/>
      <c r="DK88" s="5"/>
      <c r="DL88" s="5"/>
      <c r="DM88" s="5"/>
      <c r="DN88" s="3"/>
      <c r="DO88" s="3"/>
      <c r="DP88" s="3"/>
      <c r="DQ88" s="3"/>
      <c r="DR88" s="3"/>
      <c r="DS88" s="3"/>
      <c r="DT88" s="3"/>
      <c r="DU88" s="3"/>
      <c r="DV88" s="12"/>
      <c r="DW88" s="12"/>
      <c r="DX88" s="12"/>
      <c r="DY88" s="13"/>
      <c r="DZ88" s="13"/>
      <c r="EA88" s="13"/>
      <c r="EB88" s="13"/>
      <c r="EC88" s="13"/>
      <c r="ED88" s="13"/>
      <c r="EE88" s="13"/>
      <c r="EF88" s="13"/>
      <c r="EG88" s="5"/>
      <c r="EH88" s="5"/>
      <c r="EI88" s="5"/>
      <c r="EJ88" s="3"/>
      <c r="EK88" s="3"/>
      <c r="EL88" s="3"/>
      <c r="EM88" s="3"/>
      <c r="EN88" s="3"/>
      <c r="EO88" s="3"/>
      <c r="EP88" s="3"/>
      <c r="EQ88" s="3"/>
      <c r="ER88" s="35"/>
      <c r="ES88" s="35"/>
      <c r="ET88" s="35"/>
      <c r="EU88" s="36"/>
      <c r="EV88" s="36"/>
      <c r="EW88" s="36"/>
      <c r="EX88" s="36"/>
      <c r="EY88" s="36"/>
      <c r="EZ88" s="36"/>
      <c r="FA88" s="36"/>
      <c r="FB88" s="36"/>
      <c r="FC88" s="5"/>
      <c r="FD88" s="5"/>
      <c r="FE88" s="5"/>
      <c r="FF88" s="3"/>
      <c r="FG88" s="3"/>
      <c r="FH88" s="3"/>
      <c r="FI88" s="3"/>
      <c r="FJ88" s="3"/>
      <c r="FK88" s="3"/>
      <c r="FL88" s="3"/>
      <c r="FM88" s="3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5">
        <v>110.55481727574754</v>
      </c>
      <c r="FZ88" s="5">
        <v>0.55481727574753847</v>
      </c>
      <c r="GA88" s="5">
        <v>69.295681063122927</v>
      </c>
      <c r="GB88" s="3">
        <v>1640670</v>
      </c>
      <c r="GC88" s="3">
        <v>0</v>
      </c>
      <c r="GD88" s="3">
        <v>31529</v>
      </c>
      <c r="GE88" s="3">
        <v>0</v>
      </c>
      <c r="GF88" s="3">
        <v>0</v>
      </c>
      <c r="GG88" s="3">
        <v>98275</v>
      </c>
      <c r="GH88" s="3">
        <v>0</v>
      </c>
      <c r="GI88" s="3">
        <v>1770474</v>
      </c>
      <c r="GJ88" s="36">
        <v>187.51487048289093</v>
      </c>
      <c r="GK88" s="36">
        <v>1.514870482890927</v>
      </c>
      <c r="GL88" s="36">
        <v>104.89561880396549</v>
      </c>
      <c r="GM88" s="36">
        <v>2791667</v>
      </c>
      <c r="GN88" s="36">
        <v>0</v>
      </c>
      <c r="GO88" s="36">
        <v>42483</v>
      </c>
      <c r="GP88" s="36">
        <v>0</v>
      </c>
      <c r="GQ88" s="36">
        <v>0</v>
      </c>
      <c r="GR88" s="36">
        <v>166135</v>
      </c>
      <c r="GS88" s="36">
        <v>0</v>
      </c>
      <c r="GT88" s="36">
        <v>3000285</v>
      </c>
      <c r="GU88" s="5">
        <v>239.64784053156151</v>
      </c>
      <c r="GV88" s="5">
        <v>0</v>
      </c>
      <c r="GW88" s="5">
        <v>134.00996677740866</v>
      </c>
      <c r="GX88" s="3">
        <v>3770572</v>
      </c>
      <c r="GY88" s="3">
        <v>0</v>
      </c>
      <c r="GZ88" s="3">
        <v>74776</v>
      </c>
      <c r="HA88" s="3">
        <v>0</v>
      </c>
      <c r="HB88" s="3">
        <v>0</v>
      </c>
      <c r="HC88" s="3">
        <v>214003</v>
      </c>
      <c r="HD88" s="3">
        <v>0</v>
      </c>
      <c r="HE88" s="3">
        <v>4059351</v>
      </c>
      <c r="HF88" s="36">
        <v>274.3189368770764</v>
      </c>
      <c r="HG88" s="36">
        <v>0</v>
      </c>
      <c r="HH88" s="36">
        <v>177.4518272425249</v>
      </c>
      <c r="HI88" s="36">
        <v>4617097</v>
      </c>
      <c r="HJ88" s="36">
        <v>-2023</v>
      </c>
      <c r="HK88" s="36">
        <v>0</v>
      </c>
      <c r="HL88" s="36">
        <v>0</v>
      </c>
      <c r="HM88" s="36">
        <v>96534</v>
      </c>
      <c r="HN88" s="36">
        <v>-65</v>
      </c>
      <c r="HO88" s="36">
        <v>244966</v>
      </c>
      <c r="HP88" s="36">
        <v>-107</v>
      </c>
      <c r="HQ88" s="36">
        <v>4958597</v>
      </c>
      <c r="HR88" s="3">
        <v>265.03000000000003</v>
      </c>
      <c r="HS88" s="3">
        <v>0</v>
      </c>
      <c r="HT88" s="3">
        <v>184.99</v>
      </c>
      <c r="HU88" s="3">
        <v>4723721</v>
      </c>
      <c r="HV88" s="3">
        <v>0</v>
      </c>
      <c r="HW88" s="3">
        <v>0</v>
      </c>
      <c r="HX88" s="3">
        <v>0</v>
      </c>
      <c r="HY88" s="3">
        <v>132637</v>
      </c>
      <c r="HZ88" s="3">
        <v>0</v>
      </c>
      <c r="IA88" s="3">
        <v>236668</v>
      </c>
      <c r="IB88" s="3">
        <v>0</v>
      </c>
      <c r="IC88" s="3">
        <v>5093026</v>
      </c>
      <c r="ID88" s="201">
        <v>243.79000000000008</v>
      </c>
      <c r="IE88" s="201">
        <v>0</v>
      </c>
      <c r="IF88" s="201">
        <v>138.75000000000003</v>
      </c>
      <c r="IG88" s="36">
        <v>4536662</v>
      </c>
      <c r="IH88" s="36">
        <v>0</v>
      </c>
      <c r="II88" s="36">
        <v>0</v>
      </c>
      <c r="IJ88" s="36">
        <v>0</v>
      </c>
      <c r="IK88" s="36">
        <v>85329</v>
      </c>
      <c r="IL88" s="36">
        <v>0</v>
      </c>
      <c r="IM88" s="36">
        <v>217701</v>
      </c>
      <c r="IN88" s="36">
        <v>0</v>
      </c>
      <c r="IO88" s="36">
        <v>4839692</v>
      </c>
      <c r="IP88" s="3">
        <v>188.13</v>
      </c>
      <c r="IQ88" s="3">
        <v>0</v>
      </c>
      <c r="IR88" s="3">
        <v>4</v>
      </c>
      <c r="IS88" s="3">
        <v>3746322</v>
      </c>
      <c r="IT88" s="3">
        <v>0</v>
      </c>
      <c r="IU88" s="3">
        <v>0</v>
      </c>
      <c r="IV88" s="3">
        <v>0</v>
      </c>
      <c r="IW88" s="3">
        <v>3060</v>
      </c>
      <c r="IX88" s="3">
        <v>0</v>
      </c>
      <c r="IY88" s="3">
        <v>176456</v>
      </c>
      <c r="IZ88" s="3">
        <v>0</v>
      </c>
      <c r="JA88" s="3">
        <v>3925838</v>
      </c>
      <c r="JB88" s="36"/>
      <c r="JC88" s="36"/>
      <c r="JD88" s="36"/>
      <c r="JE88" s="36"/>
      <c r="JF88" s="36"/>
      <c r="JG88" s="36"/>
      <c r="JH88" s="36"/>
      <c r="JI88" s="36"/>
      <c r="JJ88" s="36"/>
      <c r="JK88" s="36"/>
      <c r="JL88" s="36"/>
      <c r="JM88" s="36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6"/>
      <c r="KA88" s="36"/>
      <c r="KB88" s="36"/>
      <c r="KC88" s="36"/>
      <c r="KD88" s="36"/>
      <c r="KE88" s="36"/>
      <c r="KF88" s="36"/>
      <c r="KG88" s="36"/>
      <c r="KH88" s="36"/>
      <c r="KI88" s="36"/>
      <c r="KJ88" s="36"/>
      <c r="KK88" s="36"/>
      <c r="KL88" s="3">
        <v>0</v>
      </c>
      <c r="KM88" s="3">
        <v>0</v>
      </c>
      <c r="KN88" s="3"/>
      <c r="KO88" s="3">
        <v>0</v>
      </c>
      <c r="KP88" s="3"/>
      <c r="KQ88" s="3"/>
      <c r="KR88" s="3"/>
      <c r="KS88" s="3">
        <v>0</v>
      </c>
      <c r="KT88" s="3"/>
      <c r="KU88" s="3">
        <v>0</v>
      </c>
      <c r="KV88" s="3"/>
      <c r="KW88" s="3">
        <v>0</v>
      </c>
      <c r="KX88" s="36"/>
      <c r="KY88" s="36"/>
      <c r="KZ88" s="36"/>
      <c r="LA88" s="36"/>
      <c r="LB88" s="36"/>
      <c r="LC88" s="36"/>
      <c r="LD88" s="36"/>
      <c r="LE88" s="36"/>
      <c r="LF88" s="36"/>
      <c r="LG88" s="36"/>
      <c r="LH88" s="36"/>
      <c r="LI88" s="36"/>
      <c r="LJ88" s="3"/>
      <c r="LK88" s="3">
        <f t="shared" si="2"/>
        <v>-3504</v>
      </c>
      <c r="LN88" s="204"/>
      <c r="LO88" s="20"/>
      <c r="LP88" s="61"/>
      <c r="LQ88" s="171"/>
      <c r="LR88" s="171"/>
      <c r="LS88" s="171"/>
      <c r="LT88" s="171"/>
      <c r="LU88" s="171"/>
      <c r="LV88" s="171"/>
      <c r="LW88" s="171"/>
      <c r="LX88" s="171"/>
      <c r="LY88" s="171"/>
      <c r="ME88" s="215"/>
    </row>
    <row r="89" spans="1:343" ht="14.45" customHeight="1">
      <c r="A89" s="1">
        <v>3506</v>
      </c>
      <c r="B89" s="2" t="s">
        <v>666</v>
      </c>
      <c r="C89" s="5"/>
      <c r="D89" s="5"/>
      <c r="E89" s="3"/>
      <c r="F89" s="3"/>
      <c r="G89" s="3"/>
      <c r="H89" s="3"/>
      <c r="I89" s="3"/>
      <c r="J89" s="12"/>
      <c r="K89" s="12"/>
      <c r="L89" s="13"/>
      <c r="M89" s="13"/>
      <c r="N89" s="13"/>
      <c r="O89" s="13"/>
      <c r="P89" s="13"/>
      <c r="Q89" s="5"/>
      <c r="R89" s="5"/>
      <c r="S89" s="3"/>
      <c r="T89" s="3"/>
      <c r="U89" s="3"/>
      <c r="V89" s="3"/>
      <c r="W89" s="3"/>
      <c r="X89" s="3"/>
      <c r="Y89" s="3"/>
      <c r="Z89" s="12"/>
      <c r="AA89" s="12"/>
      <c r="AB89" s="13"/>
      <c r="AC89" s="13"/>
      <c r="AD89" s="13"/>
      <c r="AE89" s="13"/>
      <c r="AF89" s="13"/>
      <c r="AG89" s="13"/>
      <c r="AH89" s="13"/>
      <c r="AI89" s="5"/>
      <c r="AJ89" s="5"/>
      <c r="AK89" s="3"/>
      <c r="AL89" s="3"/>
      <c r="AM89" s="3"/>
      <c r="AN89" s="3"/>
      <c r="AO89" s="3"/>
      <c r="AP89" s="3"/>
      <c r="AQ89" s="3"/>
      <c r="AR89" s="12"/>
      <c r="AS89" s="12"/>
      <c r="AT89" s="13"/>
      <c r="AU89" s="13"/>
      <c r="AV89" s="13"/>
      <c r="AW89" s="13"/>
      <c r="AX89" s="13"/>
      <c r="AY89" s="13"/>
      <c r="AZ89" s="13"/>
      <c r="BA89" s="5"/>
      <c r="BB89" s="5"/>
      <c r="BC89" s="5"/>
      <c r="BD89" s="3"/>
      <c r="BE89" s="3"/>
      <c r="BF89" s="3"/>
      <c r="BG89" s="3"/>
      <c r="BH89" s="3"/>
      <c r="BI89" s="3"/>
      <c r="BJ89" s="12"/>
      <c r="BK89" s="12"/>
      <c r="BL89" s="12"/>
      <c r="BM89" s="13"/>
      <c r="BN89" s="13"/>
      <c r="BO89" s="13"/>
      <c r="BP89" s="13"/>
      <c r="BQ89" s="13"/>
      <c r="BR89" s="13"/>
      <c r="BS89" s="5"/>
      <c r="BT89" s="5"/>
      <c r="BU89" s="5"/>
      <c r="BV89" s="3"/>
      <c r="BW89" s="3"/>
      <c r="BX89" s="3"/>
      <c r="BY89" s="3"/>
      <c r="BZ89" s="3"/>
      <c r="CA89" s="3"/>
      <c r="CB89" s="12"/>
      <c r="CC89" s="12"/>
      <c r="CD89" s="12"/>
      <c r="CE89" s="13"/>
      <c r="CF89" s="13"/>
      <c r="CG89" s="13"/>
      <c r="CH89" s="13"/>
      <c r="CI89" s="13"/>
      <c r="CJ89" s="13"/>
      <c r="CK89" s="13"/>
      <c r="CL89" s="13"/>
      <c r="CM89" s="13"/>
      <c r="CN89" s="5"/>
      <c r="CO89" s="5"/>
      <c r="CP89" s="5"/>
      <c r="CQ89" s="3"/>
      <c r="CR89" s="3"/>
      <c r="CS89" s="3"/>
      <c r="CT89" s="3"/>
      <c r="CU89" s="3"/>
      <c r="CV89" s="3"/>
      <c r="CW89" s="3"/>
      <c r="CX89" s="3"/>
      <c r="CY89" s="12"/>
      <c r="CZ89" s="12"/>
      <c r="DA89" s="12"/>
      <c r="DB89" s="13"/>
      <c r="DC89" s="13"/>
      <c r="DD89" s="13"/>
      <c r="DE89" s="13"/>
      <c r="DF89" s="13"/>
      <c r="DG89" s="13"/>
      <c r="DH89" s="13"/>
      <c r="DI89" s="13"/>
      <c r="DJ89" s="13"/>
      <c r="DK89" s="5"/>
      <c r="DL89" s="5"/>
      <c r="DM89" s="5"/>
      <c r="DN89" s="3"/>
      <c r="DO89" s="3"/>
      <c r="DP89" s="3"/>
      <c r="DQ89" s="3"/>
      <c r="DR89" s="3"/>
      <c r="DS89" s="3"/>
      <c r="DT89" s="3"/>
      <c r="DU89" s="3"/>
      <c r="DV89" s="12"/>
      <c r="DW89" s="12"/>
      <c r="DX89" s="12"/>
      <c r="DY89" s="13"/>
      <c r="DZ89" s="13"/>
      <c r="EA89" s="13"/>
      <c r="EB89" s="13"/>
      <c r="EC89" s="13"/>
      <c r="ED89" s="13"/>
      <c r="EE89" s="13"/>
      <c r="EF89" s="13"/>
      <c r="EG89" s="5"/>
      <c r="EH89" s="5"/>
      <c r="EI89" s="5"/>
      <c r="EJ89" s="3"/>
      <c r="EK89" s="3"/>
      <c r="EL89" s="3"/>
      <c r="EM89" s="3"/>
      <c r="EN89" s="3"/>
      <c r="EO89" s="3"/>
      <c r="EP89" s="3"/>
      <c r="EQ89" s="3"/>
      <c r="ER89" s="35"/>
      <c r="ES89" s="35"/>
      <c r="ET89" s="35"/>
      <c r="EU89" s="36"/>
      <c r="EV89" s="36"/>
      <c r="EW89" s="36"/>
      <c r="EX89" s="36"/>
      <c r="EY89" s="36"/>
      <c r="EZ89" s="36"/>
      <c r="FA89" s="36"/>
      <c r="FB89" s="36"/>
      <c r="FC89" s="5"/>
      <c r="FD89" s="5"/>
      <c r="FE89" s="5"/>
      <c r="FF89" s="3"/>
      <c r="FG89" s="3"/>
      <c r="FH89" s="3"/>
      <c r="FI89" s="3"/>
      <c r="FJ89" s="3"/>
      <c r="FK89" s="3"/>
      <c r="FL89" s="3"/>
      <c r="FM89" s="3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5">
        <v>166.06687898089172</v>
      </c>
      <c r="FZ89" s="5">
        <v>0</v>
      </c>
      <c r="GA89" s="5">
        <v>0</v>
      </c>
      <c r="GB89" s="3">
        <v>1955848</v>
      </c>
      <c r="GC89" s="3">
        <v>0</v>
      </c>
      <c r="GD89" s="3">
        <v>0</v>
      </c>
      <c r="GE89" s="3">
        <v>0</v>
      </c>
      <c r="GF89" s="3">
        <v>0</v>
      </c>
      <c r="GG89" s="3">
        <v>147861</v>
      </c>
      <c r="GH89" s="3">
        <v>0</v>
      </c>
      <c r="GI89" s="3">
        <v>2103709</v>
      </c>
      <c r="GJ89" s="36">
        <v>226.60606060606065</v>
      </c>
      <c r="GK89" s="36">
        <v>0</v>
      </c>
      <c r="GL89" s="36">
        <v>12.377104377104377</v>
      </c>
      <c r="GM89" s="36">
        <v>2619378</v>
      </c>
      <c r="GN89" s="36">
        <v>0</v>
      </c>
      <c r="GO89" s="36">
        <v>11807</v>
      </c>
      <c r="GP89" s="36">
        <v>0</v>
      </c>
      <c r="GQ89" s="36">
        <v>0</v>
      </c>
      <c r="GR89" s="36">
        <v>202360</v>
      </c>
      <c r="GS89" s="36">
        <v>0</v>
      </c>
      <c r="GT89" s="36">
        <v>2833545</v>
      </c>
      <c r="GU89" s="5">
        <v>264.95207667731643</v>
      </c>
      <c r="GV89" s="5">
        <v>0</v>
      </c>
      <c r="GW89" s="5">
        <v>0</v>
      </c>
      <c r="GX89" s="3">
        <v>3101908</v>
      </c>
      <c r="GY89" s="3">
        <v>0</v>
      </c>
      <c r="GZ89" s="3">
        <v>0</v>
      </c>
      <c r="HA89" s="3">
        <v>0</v>
      </c>
      <c r="HB89" s="3">
        <v>0</v>
      </c>
      <c r="HC89" s="3">
        <v>236609</v>
      </c>
      <c r="HD89" s="3">
        <v>0</v>
      </c>
      <c r="HE89" s="3">
        <v>3338517</v>
      </c>
      <c r="HF89" s="36">
        <v>318.72402597402578</v>
      </c>
      <c r="HG89" s="36">
        <v>0</v>
      </c>
      <c r="HH89" s="36">
        <v>0</v>
      </c>
      <c r="HI89" s="36">
        <v>3800541</v>
      </c>
      <c r="HJ89" s="36">
        <v>0</v>
      </c>
      <c r="HK89" s="36">
        <v>25172.699257710548</v>
      </c>
      <c r="HL89" s="36">
        <v>-25172.699257710548</v>
      </c>
      <c r="HM89" s="36">
        <v>0</v>
      </c>
      <c r="HN89" s="36">
        <v>0</v>
      </c>
      <c r="HO89" s="36">
        <v>284629</v>
      </c>
      <c r="HP89" s="36">
        <v>0</v>
      </c>
      <c r="HQ89" s="36">
        <v>4059997.3007422872</v>
      </c>
      <c r="HR89" s="3">
        <v>353.02000000000004</v>
      </c>
      <c r="HS89" s="3">
        <v>0</v>
      </c>
      <c r="HT89" s="3">
        <v>0</v>
      </c>
      <c r="HU89" s="3">
        <v>4478223</v>
      </c>
      <c r="HV89" s="3">
        <v>0</v>
      </c>
      <c r="HW89" s="3">
        <v>0</v>
      </c>
      <c r="HX89" s="3">
        <v>0</v>
      </c>
      <c r="HY89" s="3">
        <v>0</v>
      </c>
      <c r="HZ89" s="3">
        <v>0</v>
      </c>
      <c r="IA89" s="3">
        <v>315247</v>
      </c>
      <c r="IB89" s="3">
        <v>0</v>
      </c>
      <c r="IC89" s="3">
        <v>4793470</v>
      </c>
      <c r="ID89" s="201">
        <v>360.21000000000004</v>
      </c>
      <c r="IE89" s="201">
        <v>0.21000000000003485</v>
      </c>
      <c r="IF89" s="201">
        <v>0</v>
      </c>
      <c r="IG89" s="36">
        <v>4721329</v>
      </c>
      <c r="IH89" s="36">
        <v>0</v>
      </c>
      <c r="II89" s="36">
        <v>0</v>
      </c>
      <c r="IJ89" s="36">
        <v>0</v>
      </c>
      <c r="IK89" s="36">
        <v>0</v>
      </c>
      <c r="IL89" s="36">
        <v>0</v>
      </c>
      <c r="IM89" s="36">
        <v>321332</v>
      </c>
      <c r="IN89" s="36">
        <v>0</v>
      </c>
      <c r="IO89" s="36">
        <v>5042661</v>
      </c>
      <c r="IP89" s="3">
        <v>357.45</v>
      </c>
      <c r="IQ89" s="3">
        <v>0</v>
      </c>
      <c r="IR89" s="3">
        <v>0</v>
      </c>
      <c r="IS89" s="3">
        <v>4839118</v>
      </c>
      <c r="IT89" s="3">
        <v>0</v>
      </c>
      <c r="IU89" s="3">
        <v>0</v>
      </c>
      <c r="IV89" s="3">
        <v>0</v>
      </c>
      <c r="IW89" s="3">
        <v>0</v>
      </c>
      <c r="IX89" s="3">
        <v>0</v>
      </c>
      <c r="IY89" s="3">
        <v>335287</v>
      </c>
      <c r="IZ89" s="3">
        <v>0</v>
      </c>
      <c r="JA89" s="3">
        <v>5174405</v>
      </c>
      <c r="JB89" s="36">
        <v>361.08000000000015</v>
      </c>
      <c r="JC89" s="36">
        <v>1.0800000000001539</v>
      </c>
      <c r="JD89" s="36">
        <v>0</v>
      </c>
      <c r="JE89" s="36">
        <v>5039980</v>
      </c>
      <c r="JF89" s="36">
        <v>0</v>
      </c>
      <c r="JG89" s="36">
        <v>0</v>
      </c>
      <c r="JH89" s="36">
        <v>0</v>
      </c>
      <c r="JI89" s="36">
        <v>0</v>
      </c>
      <c r="JJ89" s="36">
        <v>0</v>
      </c>
      <c r="JK89" s="36">
        <v>337610</v>
      </c>
      <c r="JL89" s="36">
        <v>0</v>
      </c>
      <c r="JM89" s="36">
        <v>5377590</v>
      </c>
      <c r="JN89" s="3">
        <v>369.34</v>
      </c>
      <c r="JO89" s="3">
        <v>0</v>
      </c>
      <c r="JP89" s="3">
        <v>0</v>
      </c>
      <c r="JQ89" s="3">
        <v>5798893</v>
      </c>
      <c r="JR89" s="3">
        <v>0</v>
      </c>
      <c r="JS89" s="3">
        <v>0</v>
      </c>
      <c r="JT89" s="3">
        <v>0</v>
      </c>
      <c r="JU89" s="3">
        <v>0</v>
      </c>
      <c r="JV89" s="3">
        <v>0</v>
      </c>
      <c r="JW89" s="3">
        <v>346440</v>
      </c>
      <c r="JX89" s="3">
        <v>0</v>
      </c>
      <c r="JY89" s="3">
        <v>6145333</v>
      </c>
      <c r="JZ89" s="36">
        <v>458.62000000000012</v>
      </c>
      <c r="KA89" s="36">
        <v>2</v>
      </c>
      <c r="KB89" s="36">
        <v>0</v>
      </c>
      <c r="KC89" s="36">
        <v>7179646</v>
      </c>
      <c r="KD89" s="36">
        <v>13194.000000000233</v>
      </c>
      <c r="KE89" s="36">
        <v>0</v>
      </c>
      <c r="KF89" s="36">
        <v>0</v>
      </c>
      <c r="KG89" s="36">
        <v>0</v>
      </c>
      <c r="KH89" s="36">
        <v>0</v>
      </c>
      <c r="KI89" s="36">
        <v>496799</v>
      </c>
      <c r="KJ89" s="36">
        <v>960</v>
      </c>
      <c r="KK89" s="36">
        <v>7676445</v>
      </c>
      <c r="KL89" s="3">
        <v>566</v>
      </c>
      <c r="KM89" s="3" t="s">
        <v>752</v>
      </c>
      <c r="KN89" s="3">
        <v>0</v>
      </c>
      <c r="KO89" s="3">
        <v>9377436</v>
      </c>
      <c r="KP89" s="3">
        <v>0</v>
      </c>
      <c r="KQ89" s="3">
        <v>0</v>
      </c>
      <c r="KR89" s="3">
        <v>0</v>
      </c>
      <c r="KS89" s="3">
        <v>0</v>
      </c>
      <c r="KT89" s="3">
        <v>0</v>
      </c>
      <c r="KU89" s="3">
        <v>673368</v>
      </c>
      <c r="KV89" s="3">
        <v>0</v>
      </c>
      <c r="KW89" s="3">
        <v>10050804</v>
      </c>
      <c r="KX89" s="36"/>
      <c r="KY89" s="36"/>
      <c r="KZ89" s="36"/>
      <c r="LA89" s="36"/>
      <c r="LB89" s="36"/>
      <c r="LC89" s="36"/>
      <c r="LD89" s="36"/>
      <c r="LE89" s="36"/>
      <c r="LF89" s="36"/>
      <c r="LG89" s="36"/>
      <c r="LH89" s="36"/>
      <c r="LI89" s="36"/>
      <c r="LJ89" s="3"/>
      <c r="LK89" s="3">
        <f t="shared" si="2"/>
        <v>-3506</v>
      </c>
      <c r="LN89" s="204"/>
      <c r="LO89" s="20"/>
      <c r="LP89" s="61"/>
      <c r="LQ89" s="171"/>
      <c r="LR89" s="171"/>
      <c r="LS89" s="171"/>
      <c r="LT89" s="171"/>
      <c r="LU89" s="171"/>
      <c r="LV89" s="171"/>
      <c r="LW89" s="171"/>
      <c r="LX89" s="171"/>
      <c r="LY89" s="171"/>
    </row>
    <row r="90" spans="1:343" ht="14.45" customHeight="1">
      <c r="A90" s="1">
        <v>3507</v>
      </c>
      <c r="B90" s="2" t="s">
        <v>674</v>
      </c>
      <c r="C90" s="5"/>
      <c r="D90" s="5"/>
      <c r="E90" s="3"/>
      <c r="F90" s="3"/>
      <c r="G90" s="3"/>
      <c r="H90" s="3"/>
      <c r="I90" s="3"/>
      <c r="J90" s="12"/>
      <c r="K90" s="12"/>
      <c r="L90" s="13"/>
      <c r="M90" s="13"/>
      <c r="N90" s="13"/>
      <c r="O90" s="13"/>
      <c r="P90" s="13"/>
      <c r="Q90" s="5"/>
      <c r="R90" s="5"/>
      <c r="S90" s="3"/>
      <c r="T90" s="3"/>
      <c r="U90" s="3"/>
      <c r="V90" s="3"/>
      <c r="W90" s="3"/>
      <c r="X90" s="3"/>
      <c r="Y90" s="3"/>
      <c r="Z90" s="12"/>
      <c r="AA90" s="12"/>
      <c r="AB90" s="13"/>
      <c r="AC90" s="13"/>
      <c r="AD90" s="13"/>
      <c r="AE90" s="13"/>
      <c r="AF90" s="13"/>
      <c r="AG90" s="13"/>
      <c r="AH90" s="13"/>
      <c r="AI90" s="5"/>
      <c r="AJ90" s="5"/>
      <c r="AK90" s="3"/>
      <c r="AL90" s="3"/>
      <c r="AM90" s="3"/>
      <c r="AN90" s="3"/>
      <c r="AO90" s="3"/>
      <c r="AP90" s="3"/>
      <c r="AQ90" s="3"/>
      <c r="AR90" s="12"/>
      <c r="AS90" s="12"/>
      <c r="AT90" s="13"/>
      <c r="AU90" s="13"/>
      <c r="AV90" s="13"/>
      <c r="AW90" s="13"/>
      <c r="AX90" s="13"/>
      <c r="AY90" s="13"/>
      <c r="AZ90" s="13"/>
      <c r="BA90" s="5"/>
      <c r="BB90" s="5"/>
      <c r="BC90" s="5"/>
      <c r="BD90" s="3"/>
      <c r="BE90" s="3"/>
      <c r="BF90" s="3"/>
      <c r="BG90" s="3"/>
      <c r="BH90" s="3"/>
      <c r="BI90" s="3"/>
      <c r="BJ90" s="12"/>
      <c r="BK90" s="12"/>
      <c r="BL90" s="12"/>
      <c r="BM90" s="13"/>
      <c r="BN90" s="13"/>
      <c r="BO90" s="13"/>
      <c r="BP90" s="13"/>
      <c r="BQ90" s="13"/>
      <c r="BR90" s="13"/>
      <c r="BS90" s="5"/>
      <c r="BT90" s="5"/>
      <c r="BU90" s="5"/>
      <c r="BV90" s="3"/>
      <c r="BW90" s="3"/>
      <c r="BX90" s="3"/>
      <c r="BY90" s="3"/>
      <c r="BZ90" s="3"/>
      <c r="CA90" s="3"/>
      <c r="CB90" s="12"/>
      <c r="CC90" s="12"/>
      <c r="CD90" s="12"/>
      <c r="CE90" s="13"/>
      <c r="CF90" s="13"/>
      <c r="CG90" s="13"/>
      <c r="CH90" s="13"/>
      <c r="CI90" s="13"/>
      <c r="CJ90" s="13"/>
      <c r="CK90" s="13"/>
      <c r="CL90" s="13"/>
      <c r="CM90" s="13"/>
      <c r="CN90" s="5"/>
      <c r="CO90" s="5"/>
      <c r="CP90" s="5"/>
      <c r="CQ90" s="3"/>
      <c r="CR90" s="3"/>
      <c r="CS90" s="3"/>
      <c r="CT90" s="3"/>
      <c r="CU90" s="3"/>
      <c r="CV90" s="3"/>
      <c r="CW90" s="3"/>
      <c r="CX90" s="3"/>
      <c r="CY90" s="12"/>
      <c r="CZ90" s="12"/>
      <c r="DA90" s="12"/>
      <c r="DB90" s="13"/>
      <c r="DC90" s="13"/>
      <c r="DD90" s="13"/>
      <c r="DE90" s="13"/>
      <c r="DF90" s="13"/>
      <c r="DG90" s="13"/>
      <c r="DH90" s="13"/>
      <c r="DI90" s="13"/>
      <c r="DJ90" s="13"/>
      <c r="DK90" s="5"/>
      <c r="DL90" s="5"/>
      <c r="DM90" s="5"/>
      <c r="DN90" s="3"/>
      <c r="DO90" s="3"/>
      <c r="DP90" s="3"/>
      <c r="DQ90" s="3"/>
      <c r="DR90" s="3"/>
      <c r="DS90" s="3"/>
      <c r="DT90" s="3"/>
      <c r="DU90" s="3"/>
      <c r="DV90" s="12"/>
      <c r="DW90" s="12"/>
      <c r="DX90" s="12"/>
      <c r="DY90" s="13"/>
      <c r="DZ90" s="13"/>
      <c r="EA90" s="13"/>
      <c r="EB90" s="13"/>
      <c r="EC90" s="13"/>
      <c r="ED90" s="13"/>
      <c r="EE90" s="13"/>
      <c r="EF90" s="13"/>
      <c r="EG90" s="5"/>
      <c r="EH90" s="5"/>
      <c r="EI90" s="5"/>
      <c r="EJ90" s="3"/>
      <c r="EK90" s="3"/>
      <c r="EL90" s="3"/>
      <c r="EM90" s="3"/>
      <c r="EN90" s="3"/>
      <c r="EO90" s="3"/>
      <c r="EP90" s="3"/>
      <c r="EQ90" s="3"/>
      <c r="ER90" s="35"/>
      <c r="ES90" s="35"/>
      <c r="ET90" s="35"/>
      <c r="EU90" s="36"/>
      <c r="EV90" s="36"/>
      <c r="EW90" s="36"/>
      <c r="EX90" s="36"/>
      <c r="EY90" s="36"/>
      <c r="EZ90" s="36"/>
      <c r="FA90" s="36"/>
      <c r="FB90" s="36"/>
      <c r="FC90" s="5"/>
      <c r="FD90" s="5"/>
      <c r="FE90" s="5"/>
      <c r="FF90" s="3"/>
      <c r="FG90" s="3"/>
      <c r="FH90" s="3"/>
      <c r="FI90" s="3"/>
      <c r="FJ90" s="3"/>
      <c r="FK90" s="3"/>
      <c r="FL90" s="3"/>
      <c r="FM90" s="3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5"/>
      <c r="FZ90" s="5"/>
      <c r="GA90" s="5"/>
      <c r="GB90" s="3"/>
      <c r="GC90" s="3"/>
      <c r="GD90" s="3"/>
      <c r="GE90" s="3"/>
      <c r="GF90" s="3"/>
      <c r="GG90" s="3"/>
      <c r="GH90" s="3"/>
      <c r="GI90" s="3"/>
      <c r="GJ90" s="36">
        <v>84.540192926045023</v>
      </c>
      <c r="GK90" s="36">
        <v>0</v>
      </c>
      <c r="GL90" s="36">
        <v>74.781350482315105</v>
      </c>
      <c r="GM90" s="36">
        <v>943146</v>
      </c>
      <c r="GN90" s="36">
        <v>0</v>
      </c>
      <c r="GO90" s="36">
        <v>146650</v>
      </c>
      <c r="GP90" s="36">
        <v>0</v>
      </c>
      <c r="GQ90" s="36">
        <v>0</v>
      </c>
      <c r="GR90" s="36">
        <v>75493</v>
      </c>
      <c r="GS90" s="36">
        <v>0</v>
      </c>
      <c r="GT90" s="36">
        <v>1165289</v>
      </c>
      <c r="GU90" s="5">
        <v>132.81063122923587</v>
      </c>
      <c r="GV90" s="5">
        <v>0</v>
      </c>
      <c r="GW90" s="5">
        <v>61.66445182724253</v>
      </c>
      <c r="GX90" s="3">
        <v>1596041</v>
      </c>
      <c r="GY90" s="3">
        <v>0</v>
      </c>
      <c r="GZ90" s="3">
        <v>120616</v>
      </c>
      <c r="HA90" s="3">
        <v>0</v>
      </c>
      <c r="HB90" s="3">
        <v>0</v>
      </c>
      <c r="HC90" s="3">
        <v>118603</v>
      </c>
      <c r="HD90" s="3">
        <v>0</v>
      </c>
      <c r="HE90" s="3">
        <v>1835260</v>
      </c>
      <c r="HF90" s="36">
        <v>176.3887043189369</v>
      </c>
      <c r="HG90" s="36">
        <v>0</v>
      </c>
      <c r="HH90" s="36">
        <v>75.199335548172755</v>
      </c>
      <c r="HI90" s="36">
        <v>2237913</v>
      </c>
      <c r="HJ90" s="36">
        <v>0</v>
      </c>
      <c r="HK90" s="36">
        <v>0</v>
      </c>
      <c r="HL90" s="36">
        <v>0</v>
      </c>
      <c r="HM90" s="36">
        <v>101818</v>
      </c>
      <c r="HN90" s="36">
        <v>0</v>
      </c>
      <c r="HO90" s="36">
        <v>157514</v>
      </c>
      <c r="HP90" s="36">
        <v>0</v>
      </c>
      <c r="HQ90" s="36">
        <v>2497245</v>
      </c>
      <c r="HR90" s="3">
        <v>228.67999999999998</v>
      </c>
      <c r="HS90" s="3">
        <v>0</v>
      </c>
      <c r="HT90" s="3">
        <v>107.52000000000001</v>
      </c>
      <c r="HU90" s="3">
        <v>3026832</v>
      </c>
      <c r="HV90" s="3">
        <v>0</v>
      </c>
      <c r="HW90" s="3">
        <v>0</v>
      </c>
      <c r="HX90" s="3">
        <v>0</v>
      </c>
      <c r="HY90" s="3">
        <v>252675</v>
      </c>
      <c r="HZ90" s="3">
        <v>0</v>
      </c>
      <c r="IA90" s="3">
        <v>204213</v>
      </c>
      <c r="IB90" s="3">
        <v>0</v>
      </c>
      <c r="IC90" s="3">
        <v>3483720</v>
      </c>
      <c r="ID90" s="201">
        <v>208.33000000000004</v>
      </c>
      <c r="IE90" s="201">
        <v>0</v>
      </c>
      <c r="IF90" s="201">
        <v>87.309999999999988</v>
      </c>
      <c r="IG90" s="36">
        <v>2883473</v>
      </c>
      <c r="IH90" s="36">
        <v>0</v>
      </c>
      <c r="II90" s="36">
        <v>0</v>
      </c>
      <c r="IJ90" s="36">
        <v>0</v>
      </c>
      <c r="IK90" s="36">
        <v>147992</v>
      </c>
      <c r="IL90" s="36">
        <v>0</v>
      </c>
      <c r="IM90" s="36">
        <v>186042</v>
      </c>
      <c r="IN90" s="36">
        <v>0</v>
      </c>
      <c r="IO90" s="36">
        <v>3217507</v>
      </c>
      <c r="IP90" s="3">
        <v>102.61999999999996</v>
      </c>
      <c r="IQ90" s="3">
        <v>0</v>
      </c>
      <c r="IR90" s="3">
        <v>51.040000000000006</v>
      </c>
      <c r="IS90" s="3">
        <v>1482137</v>
      </c>
      <c r="IT90" s="3">
        <v>0</v>
      </c>
      <c r="IU90" s="3">
        <v>0</v>
      </c>
      <c r="IV90" s="3">
        <v>0</v>
      </c>
      <c r="IW90" s="3">
        <v>110700</v>
      </c>
      <c r="IX90" s="3">
        <v>0</v>
      </c>
      <c r="IY90" s="3">
        <v>96251</v>
      </c>
      <c r="IZ90" s="3">
        <v>0</v>
      </c>
      <c r="JA90" s="3">
        <v>1689088</v>
      </c>
      <c r="JB90" s="36"/>
      <c r="JC90" s="36"/>
      <c r="JD90" s="36"/>
      <c r="JE90" s="36"/>
      <c r="JF90" s="36"/>
      <c r="JG90" s="36"/>
      <c r="JH90" s="36"/>
      <c r="JI90" s="36"/>
      <c r="JJ90" s="36"/>
      <c r="JK90" s="36"/>
      <c r="JL90" s="36"/>
      <c r="JM90" s="36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6"/>
      <c r="KA90" s="36"/>
      <c r="KB90" s="36"/>
      <c r="KC90" s="36"/>
      <c r="KD90" s="36"/>
      <c r="KE90" s="36"/>
      <c r="KF90" s="36"/>
      <c r="KG90" s="36"/>
      <c r="KH90" s="36"/>
      <c r="KI90" s="36"/>
      <c r="KJ90" s="36"/>
      <c r="KK90" s="36"/>
      <c r="KL90" s="3">
        <v>0</v>
      </c>
      <c r="KM90" s="3">
        <v>0</v>
      </c>
      <c r="KN90" s="3"/>
      <c r="KO90" s="3">
        <v>0</v>
      </c>
      <c r="KP90" s="3"/>
      <c r="KQ90" s="3"/>
      <c r="KR90" s="3"/>
      <c r="KS90" s="3">
        <v>0</v>
      </c>
      <c r="KT90" s="3"/>
      <c r="KU90" s="3">
        <v>0</v>
      </c>
      <c r="KV90" s="3"/>
      <c r="KW90" s="3">
        <v>0</v>
      </c>
      <c r="KX90" s="36"/>
      <c r="KY90" s="36"/>
      <c r="KZ90" s="36"/>
      <c r="LA90" s="36"/>
      <c r="LB90" s="36"/>
      <c r="LC90" s="36"/>
      <c r="LD90" s="36"/>
      <c r="LE90" s="36"/>
      <c r="LF90" s="36"/>
      <c r="LG90" s="36"/>
      <c r="LH90" s="36"/>
      <c r="LI90" s="36"/>
      <c r="LJ90" s="3"/>
      <c r="LK90" s="3">
        <f t="shared" si="2"/>
        <v>-3507</v>
      </c>
      <c r="LN90" s="204"/>
      <c r="LO90" s="20"/>
      <c r="LP90" s="61"/>
      <c r="LQ90" s="171"/>
      <c r="LR90" s="171"/>
      <c r="LS90" s="171"/>
      <c r="LT90" s="171"/>
      <c r="LU90" s="171"/>
      <c r="LV90" s="171"/>
      <c r="LW90" s="171"/>
      <c r="LX90" s="171"/>
      <c r="LY90" s="171"/>
      <c r="ME90" s="215"/>
    </row>
    <row r="91" spans="1:343" ht="14.45" customHeight="1">
      <c r="A91" s="1">
        <v>3508</v>
      </c>
      <c r="B91" s="2" t="s">
        <v>675</v>
      </c>
      <c r="C91" s="5"/>
      <c r="D91" s="5"/>
      <c r="E91" s="3"/>
      <c r="F91" s="3"/>
      <c r="G91" s="3"/>
      <c r="H91" s="3"/>
      <c r="I91" s="3"/>
      <c r="J91" s="12"/>
      <c r="K91" s="12"/>
      <c r="L91" s="13"/>
      <c r="M91" s="13"/>
      <c r="N91" s="13"/>
      <c r="O91" s="13"/>
      <c r="P91" s="13"/>
      <c r="Q91" s="5"/>
      <c r="R91" s="5"/>
      <c r="S91" s="3"/>
      <c r="T91" s="3"/>
      <c r="U91" s="3"/>
      <c r="V91" s="3"/>
      <c r="W91" s="3"/>
      <c r="X91" s="3"/>
      <c r="Y91" s="3"/>
      <c r="Z91" s="12"/>
      <c r="AA91" s="12"/>
      <c r="AB91" s="13"/>
      <c r="AC91" s="13"/>
      <c r="AD91" s="13"/>
      <c r="AE91" s="13"/>
      <c r="AF91" s="13"/>
      <c r="AG91" s="13"/>
      <c r="AH91" s="13"/>
      <c r="AI91" s="5"/>
      <c r="AJ91" s="5"/>
      <c r="AK91" s="3"/>
      <c r="AL91" s="3"/>
      <c r="AM91" s="3"/>
      <c r="AN91" s="3"/>
      <c r="AO91" s="3"/>
      <c r="AP91" s="3"/>
      <c r="AQ91" s="3"/>
      <c r="AR91" s="12"/>
      <c r="AS91" s="12"/>
      <c r="AT91" s="13"/>
      <c r="AU91" s="13"/>
      <c r="AV91" s="13"/>
      <c r="AW91" s="13"/>
      <c r="AX91" s="13"/>
      <c r="AY91" s="13"/>
      <c r="AZ91" s="13"/>
      <c r="BA91" s="5"/>
      <c r="BB91" s="5"/>
      <c r="BC91" s="5"/>
      <c r="BD91" s="3"/>
      <c r="BE91" s="3"/>
      <c r="BF91" s="3"/>
      <c r="BG91" s="3"/>
      <c r="BH91" s="3"/>
      <c r="BI91" s="3"/>
      <c r="BJ91" s="12"/>
      <c r="BK91" s="12"/>
      <c r="BL91" s="12"/>
      <c r="BM91" s="13"/>
      <c r="BN91" s="13"/>
      <c r="BO91" s="13"/>
      <c r="BP91" s="13"/>
      <c r="BQ91" s="13"/>
      <c r="BR91" s="13"/>
      <c r="BS91" s="5"/>
      <c r="BT91" s="5"/>
      <c r="BU91" s="5"/>
      <c r="BV91" s="3"/>
      <c r="BW91" s="3"/>
      <c r="BX91" s="3"/>
      <c r="BY91" s="3"/>
      <c r="BZ91" s="3"/>
      <c r="CA91" s="3"/>
      <c r="CB91" s="12"/>
      <c r="CC91" s="12"/>
      <c r="CD91" s="12"/>
      <c r="CE91" s="13"/>
      <c r="CF91" s="13"/>
      <c r="CG91" s="13"/>
      <c r="CH91" s="13"/>
      <c r="CI91" s="13"/>
      <c r="CJ91" s="13"/>
      <c r="CK91" s="13"/>
      <c r="CL91" s="13"/>
      <c r="CM91" s="13"/>
      <c r="CN91" s="5"/>
      <c r="CO91" s="5"/>
      <c r="CP91" s="5"/>
      <c r="CQ91" s="3"/>
      <c r="CR91" s="3"/>
      <c r="CS91" s="3"/>
      <c r="CT91" s="3"/>
      <c r="CU91" s="3"/>
      <c r="CV91" s="3"/>
      <c r="CW91" s="3"/>
      <c r="CX91" s="3"/>
      <c r="CY91" s="12"/>
      <c r="CZ91" s="12"/>
      <c r="DA91" s="12"/>
      <c r="DB91" s="13"/>
      <c r="DC91" s="13"/>
      <c r="DD91" s="13"/>
      <c r="DE91" s="13"/>
      <c r="DF91" s="13"/>
      <c r="DG91" s="13"/>
      <c r="DH91" s="13"/>
      <c r="DI91" s="13"/>
      <c r="DJ91" s="13"/>
      <c r="DK91" s="5"/>
      <c r="DL91" s="5"/>
      <c r="DM91" s="5"/>
      <c r="DN91" s="3"/>
      <c r="DO91" s="3"/>
      <c r="DP91" s="3"/>
      <c r="DQ91" s="3"/>
      <c r="DR91" s="3"/>
      <c r="DS91" s="3"/>
      <c r="DT91" s="3"/>
      <c r="DU91" s="3"/>
      <c r="DV91" s="12"/>
      <c r="DW91" s="12"/>
      <c r="DX91" s="12"/>
      <c r="DY91" s="13"/>
      <c r="DZ91" s="13"/>
      <c r="EA91" s="13"/>
      <c r="EB91" s="13"/>
      <c r="EC91" s="13"/>
      <c r="ED91" s="13"/>
      <c r="EE91" s="13"/>
      <c r="EF91" s="13"/>
      <c r="EG91" s="5"/>
      <c r="EH91" s="5"/>
      <c r="EI91" s="5"/>
      <c r="EJ91" s="3"/>
      <c r="EK91" s="3"/>
      <c r="EL91" s="3"/>
      <c r="EM91" s="3"/>
      <c r="EN91" s="3"/>
      <c r="EO91" s="3"/>
      <c r="EP91" s="3"/>
      <c r="EQ91" s="3"/>
      <c r="ER91" s="35"/>
      <c r="ES91" s="35"/>
      <c r="ET91" s="35"/>
      <c r="EU91" s="36"/>
      <c r="EV91" s="36"/>
      <c r="EW91" s="36"/>
      <c r="EX91" s="36"/>
      <c r="EY91" s="36"/>
      <c r="EZ91" s="36"/>
      <c r="FA91" s="36"/>
      <c r="FB91" s="36"/>
      <c r="FC91" s="5"/>
      <c r="FD91" s="5"/>
      <c r="FE91" s="5"/>
      <c r="FF91" s="3"/>
      <c r="FG91" s="3"/>
      <c r="FH91" s="3"/>
      <c r="FI91" s="3"/>
      <c r="FJ91" s="3"/>
      <c r="FK91" s="3"/>
      <c r="FL91" s="3"/>
      <c r="FM91" s="3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5"/>
      <c r="FZ91" s="5"/>
      <c r="GA91" s="5"/>
      <c r="GB91" s="3"/>
      <c r="GC91" s="3"/>
      <c r="GD91" s="3"/>
      <c r="GE91" s="3"/>
      <c r="GF91" s="3"/>
      <c r="GG91" s="3"/>
      <c r="GH91" s="3"/>
      <c r="GI91" s="3"/>
      <c r="GJ91" s="36">
        <v>138.19047619047626</v>
      </c>
      <c r="GK91" s="36">
        <v>13.190476190476268</v>
      </c>
      <c r="GL91" s="36">
        <v>0</v>
      </c>
      <c r="GM91" s="36">
        <v>1468329</v>
      </c>
      <c r="GN91" s="36">
        <v>0</v>
      </c>
      <c r="GO91" s="36">
        <v>0</v>
      </c>
      <c r="GP91" s="36">
        <v>0</v>
      </c>
      <c r="GQ91" s="36">
        <v>0</v>
      </c>
      <c r="GR91" s="36">
        <v>111650</v>
      </c>
      <c r="GS91" s="36">
        <v>0</v>
      </c>
      <c r="GT91" s="36">
        <v>1579979</v>
      </c>
      <c r="GU91" s="5">
        <v>178.4150326797386</v>
      </c>
      <c r="GV91" s="5">
        <v>0</v>
      </c>
      <c r="GW91" s="5">
        <v>0</v>
      </c>
      <c r="GX91" s="3">
        <v>2133384</v>
      </c>
      <c r="GY91" s="3">
        <v>0</v>
      </c>
      <c r="GZ91" s="3">
        <v>0</v>
      </c>
      <c r="HA91" s="3">
        <v>0</v>
      </c>
      <c r="HB91" s="3">
        <v>0</v>
      </c>
      <c r="HC91" s="3">
        <v>159330</v>
      </c>
      <c r="HD91" s="3">
        <v>0</v>
      </c>
      <c r="HE91" s="3">
        <v>2292714</v>
      </c>
      <c r="HF91" s="36">
        <v>189.75409836065569</v>
      </c>
      <c r="HG91" s="36">
        <v>0</v>
      </c>
      <c r="HH91" s="36">
        <v>0</v>
      </c>
      <c r="HI91" s="36">
        <v>2425692</v>
      </c>
      <c r="HJ91" s="36">
        <v>0</v>
      </c>
      <c r="HK91" s="36">
        <v>0</v>
      </c>
      <c r="HL91" s="36">
        <v>0</v>
      </c>
      <c r="HM91" s="36">
        <v>0</v>
      </c>
      <c r="HN91" s="36">
        <v>0</v>
      </c>
      <c r="HO91" s="36">
        <v>169452</v>
      </c>
      <c r="HP91" s="36">
        <v>0</v>
      </c>
      <c r="HQ91" s="36">
        <v>2595144</v>
      </c>
      <c r="HR91" s="3">
        <v>190.53999999999985</v>
      </c>
      <c r="HS91" s="3">
        <v>0</v>
      </c>
      <c r="HT91" s="3">
        <v>0</v>
      </c>
      <c r="HU91" s="3">
        <v>2557175</v>
      </c>
      <c r="HV91" s="3">
        <v>0</v>
      </c>
      <c r="HW91" s="3">
        <v>0</v>
      </c>
      <c r="HX91" s="3">
        <v>0</v>
      </c>
      <c r="HY91" s="3">
        <v>0</v>
      </c>
      <c r="HZ91" s="3">
        <v>0</v>
      </c>
      <c r="IA91" s="3">
        <v>170173</v>
      </c>
      <c r="IB91" s="3">
        <v>0</v>
      </c>
      <c r="IC91" s="3">
        <v>2727348</v>
      </c>
      <c r="ID91" s="201">
        <v>188.21999999999989</v>
      </c>
      <c r="IE91" s="201">
        <v>0</v>
      </c>
      <c r="IF91" s="201">
        <v>0</v>
      </c>
      <c r="IG91" s="36">
        <v>2651093</v>
      </c>
      <c r="IH91" s="36">
        <v>0</v>
      </c>
      <c r="II91" s="36">
        <v>0</v>
      </c>
      <c r="IJ91" s="36">
        <v>0</v>
      </c>
      <c r="IK91" s="36">
        <v>0</v>
      </c>
      <c r="IL91" s="36">
        <v>0</v>
      </c>
      <c r="IM91" s="36">
        <v>168085</v>
      </c>
      <c r="IN91" s="36">
        <v>0</v>
      </c>
      <c r="IO91" s="36">
        <v>2819178</v>
      </c>
      <c r="IP91" s="3">
        <v>183.27999999999983</v>
      </c>
      <c r="IQ91" s="3">
        <v>0</v>
      </c>
      <c r="IR91" s="3">
        <v>0</v>
      </c>
      <c r="IS91" s="3">
        <v>2778599</v>
      </c>
      <c r="IT91" s="3">
        <v>0</v>
      </c>
      <c r="IU91" s="3">
        <v>0</v>
      </c>
      <c r="IV91" s="3">
        <v>0</v>
      </c>
      <c r="IW91" s="3">
        <v>0</v>
      </c>
      <c r="IX91" s="3">
        <v>0</v>
      </c>
      <c r="IY91" s="3">
        <v>171900</v>
      </c>
      <c r="IZ91" s="3">
        <v>0</v>
      </c>
      <c r="JA91" s="3">
        <v>2950499</v>
      </c>
      <c r="JB91" s="36">
        <v>199.33999999999997</v>
      </c>
      <c r="JC91" s="36">
        <v>0</v>
      </c>
      <c r="JD91" s="36">
        <v>0</v>
      </c>
      <c r="JE91" s="36">
        <v>3223193</v>
      </c>
      <c r="JF91" s="36">
        <v>0</v>
      </c>
      <c r="JG91" s="36">
        <v>0</v>
      </c>
      <c r="JH91" s="36">
        <v>0</v>
      </c>
      <c r="JI91" s="36">
        <v>0</v>
      </c>
      <c r="JJ91" s="36">
        <v>0</v>
      </c>
      <c r="JK91" s="36">
        <v>186982</v>
      </c>
      <c r="JL91" s="36">
        <v>0</v>
      </c>
      <c r="JM91" s="36">
        <v>3410175</v>
      </c>
      <c r="JN91" s="3">
        <v>169.61000000000004</v>
      </c>
      <c r="JO91" s="3">
        <v>0</v>
      </c>
      <c r="JP91" s="3">
        <v>0</v>
      </c>
      <c r="JQ91" s="3">
        <v>2825280</v>
      </c>
      <c r="JR91" s="3">
        <v>0</v>
      </c>
      <c r="JS91" s="3">
        <v>0</v>
      </c>
      <c r="JT91" s="3">
        <v>0</v>
      </c>
      <c r="JU91" s="3">
        <v>0</v>
      </c>
      <c r="JV91" s="3">
        <v>0</v>
      </c>
      <c r="JW91" s="3">
        <v>159098</v>
      </c>
      <c r="JX91" s="3">
        <v>0</v>
      </c>
      <c r="JY91" s="3">
        <v>2984378</v>
      </c>
      <c r="JZ91" s="36">
        <v>167.80000000000004</v>
      </c>
      <c r="KA91" s="36">
        <v>0</v>
      </c>
      <c r="KB91" s="36">
        <v>0</v>
      </c>
      <c r="KC91" s="36">
        <v>3056469</v>
      </c>
      <c r="KD91" s="36">
        <v>0</v>
      </c>
      <c r="KE91" s="36">
        <v>0</v>
      </c>
      <c r="KF91" s="36">
        <v>0</v>
      </c>
      <c r="KG91" s="36">
        <v>0</v>
      </c>
      <c r="KH91" s="36">
        <v>0</v>
      </c>
      <c r="KI91" s="36">
        <v>182556</v>
      </c>
      <c r="KJ91" s="36">
        <v>0</v>
      </c>
      <c r="KK91" s="36">
        <v>3239025</v>
      </c>
      <c r="KL91" s="3">
        <v>159</v>
      </c>
      <c r="KM91" s="3" t="s">
        <v>752</v>
      </c>
      <c r="KN91" s="3">
        <v>0</v>
      </c>
      <c r="KO91" s="3">
        <v>3121796</v>
      </c>
      <c r="KP91" s="3">
        <v>0</v>
      </c>
      <c r="KQ91" s="3">
        <v>0</v>
      </c>
      <c r="KR91" s="3">
        <v>0</v>
      </c>
      <c r="KS91" s="3">
        <v>0</v>
      </c>
      <c r="KT91" s="3">
        <v>0</v>
      </c>
      <c r="KU91" s="3">
        <v>188892</v>
      </c>
      <c r="KV91" s="3">
        <v>0</v>
      </c>
      <c r="KW91" s="3">
        <v>3310688</v>
      </c>
      <c r="KX91" s="36"/>
      <c r="KY91" s="36"/>
      <c r="KZ91" s="36"/>
      <c r="LA91" s="36"/>
      <c r="LB91" s="36"/>
      <c r="LC91" s="36"/>
      <c r="LD91" s="36"/>
      <c r="LE91" s="36"/>
      <c r="LF91" s="36"/>
      <c r="LG91" s="36"/>
      <c r="LH91" s="36"/>
      <c r="LI91" s="36"/>
      <c r="LJ91" s="3"/>
      <c r="LK91" s="3">
        <f t="shared" si="2"/>
        <v>-3508</v>
      </c>
      <c r="LN91" s="204"/>
      <c r="LO91" s="20"/>
      <c r="LP91" s="61"/>
      <c r="LQ91" s="171"/>
      <c r="LR91" s="171"/>
      <c r="LS91" s="171"/>
      <c r="LT91" s="171"/>
      <c r="LU91" s="171"/>
      <c r="LV91" s="171"/>
      <c r="LW91" s="171"/>
      <c r="LX91" s="171"/>
      <c r="LY91" s="171"/>
    </row>
    <row r="92" spans="1:343" ht="14.45" customHeight="1">
      <c r="A92" s="1">
        <v>3509</v>
      </c>
      <c r="B92" s="2" t="s">
        <v>676</v>
      </c>
      <c r="C92" s="5"/>
      <c r="D92" s="5"/>
      <c r="E92" s="3"/>
      <c r="F92" s="3"/>
      <c r="G92" s="3"/>
      <c r="H92" s="3"/>
      <c r="I92" s="3"/>
      <c r="J92" s="12"/>
      <c r="K92" s="12"/>
      <c r="L92" s="13"/>
      <c r="M92" s="13"/>
      <c r="N92" s="13"/>
      <c r="O92" s="13"/>
      <c r="P92" s="13"/>
      <c r="Q92" s="5"/>
      <c r="R92" s="5"/>
      <c r="S92" s="3"/>
      <c r="T92" s="3"/>
      <c r="U92" s="3"/>
      <c r="V92" s="3"/>
      <c r="W92" s="3"/>
      <c r="X92" s="3"/>
      <c r="Y92" s="3"/>
      <c r="Z92" s="12"/>
      <c r="AA92" s="12"/>
      <c r="AB92" s="13"/>
      <c r="AC92" s="13"/>
      <c r="AD92" s="13"/>
      <c r="AE92" s="13"/>
      <c r="AF92" s="13"/>
      <c r="AG92" s="13"/>
      <c r="AH92" s="13"/>
      <c r="AI92" s="5"/>
      <c r="AJ92" s="5"/>
      <c r="AK92" s="3"/>
      <c r="AL92" s="3"/>
      <c r="AM92" s="3"/>
      <c r="AN92" s="3"/>
      <c r="AO92" s="3"/>
      <c r="AP92" s="3"/>
      <c r="AQ92" s="3"/>
      <c r="AR92" s="12"/>
      <c r="AS92" s="12"/>
      <c r="AT92" s="13"/>
      <c r="AU92" s="13"/>
      <c r="AV92" s="13"/>
      <c r="AW92" s="13"/>
      <c r="AX92" s="13"/>
      <c r="AY92" s="13"/>
      <c r="AZ92" s="13"/>
      <c r="BA92" s="5"/>
      <c r="BB92" s="5"/>
      <c r="BC92" s="5"/>
      <c r="BD92" s="3"/>
      <c r="BE92" s="3"/>
      <c r="BF92" s="3"/>
      <c r="BG92" s="3"/>
      <c r="BH92" s="3"/>
      <c r="BI92" s="3"/>
      <c r="BJ92" s="12"/>
      <c r="BK92" s="12"/>
      <c r="BL92" s="12"/>
      <c r="BM92" s="13"/>
      <c r="BN92" s="13"/>
      <c r="BO92" s="13"/>
      <c r="BP92" s="13"/>
      <c r="BQ92" s="13"/>
      <c r="BR92" s="13"/>
      <c r="BS92" s="5"/>
      <c r="BT92" s="5"/>
      <c r="BU92" s="5"/>
      <c r="BV92" s="3"/>
      <c r="BW92" s="3"/>
      <c r="BX92" s="3"/>
      <c r="BY92" s="3"/>
      <c r="BZ92" s="3"/>
      <c r="CA92" s="3"/>
      <c r="CB92" s="12"/>
      <c r="CC92" s="12"/>
      <c r="CD92" s="12"/>
      <c r="CE92" s="13"/>
      <c r="CF92" s="13"/>
      <c r="CG92" s="13"/>
      <c r="CH92" s="13"/>
      <c r="CI92" s="13"/>
      <c r="CJ92" s="13"/>
      <c r="CK92" s="13"/>
      <c r="CL92" s="13"/>
      <c r="CM92" s="13"/>
      <c r="CN92" s="5"/>
      <c r="CO92" s="5"/>
      <c r="CP92" s="5"/>
      <c r="CQ92" s="3"/>
      <c r="CR92" s="3"/>
      <c r="CS92" s="3"/>
      <c r="CT92" s="3"/>
      <c r="CU92" s="3"/>
      <c r="CV92" s="3"/>
      <c r="CW92" s="3"/>
      <c r="CX92" s="3"/>
      <c r="CY92" s="12"/>
      <c r="CZ92" s="12"/>
      <c r="DA92" s="12"/>
      <c r="DB92" s="13"/>
      <c r="DC92" s="13"/>
      <c r="DD92" s="13"/>
      <c r="DE92" s="13"/>
      <c r="DF92" s="13"/>
      <c r="DG92" s="13"/>
      <c r="DH92" s="13"/>
      <c r="DI92" s="13"/>
      <c r="DJ92" s="13"/>
      <c r="DK92" s="5"/>
      <c r="DL92" s="5"/>
      <c r="DM92" s="5"/>
      <c r="DN92" s="3"/>
      <c r="DO92" s="3"/>
      <c r="DP92" s="3"/>
      <c r="DQ92" s="3"/>
      <c r="DR92" s="3"/>
      <c r="DS92" s="3"/>
      <c r="DT92" s="3"/>
      <c r="DU92" s="3"/>
      <c r="DV92" s="12"/>
      <c r="DW92" s="12"/>
      <c r="DX92" s="12"/>
      <c r="DY92" s="13"/>
      <c r="DZ92" s="13"/>
      <c r="EA92" s="13"/>
      <c r="EB92" s="13"/>
      <c r="EC92" s="13"/>
      <c r="ED92" s="13"/>
      <c r="EE92" s="13"/>
      <c r="EF92" s="13"/>
      <c r="EG92" s="5"/>
      <c r="EH92" s="5"/>
      <c r="EI92" s="5"/>
      <c r="EJ92" s="3"/>
      <c r="EK92" s="3"/>
      <c r="EL92" s="3"/>
      <c r="EM92" s="3"/>
      <c r="EN92" s="3"/>
      <c r="EO92" s="3"/>
      <c r="EP92" s="3"/>
      <c r="EQ92" s="3"/>
      <c r="ER92" s="35"/>
      <c r="ES92" s="35"/>
      <c r="ET92" s="35"/>
      <c r="EU92" s="36"/>
      <c r="EV92" s="36"/>
      <c r="EW92" s="36"/>
      <c r="EX92" s="36"/>
      <c r="EY92" s="36"/>
      <c r="EZ92" s="36"/>
      <c r="FA92" s="36"/>
      <c r="FB92" s="36"/>
      <c r="FC92" s="5"/>
      <c r="FD92" s="5"/>
      <c r="FE92" s="5"/>
      <c r="FF92" s="3"/>
      <c r="FG92" s="3"/>
      <c r="FH92" s="3"/>
      <c r="FI92" s="3"/>
      <c r="FJ92" s="3"/>
      <c r="FK92" s="3"/>
      <c r="FL92" s="3"/>
      <c r="FM92" s="3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5"/>
      <c r="FZ92" s="5"/>
      <c r="GA92" s="5"/>
      <c r="GB92" s="3"/>
      <c r="GC92" s="3"/>
      <c r="GD92" s="3"/>
      <c r="GE92" s="3"/>
      <c r="GF92" s="3"/>
      <c r="GG92" s="3"/>
      <c r="GH92" s="3"/>
      <c r="GI92" s="3"/>
      <c r="GJ92" s="36">
        <v>101.00983606557377</v>
      </c>
      <c r="GK92" s="36">
        <v>1.0098360655737644</v>
      </c>
      <c r="GL92" s="36">
        <v>0</v>
      </c>
      <c r="GM92" s="36">
        <v>1142053</v>
      </c>
      <c r="GN92" s="36">
        <v>0</v>
      </c>
      <c r="GO92" s="36">
        <v>0</v>
      </c>
      <c r="GP92" s="36">
        <v>0</v>
      </c>
      <c r="GQ92" s="36">
        <v>0</v>
      </c>
      <c r="GR92" s="36">
        <v>89292</v>
      </c>
      <c r="GS92" s="36">
        <v>0</v>
      </c>
      <c r="GT92" s="36">
        <v>1231345</v>
      </c>
      <c r="GU92" s="5">
        <v>197.68728522336772</v>
      </c>
      <c r="GV92" s="5">
        <v>0</v>
      </c>
      <c r="GW92" s="5">
        <v>0</v>
      </c>
      <c r="GX92" s="3">
        <v>2037626</v>
      </c>
      <c r="GY92" s="3">
        <v>31347</v>
      </c>
      <c r="GZ92" s="3">
        <v>0</v>
      </c>
      <c r="HA92" s="3">
        <v>0</v>
      </c>
      <c r="HB92" s="3">
        <v>0</v>
      </c>
      <c r="HC92" s="3">
        <v>176534</v>
      </c>
      <c r="HD92" s="3">
        <v>2722</v>
      </c>
      <c r="HE92" s="3">
        <v>2214160</v>
      </c>
      <c r="HF92" s="36">
        <v>306.35313531353131</v>
      </c>
      <c r="HG92" s="36">
        <v>0</v>
      </c>
      <c r="HH92" s="36">
        <v>0</v>
      </c>
      <c r="HI92" s="36">
        <v>3106919</v>
      </c>
      <c r="HJ92" s="36">
        <v>0</v>
      </c>
      <c r="HK92" s="36">
        <v>0</v>
      </c>
      <c r="HL92" s="36">
        <v>0</v>
      </c>
      <c r="HM92" s="36">
        <v>0</v>
      </c>
      <c r="HN92" s="36">
        <v>0</v>
      </c>
      <c r="HO92" s="36">
        <v>273573</v>
      </c>
      <c r="HP92" s="36">
        <v>0</v>
      </c>
      <c r="HQ92" s="36">
        <v>3380492</v>
      </c>
      <c r="HR92" s="3">
        <v>397.12999999999994</v>
      </c>
      <c r="HS92" s="3">
        <v>0</v>
      </c>
      <c r="HT92" s="3">
        <v>0</v>
      </c>
      <c r="HU92" s="3">
        <v>4264940</v>
      </c>
      <c r="HV92" s="3">
        <v>0</v>
      </c>
      <c r="HW92" s="3">
        <v>0</v>
      </c>
      <c r="HX92" s="3">
        <v>0</v>
      </c>
      <c r="HY92" s="3">
        <v>0</v>
      </c>
      <c r="HZ92" s="3">
        <v>0</v>
      </c>
      <c r="IA92" s="3">
        <v>354641</v>
      </c>
      <c r="IB92" s="3">
        <v>0</v>
      </c>
      <c r="IC92" s="3">
        <v>4619581</v>
      </c>
      <c r="ID92" s="201">
        <v>458.86999999999978</v>
      </c>
      <c r="IE92" s="201">
        <v>0</v>
      </c>
      <c r="IF92" s="201">
        <v>0</v>
      </c>
      <c r="IG92" s="36">
        <v>5398633</v>
      </c>
      <c r="IH92" s="36">
        <v>0</v>
      </c>
      <c r="II92" s="36">
        <v>0</v>
      </c>
      <c r="IJ92" s="36">
        <v>0</v>
      </c>
      <c r="IK92" s="36">
        <v>0</v>
      </c>
      <c r="IL92" s="36">
        <v>0</v>
      </c>
      <c r="IM92" s="36">
        <v>409772</v>
      </c>
      <c r="IN92" s="36">
        <v>0</v>
      </c>
      <c r="IO92" s="36">
        <v>5808405</v>
      </c>
      <c r="IP92" s="3">
        <v>508.06999999999982</v>
      </c>
      <c r="IQ92" s="3">
        <v>0</v>
      </c>
      <c r="IR92" s="3">
        <v>0</v>
      </c>
      <c r="IS92" s="3">
        <v>6660296</v>
      </c>
      <c r="IT92" s="3">
        <v>0</v>
      </c>
      <c r="IU92" s="3">
        <v>0</v>
      </c>
      <c r="IV92" s="3">
        <v>0</v>
      </c>
      <c r="IW92" s="3">
        <v>0</v>
      </c>
      <c r="IX92" s="3">
        <v>0</v>
      </c>
      <c r="IY92" s="3">
        <v>476553</v>
      </c>
      <c r="IZ92" s="3">
        <v>0</v>
      </c>
      <c r="JA92" s="3">
        <v>7136849</v>
      </c>
      <c r="JB92" s="36">
        <v>568.81000000000006</v>
      </c>
      <c r="JC92" s="36">
        <v>0</v>
      </c>
      <c r="JD92" s="36">
        <v>0</v>
      </c>
      <c r="JE92" s="36">
        <v>7633161</v>
      </c>
      <c r="JF92" s="36">
        <v>0</v>
      </c>
      <c r="JG92" s="36">
        <v>0</v>
      </c>
      <c r="JH92" s="36">
        <v>0</v>
      </c>
      <c r="JI92" s="36">
        <v>0</v>
      </c>
      <c r="JJ92" s="36">
        <v>0</v>
      </c>
      <c r="JK92" s="36">
        <v>533542</v>
      </c>
      <c r="JL92" s="36">
        <v>0</v>
      </c>
      <c r="JM92" s="36">
        <v>8166703</v>
      </c>
      <c r="JN92" s="3">
        <v>545.11</v>
      </c>
      <c r="JO92" s="3">
        <v>0</v>
      </c>
      <c r="JP92" s="3">
        <v>0</v>
      </c>
      <c r="JQ92" s="3">
        <v>7778870</v>
      </c>
      <c r="JR92" s="3">
        <v>0</v>
      </c>
      <c r="JS92" s="3">
        <v>0</v>
      </c>
      <c r="JT92" s="3">
        <v>0</v>
      </c>
      <c r="JU92" s="3">
        <v>0</v>
      </c>
      <c r="JV92" s="3">
        <v>0</v>
      </c>
      <c r="JW92" s="3">
        <v>511312</v>
      </c>
      <c r="JX92" s="3">
        <v>0</v>
      </c>
      <c r="JY92" s="3">
        <v>8290182</v>
      </c>
      <c r="JZ92" s="36">
        <v>546.60000000000036</v>
      </c>
      <c r="KA92" s="36">
        <v>0</v>
      </c>
      <c r="KB92" s="36">
        <v>0</v>
      </c>
      <c r="KC92" s="36">
        <v>9024637</v>
      </c>
      <c r="KD92" s="36">
        <v>0</v>
      </c>
      <c r="KE92" s="36">
        <v>0</v>
      </c>
      <c r="KF92" s="36">
        <v>0</v>
      </c>
      <c r="KG92" s="36">
        <v>0</v>
      </c>
      <c r="KH92" s="36">
        <v>0</v>
      </c>
      <c r="KI92" s="36">
        <v>594700</v>
      </c>
      <c r="KJ92" s="36">
        <v>0</v>
      </c>
      <c r="KK92" s="36">
        <v>9619337</v>
      </c>
      <c r="KL92" s="3">
        <v>574</v>
      </c>
      <c r="KM92" s="3" t="s">
        <v>752</v>
      </c>
      <c r="KN92" s="3">
        <v>0</v>
      </c>
      <c r="KO92" s="3">
        <v>10395350</v>
      </c>
      <c r="KP92" s="3">
        <v>0</v>
      </c>
      <c r="KQ92" s="3">
        <v>0</v>
      </c>
      <c r="KR92" s="3">
        <v>0</v>
      </c>
      <c r="KS92" s="3">
        <v>0</v>
      </c>
      <c r="KT92" s="3">
        <v>0</v>
      </c>
      <c r="KU92" s="3">
        <v>681912</v>
      </c>
      <c r="KV92" s="3">
        <v>0</v>
      </c>
      <c r="KW92" s="3">
        <v>11077262</v>
      </c>
      <c r="KX92" s="36"/>
      <c r="KY92" s="36"/>
      <c r="KZ92" s="36"/>
      <c r="LA92" s="36"/>
      <c r="LB92" s="36"/>
      <c r="LC92" s="36"/>
      <c r="LD92" s="36"/>
      <c r="LE92" s="36"/>
      <c r="LF92" s="36"/>
      <c r="LG92" s="36"/>
      <c r="LH92" s="36"/>
      <c r="LI92" s="36"/>
      <c r="LJ92" s="3"/>
      <c r="LK92" s="3">
        <f t="shared" si="2"/>
        <v>-3509</v>
      </c>
      <c r="LN92" s="204"/>
      <c r="LO92" s="20"/>
      <c r="LP92" s="61"/>
      <c r="LQ92" s="171"/>
      <c r="LR92" s="171"/>
      <c r="LS92" s="171"/>
      <c r="LT92" s="171"/>
      <c r="LU92" s="171"/>
      <c r="LV92" s="171"/>
      <c r="LW92" s="171"/>
      <c r="LX92" s="171"/>
      <c r="LY92" s="171"/>
    </row>
    <row r="93" spans="1:343" ht="14.45" customHeight="1">
      <c r="A93" s="1">
        <v>3510</v>
      </c>
      <c r="B93" s="2" t="s">
        <v>681</v>
      </c>
      <c r="C93" s="5"/>
      <c r="D93" s="5"/>
      <c r="E93" s="3"/>
      <c r="F93" s="3"/>
      <c r="G93" s="3"/>
      <c r="H93" s="3"/>
      <c r="I93" s="3"/>
      <c r="J93" s="12"/>
      <c r="K93" s="12"/>
      <c r="L93" s="13"/>
      <c r="M93" s="13"/>
      <c r="N93" s="13"/>
      <c r="O93" s="13"/>
      <c r="P93" s="13"/>
      <c r="Q93" s="5"/>
      <c r="R93" s="5"/>
      <c r="S93" s="3"/>
      <c r="T93" s="3"/>
      <c r="U93" s="3"/>
      <c r="V93" s="3"/>
      <c r="W93" s="3"/>
      <c r="X93" s="3"/>
      <c r="Y93" s="3"/>
      <c r="Z93" s="12"/>
      <c r="AA93" s="12"/>
      <c r="AB93" s="13"/>
      <c r="AC93" s="13"/>
      <c r="AD93" s="13"/>
      <c r="AE93" s="13"/>
      <c r="AF93" s="13"/>
      <c r="AG93" s="13"/>
      <c r="AH93" s="13"/>
      <c r="AI93" s="5"/>
      <c r="AJ93" s="5"/>
      <c r="AK93" s="3"/>
      <c r="AL93" s="3"/>
      <c r="AM93" s="3"/>
      <c r="AN93" s="3"/>
      <c r="AO93" s="3"/>
      <c r="AP93" s="3"/>
      <c r="AQ93" s="3"/>
      <c r="AR93" s="12"/>
      <c r="AS93" s="12"/>
      <c r="AT93" s="13"/>
      <c r="AU93" s="13"/>
      <c r="AV93" s="13"/>
      <c r="AW93" s="13"/>
      <c r="AX93" s="13"/>
      <c r="AY93" s="13"/>
      <c r="AZ93" s="13"/>
      <c r="BA93" s="5"/>
      <c r="BB93" s="5"/>
      <c r="BC93" s="5"/>
      <c r="BD93" s="3"/>
      <c r="BE93" s="3"/>
      <c r="BF93" s="3"/>
      <c r="BG93" s="3"/>
      <c r="BH93" s="3"/>
      <c r="BI93" s="3"/>
      <c r="BJ93" s="12"/>
      <c r="BK93" s="12"/>
      <c r="BL93" s="12"/>
      <c r="BM93" s="13"/>
      <c r="BN93" s="13"/>
      <c r="BO93" s="13"/>
      <c r="BP93" s="13"/>
      <c r="BQ93" s="13"/>
      <c r="BR93" s="13"/>
      <c r="BS93" s="5"/>
      <c r="BT93" s="5"/>
      <c r="BU93" s="5"/>
      <c r="BV93" s="3"/>
      <c r="BW93" s="3"/>
      <c r="BX93" s="3"/>
      <c r="BY93" s="3"/>
      <c r="BZ93" s="3"/>
      <c r="CA93" s="3"/>
      <c r="CB93" s="12"/>
      <c r="CC93" s="12"/>
      <c r="CD93" s="12"/>
      <c r="CE93" s="13"/>
      <c r="CF93" s="13"/>
      <c r="CG93" s="13"/>
      <c r="CH93" s="13"/>
      <c r="CI93" s="13"/>
      <c r="CJ93" s="13"/>
      <c r="CK93" s="13"/>
      <c r="CL93" s="13"/>
      <c r="CM93" s="13"/>
      <c r="CN93" s="5"/>
      <c r="CO93" s="5"/>
      <c r="CP93" s="5"/>
      <c r="CQ93" s="3"/>
      <c r="CR93" s="3"/>
      <c r="CS93" s="3"/>
      <c r="CT93" s="3"/>
      <c r="CU93" s="3"/>
      <c r="CV93" s="3"/>
      <c r="CW93" s="3"/>
      <c r="CX93" s="3"/>
      <c r="CY93" s="12"/>
      <c r="CZ93" s="12"/>
      <c r="DA93" s="12"/>
      <c r="DB93" s="13"/>
      <c r="DC93" s="13"/>
      <c r="DD93" s="13"/>
      <c r="DE93" s="13"/>
      <c r="DF93" s="13"/>
      <c r="DG93" s="13"/>
      <c r="DH93" s="13"/>
      <c r="DI93" s="13"/>
      <c r="DJ93" s="13"/>
      <c r="DK93" s="5"/>
      <c r="DL93" s="5"/>
      <c r="DM93" s="5"/>
      <c r="DN93" s="3"/>
      <c r="DO93" s="3"/>
      <c r="DP93" s="3"/>
      <c r="DQ93" s="3"/>
      <c r="DR93" s="3"/>
      <c r="DS93" s="3"/>
      <c r="DT93" s="3"/>
      <c r="DU93" s="3"/>
      <c r="DV93" s="12"/>
      <c r="DW93" s="12"/>
      <c r="DX93" s="12"/>
      <c r="DY93" s="13"/>
      <c r="DZ93" s="13"/>
      <c r="EA93" s="13"/>
      <c r="EB93" s="13"/>
      <c r="EC93" s="13"/>
      <c r="ED93" s="13"/>
      <c r="EE93" s="13"/>
      <c r="EF93" s="13"/>
      <c r="EG93" s="5"/>
      <c r="EH93" s="5"/>
      <c r="EI93" s="5"/>
      <c r="EJ93" s="3"/>
      <c r="EK93" s="3"/>
      <c r="EL93" s="3"/>
      <c r="EM93" s="3"/>
      <c r="EN93" s="3"/>
      <c r="EO93" s="3"/>
      <c r="EP93" s="3"/>
      <c r="EQ93" s="3"/>
      <c r="ER93" s="35"/>
      <c r="ES93" s="35"/>
      <c r="ET93" s="35"/>
      <c r="EU93" s="36"/>
      <c r="EV93" s="36"/>
      <c r="EW93" s="36"/>
      <c r="EX93" s="36"/>
      <c r="EY93" s="36"/>
      <c r="EZ93" s="36"/>
      <c r="FA93" s="36"/>
      <c r="FB93" s="36"/>
      <c r="FC93" s="5"/>
      <c r="FD93" s="5"/>
      <c r="FE93" s="5"/>
      <c r="FF93" s="3"/>
      <c r="FG93" s="3"/>
      <c r="FH93" s="3"/>
      <c r="FI93" s="3"/>
      <c r="FJ93" s="3"/>
      <c r="FK93" s="3"/>
      <c r="FL93" s="3"/>
      <c r="FM93" s="3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5"/>
      <c r="FZ93" s="5"/>
      <c r="GA93" s="5"/>
      <c r="GB93" s="3"/>
      <c r="GC93" s="3"/>
      <c r="GD93" s="3"/>
      <c r="GE93" s="3"/>
      <c r="GF93" s="3"/>
      <c r="GG93" s="3"/>
      <c r="GH93" s="3"/>
      <c r="GI93" s="3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5">
        <v>107.00031797199655</v>
      </c>
      <c r="GV93" s="5">
        <v>0</v>
      </c>
      <c r="GW93" s="5">
        <v>0</v>
      </c>
      <c r="GX93" s="3">
        <v>1277874</v>
      </c>
      <c r="GY93" s="3">
        <v>0</v>
      </c>
      <c r="GZ93" s="3">
        <v>0</v>
      </c>
      <c r="HA93" s="3">
        <v>0</v>
      </c>
      <c r="HB93" s="3">
        <v>0</v>
      </c>
      <c r="HC93" s="3">
        <v>95551</v>
      </c>
      <c r="HD93" s="3">
        <v>0</v>
      </c>
      <c r="HE93" s="3">
        <v>1373425</v>
      </c>
      <c r="HF93" s="36">
        <v>164.37333333333333</v>
      </c>
      <c r="HG93" s="36">
        <v>2.3733333333333277</v>
      </c>
      <c r="HH93" s="36">
        <v>0</v>
      </c>
      <c r="HI93" s="36">
        <v>1904661</v>
      </c>
      <c r="HJ93" s="36">
        <v>0</v>
      </c>
      <c r="HK93" s="36">
        <v>0</v>
      </c>
      <c r="HL93" s="36">
        <v>0</v>
      </c>
      <c r="HM93" s="36">
        <v>0</v>
      </c>
      <c r="HN93" s="36">
        <v>0</v>
      </c>
      <c r="HO93" s="36">
        <v>144651</v>
      </c>
      <c r="HP93" s="36">
        <v>0</v>
      </c>
      <c r="HQ93" s="36">
        <v>2049312</v>
      </c>
      <c r="HR93" s="3">
        <v>210.37</v>
      </c>
      <c r="HS93" s="3">
        <v>0</v>
      </c>
      <c r="HT93" s="3">
        <v>0</v>
      </c>
      <c r="HU93" s="3">
        <v>2532929</v>
      </c>
      <c r="HV93" s="3">
        <v>43185</v>
      </c>
      <c r="HW93" s="3">
        <v>0</v>
      </c>
      <c r="HX93" s="3">
        <v>0</v>
      </c>
      <c r="HY93" s="3">
        <v>0</v>
      </c>
      <c r="HZ93" s="3">
        <v>0</v>
      </c>
      <c r="IA93" s="3">
        <v>187862</v>
      </c>
      <c r="IB93" s="3">
        <v>3207</v>
      </c>
      <c r="IC93" s="3">
        <v>2720791</v>
      </c>
      <c r="ID93" s="201">
        <v>269.72000000000003</v>
      </c>
      <c r="IE93" s="201">
        <v>0</v>
      </c>
      <c r="IF93" s="201">
        <v>0</v>
      </c>
      <c r="IG93" s="36">
        <v>3373222</v>
      </c>
      <c r="IH93" s="36">
        <v>0</v>
      </c>
      <c r="II93" s="36">
        <v>0</v>
      </c>
      <c r="IJ93" s="36">
        <v>0</v>
      </c>
      <c r="IK93" s="36">
        <v>0</v>
      </c>
      <c r="IL93" s="36">
        <v>0</v>
      </c>
      <c r="IM93" s="36">
        <v>240859</v>
      </c>
      <c r="IN93" s="36">
        <v>0</v>
      </c>
      <c r="IO93" s="36">
        <v>3614081</v>
      </c>
      <c r="IP93" s="3">
        <v>324.55</v>
      </c>
      <c r="IQ93" s="3">
        <v>0.5500000000000107</v>
      </c>
      <c r="IR93" s="3">
        <v>0</v>
      </c>
      <c r="IS93" s="3">
        <v>4304844</v>
      </c>
      <c r="IT93" s="3">
        <v>0</v>
      </c>
      <c r="IU93" s="3">
        <v>0</v>
      </c>
      <c r="IV93" s="3">
        <v>0</v>
      </c>
      <c r="IW93" s="3">
        <v>0</v>
      </c>
      <c r="IX93" s="3">
        <v>0</v>
      </c>
      <c r="IY93" s="3">
        <v>303779</v>
      </c>
      <c r="IZ93" s="3">
        <v>0</v>
      </c>
      <c r="JA93" s="3">
        <v>4608623</v>
      </c>
      <c r="JB93" s="36">
        <v>379.51000000000005</v>
      </c>
      <c r="JC93" s="36">
        <v>1.510000000000056</v>
      </c>
      <c r="JD93" s="36">
        <v>0</v>
      </c>
      <c r="JE93" s="36">
        <v>5206605</v>
      </c>
      <c r="JF93" s="36">
        <v>0</v>
      </c>
      <c r="JG93" s="36">
        <v>0</v>
      </c>
      <c r="JH93" s="36">
        <v>0</v>
      </c>
      <c r="JI93" s="36">
        <v>0</v>
      </c>
      <c r="JJ93" s="36">
        <v>66795</v>
      </c>
      <c r="JK93" s="36">
        <v>354466</v>
      </c>
      <c r="JL93" s="36">
        <v>0</v>
      </c>
      <c r="JM93" s="36">
        <v>5561071</v>
      </c>
      <c r="JN93" s="3">
        <v>433.09999999999991</v>
      </c>
      <c r="JO93" s="3">
        <v>1.099999999999911</v>
      </c>
      <c r="JP93" s="3">
        <v>0</v>
      </c>
      <c r="JQ93" s="3">
        <v>6264960</v>
      </c>
      <c r="JR93" s="3">
        <v>0</v>
      </c>
      <c r="JS93" s="3">
        <v>0</v>
      </c>
      <c r="JT93" s="3">
        <v>0</v>
      </c>
      <c r="JU93" s="3">
        <v>0</v>
      </c>
      <c r="JV93" s="3">
        <v>0</v>
      </c>
      <c r="JW93" s="3">
        <v>405364</v>
      </c>
      <c r="JX93" s="3">
        <v>0</v>
      </c>
      <c r="JY93" s="3">
        <v>6670324</v>
      </c>
      <c r="JZ93" s="36">
        <v>483.26000000000005</v>
      </c>
      <c r="KA93" s="36">
        <v>0</v>
      </c>
      <c r="KB93" s="36">
        <v>0</v>
      </c>
      <c r="KC93" s="36">
        <v>7559987</v>
      </c>
      <c r="KD93" s="36">
        <v>0</v>
      </c>
      <c r="KE93" s="36">
        <v>0</v>
      </c>
      <c r="KF93" s="36">
        <v>0</v>
      </c>
      <c r="KG93" s="36">
        <v>0</v>
      </c>
      <c r="KH93" s="36">
        <v>0</v>
      </c>
      <c r="KI93" s="36">
        <v>525790</v>
      </c>
      <c r="KJ93" s="36">
        <v>0</v>
      </c>
      <c r="KK93" s="36">
        <v>8085777</v>
      </c>
      <c r="KL93" s="3">
        <v>487</v>
      </c>
      <c r="KM93" s="3">
        <v>1</v>
      </c>
      <c r="KN93" s="3">
        <v>0</v>
      </c>
      <c r="KO93" s="3">
        <v>8205158</v>
      </c>
      <c r="KP93" s="3">
        <v>0</v>
      </c>
      <c r="KQ93" s="3">
        <v>0</v>
      </c>
      <c r="KR93" s="3">
        <v>0</v>
      </c>
      <c r="KS93" s="3">
        <v>0</v>
      </c>
      <c r="KT93" s="3">
        <v>0</v>
      </c>
      <c r="KU93" s="3">
        <v>577582</v>
      </c>
      <c r="KV93" s="3">
        <v>0</v>
      </c>
      <c r="KW93" s="3">
        <v>8782740</v>
      </c>
      <c r="KX93" s="36"/>
      <c r="KY93" s="36"/>
      <c r="KZ93" s="36"/>
      <c r="LA93" s="36"/>
      <c r="LB93" s="36"/>
      <c r="LC93" s="36"/>
      <c r="LD93" s="36"/>
      <c r="LE93" s="36"/>
      <c r="LF93" s="36"/>
      <c r="LG93" s="36"/>
      <c r="LH93" s="36"/>
      <c r="LI93" s="36"/>
      <c r="LJ93" s="3"/>
      <c r="LK93" s="3">
        <f t="shared" si="2"/>
        <v>-3510</v>
      </c>
      <c r="LN93" s="204"/>
      <c r="LO93" s="20"/>
      <c r="LP93" s="61"/>
      <c r="LQ93" s="171"/>
      <c r="LR93" s="171"/>
      <c r="LS93" s="171"/>
      <c r="LT93" s="171"/>
      <c r="LU93" s="171"/>
      <c r="LV93" s="171"/>
      <c r="LW93" s="171"/>
      <c r="LX93" s="171"/>
      <c r="LY93" s="171"/>
    </row>
    <row r="94" spans="1:343" ht="14.45" customHeight="1">
      <c r="A94" s="1">
        <v>3513</v>
      </c>
      <c r="B94" s="2" t="s">
        <v>683</v>
      </c>
      <c r="C94" s="5"/>
      <c r="D94" s="5"/>
      <c r="E94" s="3"/>
      <c r="F94" s="3"/>
      <c r="G94" s="3"/>
      <c r="H94" s="3"/>
      <c r="I94" s="3"/>
      <c r="J94" s="12"/>
      <c r="K94" s="12"/>
      <c r="L94" s="13"/>
      <c r="M94" s="13"/>
      <c r="N94" s="13"/>
      <c r="O94" s="13"/>
      <c r="P94" s="13"/>
      <c r="Q94" s="5"/>
      <c r="R94" s="5"/>
      <c r="S94" s="3"/>
      <c r="T94" s="3"/>
      <c r="U94" s="3"/>
      <c r="V94" s="3"/>
      <c r="W94" s="3"/>
      <c r="X94" s="3"/>
      <c r="Y94" s="3"/>
      <c r="Z94" s="12"/>
      <c r="AA94" s="12"/>
      <c r="AB94" s="13"/>
      <c r="AC94" s="13"/>
      <c r="AD94" s="13"/>
      <c r="AE94" s="13"/>
      <c r="AF94" s="13"/>
      <c r="AG94" s="13"/>
      <c r="AH94" s="13"/>
      <c r="AI94" s="5"/>
      <c r="AJ94" s="5"/>
      <c r="AK94" s="3"/>
      <c r="AL94" s="3"/>
      <c r="AM94" s="3"/>
      <c r="AN94" s="3"/>
      <c r="AO94" s="3"/>
      <c r="AP94" s="3"/>
      <c r="AQ94" s="3"/>
      <c r="AR94" s="12"/>
      <c r="AS94" s="12"/>
      <c r="AT94" s="13"/>
      <c r="AU94" s="13"/>
      <c r="AV94" s="13"/>
      <c r="AW94" s="13"/>
      <c r="AX94" s="13"/>
      <c r="AY94" s="13"/>
      <c r="AZ94" s="13"/>
      <c r="BA94" s="5"/>
      <c r="BB94" s="5"/>
      <c r="BC94" s="5"/>
      <c r="BD94" s="3"/>
      <c r="BE94" s="3"/>
      <c r="BF94" s="3"/>
      <c r="BG94" s="3"/>
      <c r="BH94" s="3"/>
      <c r="BI94" s="3"/>
      <c r="BJ94" s="12"/>
      <c r="BK94" s="12"/>
      <c r="BL94" s="12"/>
      <c r="BM94" s="13"/>
      <c r="BN94" s="13"/>
      <c r="BO94" s="13"/>
      <c r="BP94" s="13"/>
      <c r="BQ94" s="13"/>
      <c r="BR94" s="13"/>
      <c r="BS94" s="5"/>
      <c r="BT94" s="5"/>
      <c r="BU94" s="5"/>
      <c r="BV94" s="3"/>
      <c r="BW94" s="3"/>
      <c r="BX94" s="3"/>
      <c r="BY94" s="3"/>
      <c r="BZ94" s="3"/>
      <c r="CA94" s="3"/>
      <c r="CB94" s="12"/>
      <c r="CC94" s="12"/>
      <c r="CD94" s="12"/>
      <c r="CE94" s="13"/>
      <c r="CF94" s="13"/>
      <c r="CG94" s="13"/>
      <c r="CH94" s="13"/>
      <c r="CI94" s="13"/>
      <c r="CJ94" s="13"/>
      <c r="CK94" s="13"/>
      <c r="CL94" s="13"/>
      <c r="CM94" s="13"/>
      <c r="CN94" s="5"/>
      <c r="CO94" s="5"/>
      <c r="CP94" s="5"/>
      <c r="CQ94" s="3"/>
      <c r="CR94" s="3"/>
      <c r="CS94" s="3"/>
      <c r="CT94" s="3"/>
      <c r="CU94" s="3"/>
      <c r="CV94" s="3"/>
      <c r="CW94" s="3"/>
      <c r="CX94" s="3"/>
      <c r="CY94" s="12"/>
      <c r="CZ94" s="12"/>
      <c r="DA94" s="12"/>
      <c r="DB94" s="13"/>
      <c r="DC94" s="13"/>
      <c r="DD94" s="13"/>
      <c r="DE94" s="13"/>
      <c r="DF94" s="13"/>
      <c r="DG94" s="13"/>
      <c r="DH94" s="13"/>
      <c r="DI94" s="13"/>
      <c r="DJ94" s="13"/>
      <c r="DK94" s="5"/>
      <c r="DL94" s="5"/>
      <c r="DM94" s="5"/>
      <c r="DN94" s="3"/>
      <c r="DO94" s="3"/>
      <c r="DP94" s="3"/>
      <c r="DQ94" s="3"/>
      <c r="DR94" s="3"/>
      <c r="DS94" s="3"/>
      <c r="DT94" s="3"/>
      <c r="DU94" s="3"/>
      <c r="DV94" s="12"/>
      <c r="DW94" s="12"/>
      <c r="DX94" s="12"/>
      <c r="DY94" s="13"/>
      <c r="DZ94" s="13"/>
      <c r="EA94" s="13"/>
      <c r="EB94" s="13"/>
      <c r="EC94" s="13"/>
      <c r="ED94" s="13"/>
      <c r="EE94" s="13"/>
      <c r="EF94" s="13"/>
      <c r="EG94" s="5"/>
      <c r="EH94" s="5"/>
      <c r="EI94" s="5"/>
      <c r="EJ94" s="3"/>
      <c r="EK94" s="3"/>
      <c r="EL94" s="3"/>
      <c r="EM94" s="3"/>
      <c r="EN94" s="3"/>
      <c r="EO94" s="3"/>
      <c r="EP94" s="3"/>
      <c r="EQ94" s="3"/>
      <c r="ER94" s="35"/>
      <c r="ES94" s="35"/>
      <c r="ET94" s="35"/>
      <c r="EU94" s="36"/>
      <c r="EV94" s="36"/>
      <c r="EW94" s="36"/>
      <c r="EX94" s="36"/>
      <c r="EY94" s="36"/>
      <c r="EZ94" s="36"/>
      <c r="FA94" s="36"/>
      <c r="FB94" s="36"/>
      <c r="FC94" s="5"/>
      <c r="FD94" s="5"/>
      <c r="FE94" s="5"/>
      <c r="FF94" s="3"/>
      <c r="FG94" s="3"/>
      <c r="FH94" s="3"/>
      <c r="FI94" s="3"/>
      <c r="FJ94" s="3"/>
      <c r="FK94" s="3"/>
      <c r="FL94" s="3"/>
      <c r="FM94" s="3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5"/>
      <c r="FZ94" s="5"/>
      <c r="GA94" s="5"/>
      <c r="GB94" s="3"/>
      <c r="GC94" s="3"/>
      <c r="GD94" s="3"/>
      <c r="GE94" s="3"/>
      <c r="GF94" s="3"/>
      <c r="GG94" s="3"/>
      <c r="GH94" s="3"/>
      <c r="GI94" s="3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5"/>
      <c r="GV94" s="5"/>
      <c r="GW94" s="5"/>
      <c r="GX94" s="3"/>
      <c r="GY94" s="3"/>
      <c r="GZ94" s="3"/>
      <c r="HA94" s="3"/>
      <c r="HB94" s="3"/>
      <c r="HC94" s="3"/>
      <c r="HD94" s="3"/>
      <c r="HE94" s="3"/>
      <c r="HF94" s="36">
        <v>303.9488054607508</v>
      </c>
      <c r="HG94" s="36">
        <v>0</v>
      </c>
      <c r="HH94" s="36">
        <v>0</v>
      </c>
      <c r="HI94" s="36">
        <v>3824684</v>
      </c>
      <c r="HJ94" s="36">
        <v>-1277</v>
      </c>
      <c r="HK94" s="36">
        <v>0</v>
      </c>
      <c r="HL94" s="36">
        <v>0</v>
      </c>
      <c r="HM94" s="36">
        <v>0</v>
      </c>
      <c r="HN94" s="36">
        <v>0</v>
      </c>
      <c r="HO94" s="36">
        <v>271429</v>
      </c>
      <c r="HP94" s="36">
        <v>-80</v>
      </c>
      <c r="HQ94" s="36">
        <v>4096113</v>
      </c>
      <c r="HR94" s="3">
        <v>417.53999999999996</v>
      </c>
      <c r="HS94" s="3">
        <v>0</v>
      </c>
      <c r="HT94" s="3">
        <v>0</v>
      </c>
      <c r="HU94" s="3">
        <v>4641060</v>
      </c>
      <c r="HV94" s="3">
        <v>0</v>
      </c>
      <c r="HW94" s="3">
        <v>0</v>
      </c>
      <c r="HX94" s="3">
        <v>0</v>
      </c>
      <c r="HY94" s="3">
        <v>0</v>
      </c>
      <c r="HZ94" s="3">
        <v>0</v>
      </c>
      <c r="IA94" s="3">
        <v>372857</v>
      </c>
      <c r="IB94" s="3">
        <v>0</v>
      </c>
      <c r="IC94" s="3">
        <v>5013917</v>
      </c>
      <c r="ID94" s="201">
        <v>542.78000000000009</v>
      </c>
      <c r="IE94" s="201">
        <v>17.77999999999998</v>
      </c>
      <c r="IF94" s="201">
        <v>0</v>
      </c>
      <c r="IG94" s="36">
        <v>6260273</v>
      </c>
      <c r="IH94" s="36">
        <v>0</v>
      </c>
      <c r="II94" s="36">
        <v>0</v>
      </c>
      <c r="IJ94" s="36">
        <v>0</v>
      </c>
      <c r="IK94" s="36">
        <v>0</v>
      </c>
      <c r="IL94" s="36">
        <v>0</v>
      </c>
      <c r="IM94" s="36">
        <v>468955</v>
      </c>
      <c r="IN94" s="36">
        <v>0</v>
      </c>
      <c r="IO94" s="36">
        <v>6729228</v>
      </c>
      <c r="IP94" s="3">
        <v>623.33999999999958</v>
      </c>
      <c r="IQ94" s="3">
        <v>0</v>
      </c>
      <c r="IR94" s="3">
        <v>0</v>
      </c>
      <c r="IS94" s="3">
        <v>7796860</v>
      </c>
      <c r="IT94" s="3">
        <v>0</v>
      </c>
      <c r="IU94" s="3">
        <v>0</v>
      </c>
      <c r="IV94" s="3">
        <v>0</v>
      </c>
      <c r="IW94" s="3">
        <v>0</v>
      </c>
      <c r="IX94" s="3">
        <v>0</v>
      </c>
      <c r="IY94" s="3">
        <v>584661</v>
      </c>
      <c r="IZ94" s="3">
        <v>0</v>
      </c>
      <c r="JA94" s="3">
        <v>8381521</v>
      </c>
      <c r="JB94" s="36">
        <v>740.36</v>
      </c>
      <c r="JC94" s="36">
        <v>5.3600000000000119</v>
      </c>
      <c r="JD94" s="36">
        <v>0</v>
      </c>
      <c r="JE94" s="36">
        <v>9751769</v>
      </c>
      <c r="JF94" s="36">
        <v>0</v>
      </c>
      <c r="JG94" s="36">
        <v>0</v>
      </c>
      <c r="JH94" s="36">
        <v>0</v>
      </c>
      <c r="JI94" s="36">
        <v>0</v>
      </c>
      <c r="JJ94" s="36">
        <v>0</v>
      </c>
      <c r="JK94" s="36">
        <v>689289</v>
      </c>
      <c r="JL94" s="36">
        <v>0</v>
      </c>
      <c r="JM94" s="36">
        <v>10441058</v>
      </c>
      <c r="JN94" s="3">
        <v>732.34000000000015</v>
      </c>
      <c r="JO94" s="3">
        <v>0</v>
      </c>
      <c r="JP94" s="3">
        <v>0</v>
      </c>
      <c r="JQ94" s="3">
        <v>11305225</v>
      </c>
      <c r="JR94" s="3">
        <v>0</v>
      </c>
      <c r="JS94" s="3">
        <v>0</v>
      </c>
      <c r="JT94" s="3">
        <v>0</v>
      </c>
      <c r="JU94" s="3">
        <v>0</v>
      </c>
      <c r="JV94" s="3">
        <v>0</v>
      </c>
      <c r="JW94" s="3">
        <v>686932</v>
      </c>
      <c r="JX94" s="3">
        <v>0</v>
      </c>
      <c r="JY94" s="3">
        <v>11992157</v>
      </c>
      <c r="JZ94" s="36">
        <v>741.45</v>
      </c>
      <c r="KA94" s="36">
        <v>6.4499999999998092</v>
      </c>
      <c r="KB94" s="36">
        <v>0</v>
      </c>
      <c r="KC94" s="36">
        <v>11949612</v>
      </c>
      <c r="KD94" s="36">
        <v>0</v>
      </c>
      <c r="KE94" s="36">
        <v>0</v>
      </c>
      <c r="KF94" s="36">
        <v>0</v>
      </c>
      <c r="KG94" s="36">
        <v>0</v>
      </c>
      <c r="KH94" s="36">
        <v>0</v>
      </c>
      <c r="KI94" s="36">
        <v>800008</v>
      </c>
      <c r="KJ94" s="36">
        <v>0</v>
      </c>
      <c r="KK94" s="36">
        <v>12749620</v>
      </c>
      <c r="KL94" s="3">
        <v>731</v>
      </c>
      <c r="KM94" s="3" t="s">
        <v>752</v>
      </c>
      <c r="KN94" s="3">
        <v>0</v>
      </c>
      <c r="KO94" s="3">
        <v>12948220</v>
      </c>
      <c r="KP94" s="3">
        <v>0</v>
      </c>
      <c r="KQ94" s="3">
        <v>0</v>
      </c>
      <c r="KR94" s="3">
        <v>0</v>
      </c>
      <c r="KS94" s="3">
        <v>0</v>
      </c>
      <c r="KT94" s="3">
        <v>0</v>
      </c>
      <c r="KU94" s="3">
        <v>868428</v>
      </c>
      <c r="KV94" s="3">
        <v>0</v>
      </c>
      <c r="KW94" s="3">
        <v>13816648</v>
      </c>
      <c r="KX94" s="36"/>
      <c r="KY94" s="36"/>
      <c r="KZ94" s="36"/>
      <c r="LA94" s="36"/>
      <c r="LB94" s="36"/>
      <c r="LC94" s="36"/>
      <c r="LD94" s="36"/>
      <c r="LE94" s="36"/>
      <c r="LF94" s="36"/>
      <c r="LG94" s="36"/>
      <c r="LH94" s="36"/>
      <c r="LI94" s="36"/>
      <c r="LJ94" s="3"/>
      <c r="LK94" s="3">
        <f t="shared" si="2"/>
        <v>-3513</v>
      </c>
      <c r="LN94" s="204"/>
      <c r="LO94" s="20"/>
      <c r="LP94" s="61"/>
      <c r="LQ94" s="171"/>
      <c r="LR94" s="171"/>
      <c r="LS94" s="171"/>
      <c r="LT94" s="171"/>
      <c r="LU94" s="171"/>
      <c r="LV94" s="171"/>
      <c r="LW94" s="171"/>
      <c r="LX94" s="171"/>
      <c r="LY94" s="171"/>
    </row>
    <row r="95" spans="1:343" ht="14.45" customHeight="1">
      <c r="A95" s="1">
        <v>3514</v>
      </c>
      <c r="B95" s="2" t="s">
        <v>684</v>
      </c>
      <c r="C95" s="5"/>
      <c r="D95" s="5"/>
      <c r="E95" s="3"/>
      <c r="F95" s="3"/>
      <c r="G95" s="3"/>
      <c r="H95" s="3"/>
      <c r="I95" s="3"/>
      <c r="J95" s="12"/>
      <c r="K95" s="12"/>
      <c r="L95" s="13"/>
      <c r="M95" s="13"/>
      <c r="N95" s="13"/>
      <c r="O95" s="13"/>
      <c r="P95" s="13"/>
      <c r="Q95" s="5"/>
      <c r="R95" s="5"/>
      <c r="S95" s="3"/>
      <c r="T95" s="3"/>
      <c r="U95" s="3"/>
      <c r="V95" s="3"/>
      <c r="W95" s="3"/>
      <c r="X95" s="3"/>
      <c r="Y95" s="3"/>
      <c r="Z95" s="12"/>
      <c r="AA95" s="12"/>
      <c r="AB95" s="13"/>
      <c r="AC95" s="13"/>
      <c r="AD95" s="13"/>
      <c r="AE95" s="13"/>
      <c r="AF95" s="13"/>
      <c r="AG95" s="13"/>
      <c r="AH95" s="13"/>
      <c r="AI95" s="5"/>
      <c r="AJ95" s="5"/>
      <c r="AK95" s="3"/>
      <c r="AL95" s="3"/>
      <c r="AM95" s="3"/>
      <c r="AN95" s="3"/>
      <c r="AO95" s="3"/>
      <c r="AP95" s="3"/>
      <c r="AQ95" s="3"/>
      <c r="AR95" s="12"/>
      <c r="AS95" s="12"/>
      <c r="AT95" s="13"/>
      <c r="AU95" s="13"/>
      <c r="AV95" s="13"/>
      <c r="AW95" s="13"/>
      <c r="AX95" s="13"/>
      <c r="AY95" s="13"/>
      <c r="AZ95" s="13"/>
      <c r="BA95" s="5"/>
      <c r="BB95" s="5"/>
      <c r="BC95" s="5"/>
      <c r="BD95" s="3"/>
      <c r="BE95" s="3"/>
      <c r="BF95" s="3"/>
      <c r="BG95" s="3"/>
      <c r="BH95" s="3"/>
      <c r="BI95" s="3"/>
      <c r="BJ95" s="12"/>
      <c r="BK95" s="12"/>
      <c r="BL95" s="12"/>
      <c r="BM95" s="13"/>
      <c r="BN95" s="13"/>
      <c r="BO95" s="13"/>
      <c r="BP95" s="13"/>
      <c r="BQ95" s="13"/>
      <c r="BR95" s="13"/>
      <c r="BS95" s="5"/>
      <c r="BT95" s="5"/>
      <c r="BU95" s="5"/>
      <c r="BV95" s="3"/>
      <c r="BW95" s="3"/>
      <c r="BX95" s="3"/>
      <c r="BY95" s="3"/>
      <c r="BZ95" s="3"/>
      <c r="CA95" s="3"/>
      <c r="CB95" s="12"/>
      <c r="CC95" s="12"/>
      <c r="CD95" s="12"/>
      <c r="CE95" s="13"/>
      <c r="CF95" s="13"/>
      <c r="CG95" s="13"/>
      <c r="CH95" s="13"/>
      <c r="CI95" s="13"/>
      <c r="CJ95" s="13"/>
      <c r="CK95" s="13"/>
      <c r="CL95" s="13"/>
      <c r="CM95" s="13"/>
      <c r="CN95" s="5"/>
      <c r="CO95" s="5"/>
      <c r="CP95" s="5"/>
      <c r="CQ95" s="3"/>
      <c r="CR95" s="3"/>
      <c r="CS95" s="3"/>
      <c r="CT95" s="3"/>
      <c r="CU95" s="3"/>
      <c r="CV95" s="3"/>
      <c r="CW95" s="3"/>
      <c r="CX95" s="3"/>
      <c r="CY95" s="12"/>
      <c r="CZ95" s="12"/>
      <c r="DA95" s="12"/>
      <c r="DB95" s="13"/>
      <c r="DC95" s="13"/>
      <c r="DD95" s="13"/>
      <c r="DE95" s="13"/>
      <c r="DF95" s="13"/>
      <c r="DG95" s="13"/>
      <c r="DH95" s="13"/>
      <c r="DI95" s="13"/>
      <c r="DJ95" s="13"/>
      <c r="DK95" s="5"/>
      <c r="DL95" s="5"/>
      <c r="DM95" s="5"/>
      <c r="DN95" s="3"/>
      <c r="DO95" s="3"/>
      <c r="DP95" s="3"/>
      <c r="DQ95" s="3"/>
      <c r="DR95" s="3"/>
      <c r="DS95" s="3"/>
      <c r="DT95" s="3"/>
      <c r="DU95" s="3"/>
      <c r="DV95" s="12"/>
      <c r="DW95" s="12"/>
      <c r="DX95" s="12"/>
      <c r="DY95" s="13"/>
      <c r="DZ95" s="13"/>
      <c r="EA95" s="13"/>
      <c r="EB95" s="13"/>
      <c r="EC95" s="13"/>
      <c r="ED95" s="13"/>
      <c r="EE95" s="13"/>
      <c r="EF95" s="13"/>
      <c r="EG95" s="5"/>
      <c r="EH95" s="5"/>
      <c r="EI95" s="5"/>
      <c r="EJ95" s="3"/>
      <c r="EK95" s="3"/>
      <c r="EL95" s="3"/>
      <c r="EM95" s="3"/>
      <c r="EN95" s="3"/>
      <c r="EO95" s="3"/>
      <c r="EP95" s="3"/>
      <c r="EQ95" s="3"/>
      <c r="ER95" s="35"/>
      <c r="ES95" s="35"/>
      <c r="ET95" s="35"/>
      <c r="EU95" s="36"/>
      <c r="EV95" s="36"/>
      <c r="EW95" s="36"/>
      <c r="EX95" s="36"/>
      <c r="EY95" s="36"/>
      <c r="EZ95" s="36"/>
      <c r="FA95" s="36"/>
      <c r="FB95" s="36"/>
      <c r="FC95" s="5"/>
      <c r="FD95" s="5"/>
      <c r="FE95" s="5"/>
      <c r="FF95" s="3"/>
      <c r="FG95" s="3"/>
      <c r="FH95" s="3"/>
      <c r="FI95" s="3"/>
      <c r="FJ95" s="3"/>
      <c r="FK95" s="3"/>
      <c r="FL95" s="3"/>
      <c r="FM95" s="3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5"/>
      <c r="FZ95" s="5"/>
      <c r="GA95" s="5"/>
      <c r="GB95" s="3"/>
      <c r="GC95" s="3"/>
      <c r="GD95" s="3"/>
      <c r="GE95" s="3"/>
      <c r="GF95" s="3"/>
      <c r="GG95" s="3"/>
      <c r="GH95" s="3"/>
      <c r="GI95" s="3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5"/>
      <c r="GV95" s="5"/>
      <c r="GW95" s="5"/>
      <c r="GX95" s="3"/>
      <c r="GY95" s="3"/>
      <c r="GZ95" s="3"/>
      <c r="HA95" s="3"/>
      <c r="HB95" s="3"/>
      <c r="HC95" s="3"/>
      <c r="HD95" s="3"/>
      <c r="HE95" s="3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">
        <v>87.559999999999988</v>
      </c>
      <c r="HS95" s="3">
        <v>0</v>
      </c>
      <c r="HT95" s="3">
        <v>0</v>
      </c>
      <c r="HU95" s="3">
        <v>1099370</v>
      </c>
      <c r="HV95" s="3">
        <v>0</v>
      </c>
      <c r="HW95" s="3">
        <v>0</v>
      </c>
      <c r="HX95" s="3">
        <v>0</v>
      </c>
      <c r="HY95" s="3">
        <v>0</v>
      </c>
      <c r="HZ95" s="3">
        <v>0</v>
      </c>
      <c r="IA95" s="3">
        <v>78189</v>
      </c>
      <c r="IB95" s="3">
        <v>0</v>
      </c>
      <c r="IC95" s="3">
        <v>1177559</v>
      </c>
      <c r="ID95" s="201">
        <v>167.71000000000004</v>
      </c>
      <c r="IE95" s="201">
        <v>0</v>
      </c>
      <c r="IF95" s="201">
        <v>0</v>
      </c>
      <c r="IG95" s="36">
        <v>2181572</v>
      </c>
      <c r="IH95" s="36">
        <v>0</v>
      </c>
      <c r="II95" s="36">
        <v>0</v>
      </c>
      <c r="IJ95" s="36">
        <v>0</v>
      </c>
      <c r="IK95" s="36">
        <v>0</v>
      </c>
      <c r="IL95" s="36">
        <v>0</v>
      </c>
      <c r="IM95" s="36">
        <v>149758</v>
      </c>
      <c r="IN95" s="36">
        <v>0</v>
      </c>
      <c r="IO95" s="36">
        <v>2331330</v>
      </c>
      <c r="IP95" s="3">
        <v>259.70999999999992</v>
      </c>
      <c r="IQ95" s="3">
        <v>0</v>
      </c>
      <c r="IR95" s="3">
        <v>0</v>
      </c>
      <c r="IS95" s="3">
        <v>3479128</v>
      </c>
      <c r="IT95" s="3">
        <v>0</v>
      </c>
      <c r="IU95" s="3">
        <v>0</v>
      </c>
      <c r="IV95" s="3">
        <v>0</v>
      </c>
      <c r="IW95" s="3">
        <v>0</v>
      </c>
      <c r="IX95" s="3">
        <v>0</v>
      </c>
      <c r="IY95" s="3">
        <v>243601</v>
      </c>
      <c r="IZ95" s="3">
        <v>0</v>
      </c>
      <c r="JA95" s="3">
        <v>3722729</v>
      </c>
      <c r="JB95" s="36">
        <v>255.37999999999997</v>
      </c>
      <c r="JC95" s="36">
        <v>0</v>
      </c>
      <c r="JD95" s="36">
        <v>0</v>
      </c>
      <c r="JE95" s="36">
        <v>3679821</v>
      </c>
      <c r="JF95" s="36">
        <v>0</v>
      </c>
      <c r="JG95" s="36">
        <v>0</v>
      </c>
      <c r="JH95" s="36">
        <v>0</v>
      </c>
      <c r="JI95" s="36">
        <v>0</v>
      </c>
      <c r="JJ95" s="36">
        <v>0</v>
      </c>
      <c r="JK95" s="36">
        <v>239547</v>
      </c>
      <c r="JL95" s="36">
        <v>0</v>
      </c>
      <c r="JM95" s="36">
        <v>3919368</v>
      </c>
      <c r="JN95" s="3">
        <v>323.31000000000006</v>
      </c>
      <c r="JO95" s="3">
        <v>0</v>
      </c>
      <c r="JP95" s="3">
        <v>0</v>
      </c>
      <c r="JQ95" s="3">
        <v>4772489</v>
      </c>
      <c r="JR95" s="3">
        <v>0</v>
      </c>
      <c r="JS95" s="3">
        <v>0</v>
      </c>
      <c r="JT95" s="3">
        <v>0</v>
      </c>
      <c r="JU95" s="3">
        <v>0</v>
      </c>
      <c r="JV95" s="3">
        <v>0</v>
      </c>
      <c r="JW95" s="3">
        <v>303266</v>
      </c>
      <c r="JX95" s="3">
        <v>0</v>
      </c>
      <c r="JY95" s="3">
        <v>5075755</v>
      </c>
      <c r="JZ95" s="36">
        <v>418.07000000000005</v>
      </c>
      <c r="KA95" s="36">
        <v>0</v>
      </c>
      <c r="KB95" s="36">
        <v>0</v>
      </c>
      <c r="KC95" s="36">
        <v>6982276</v>
      </c>
      <c r="KD95" s="36">
        <v>0</v>
      </c>
      <c r="KE95" s="36">
        <v>0</v>
      </c>
      <c r="KF95" s="36">
        <v>0</v>
      </c>
      <c r="KG95" s="36">
        <v>0</v>
      </c>
      <c r="KH95" s="36">
        <v>0</v>
      </c>
      <c r="KI95" s="36">
        <v>454858</v>
      </c>
      <c r="KJ95" s="36">
        <v>0</v>
      </c>
      <c r="KK95" s="36">
        <v>7437134</v>
      </c>
      <c r="KL95" s="3">
        <v>519</v>
      </c>
      <c r="KM95" s="3" t="s">
        <v>752</v>
      </c>
      <c r="KN95" s="3">
        <v>0</v>
      </c>
      <c r="KO95" s="3">
        <v>9475947</v>
      </c>
      <c r="KP95" s="3">
        <v>0</v>
      </c>
      <c r="KQ95" s="3">
        <v>0</v>
      </c>
      <c r="KR95" s="3">
        <v>0</v>
      </c>
      <c r="KS95" s="3">
        <v>0</v>
      </c>
      <c r="KT95" s="3">
        <v>0</v>
      </c>
      <c r="KU95" s="3">
        <v>616572</v>
      </c>
      <c r="KV95" s="3">
        <v>0</v>
      </c>
      <c r="KW95" s="3">
        <v>10092519</v>
      </c>
      <c r="KX95" s="36"/>
      <c r="KY95" s="36"/>
      <c r="KZ95" s="36"/>
      <c r="LA95" s="36"/>
      <c r="LB95" s="36"/>
      <c r="LC95" s="36"/>
      <c r="LD95" s="36"/>
      <c r="LE95" s="36"/>
      <c r="LF95" s="36"/>
      <c r="LG95" s="36"/>
      <c r="LH95" s="36"/>
      <c r="LI95" s="36"/>
      <c r="LJ95" s="3"/>
      <c r="LK95" s="3">
        <f t="shared" si="2"/>
        <v>-3514</v>
      </c>
      <c r="LN95" s="204"/>
      <c r="LO95" s="20"/>
      <c r="LP95" s="61"/>
      <c r="LQ95" s="171"/>
      <c r="LR95" s="171"/>
      <c r="LS95" s="171"/>
      <c r="LT95" s="171"/>
      <c r="LU95" s="171"/>
      <c r="LV95" s="171"/>
      <c r="LW95" s="171"/>
      <c r="LX95" s="171"/>
      <c r="LY95" s="171"/>
    </row>
    <row r="96" spans="1:343" ht="14.45" customHeight="1">
      <c r="A96" s="1">
        <v>3515</v>
      </c>
      <c r="B96" s="2" t="s">
        <v>691</v>
      </c>
      <c r="C96" s="5"/>
      <c r="D96" s="5"/>
      <c r="E96" s="3"/>
      <c r="F96" s="3"/>
      <c r="G96" s="3"/>
      <c r="H96" s="3"/>
      <c r="I96" s="3"/>
      <c r="J96" s="12"/>
      <c r="K96" s="12"/>
      <c r="L96" s="13"/>
      <c r="M96" s="13"/>
      <c r="N96" s="13"/>
      <c r="O96" s="13"/>
      <c r="P96" s="13"/>
      <c r="Q96" s="5"/>
      <c r="R96" s="5"/>
      <c r="S96" s="3"/>
      <c r="T96" s="3"/>
      <c r="U96" s="3"/>
      <c r="V96" s="3"/>
      <c r="W96" s="3"/>
      <c r="X96" s="3"/>
      <c r="Y96" s="3"/>
      <c r="Z96" s="12"/>
      <c r="AA96" s="12"/>
      <c r="AB96" s="13"/>
      <c r="AC96" s="13"/>
      <c r="AD96" s="13"/>
      <c r="AE96" s="13"/>
      <c r="AF96" s="13"/>
      <c r="AG96" s="13"/>
      <c r="AH96" s="13"/>
      <c r="AI96" s="5"/>
      <c r="AJ96" s="5"/>
      <c r="AK96" s="3"/>
      <c r="AL96" s="3"/>
      <c r="AM96" s="3"/>
      <c r="AN96" s="3"/>
      <c r="AO96" s="3"/>
      <c r="AP96" s="3"/>
      <c r="AQ96" s="3"/>
      <c r="AR96" s="12"/>
      <c r="AS96" s="12"/>
      <c r="AT96" s="13"/>
      <c r="AU96" s="13"/>
      <c r="AV96" s="13"/>
      <c r="AW96" s="13"/>
      <c r="AX96" s="13"/>
      <c r="AY96" s="13"/>
      <c r="AZ96" s="13"/>
      <c r="BA96" s="5"/>
      <c r="BB96" s="5"/>
      <c r="BC96" s="5"/>
      <c r="BD96" s="3"/>
      <c r="BE96" s="3"/>
      <c r="BF96" s="3"/>
      <c r="BG96" s="3"/>
      <c r="BH96" s="3"/>
      <c r="BI96" s="3"/>
      <c r="BJ96" s="12"/>
      <c r="BK96" s="12"/>
      <c r="BL96" s="12"/>
      <c r="BM96" s="13"/>
      <c r="BN96" s="13"/>
      <c r="BO96" s="13"/>
      <c r="BP96" s="13"/>
      <c r="BQ96" s="13"/>
      <c r="BR96" s="13"/>
      <c r="BS96" s="5"/>
      <c r="BT96" s="5"/>
      <c r="BU96" s="5"/>
      <c r="BV96" s="3"/>
      <c r="BW96" s="3"/>
      <c r="BX96" s="3"/>
      <c r="BY96" s="3"/>
      <c r="BZ96" s="3"/>
      <c r="CA96" s="3"/>
      <c r="CB96" s="12"/>
      <c r="CC96" s="12"/>
      <c r="CD96" s="12"/>
      <c r="CE96" s="13"/>
      <c r="CF96" s="13"/>
      <c r="CG96" s="13"/>
      <c r="CH96" s="13"/>
      <c r="CI96" s="13"/>
      <c r="CJ96" s="13"/>
      <c r="CK96" s="13"/>
      <c r="CL96" s="13"/>
      <c r="CM96" s="13"/>
      <c r="CN96" s="5"/>
      <c r="CO96" s="5"/>
      <c r="CP96" s="5"/>
      <c r="CQ96" s="3"/>
      <c r="CR96" s="3"/>
      <c r="CS96" s="3"/>
      <c r="CT96" s="3"/>
      <c r="CU96" s="3"/>
      <c r="CV96" s="3"/>
      <c r="CW96" s="3"/>
      <c r="CX96" s="3"/>
      <c r="CY96" s="12"/>
      <c r="CZ96" s="12"/>
      <c r="DA96" s="12"/>
      <c r="DB96" s="13"/>
      <c r="DC96" s="13"/>
      <c r="DD96" s="13"/>
      <c r="DE96" s="13"/>
      <c r="DF96" s="13"/>
      <c r="DG96" s="13"/>
      <c r="DH96" s="13"/>
      <c r="DI96" s="13"/>
      <c r="DJ96" s="13"/>
      <c r="DK96" s="5"/>
      <c r="DL96" s="5"/>
      <c r="DM96" s="5"/>
      <c r="DN96" s="3"/>
      <c r="DO96" s="3"/>
      <c r="DP96" s="3"/>
      <c r="DQ96" s="3"/>
      <c r="DR96" s="3"/>
      <c r="DS96" s="3"/>
      <c r="DT96" s="3"/>
      <c r="DU96" s="3"/>
      <c r="DV96" s="12"/>
      <c r="DW96" s="12"/>
      <c r="DX96" s="12"/>
      <c r="DY96" s="13"/>
      <c r="DZ96" s="13"/>
      <c r="EA96" s="13"/>
      <c r="EB96" s="13"/>
      <c r="EC96" s="13"/>
      <c r="ED96" s="13"/>
      <c r="EE96" s="13"/>
      <c r="EF96" s="13"/>
      <c r="EG96" s="5"/>
      <c r="EH96" s="5"/>
      <c r="EI96" s="5"/>
      <c r="EJ96" s="3"/>
      <c r="EK96" s="3"/>
      <c r="EL96" s="3"/>
      <c r="EM96" s="3"/>
      <c r="EN96" s="3"/>
      <c r="EO96" s="3"/>
      <c r="EP96" s="3"/>
      <c r="EQ96" s="3"/>
      <c r="ER96" s="35"/>
      <c r="ES96" s="35"/>
      <c r="ET96" s="35"/>
      <c r="EU96" s="36"/>
      <c r="EV96" s="36"/>
      <c r="EW96" s="36"/>
      <c r="EX96" s="36"/>
      <c r="EY96" s="36"/>
      <c r="EZ96" s="36"/>
      <c r="FA96" s="36"/>
      <c r="FB96" s="36"/>
      <c r="FC96" s="5"/>
      <c r="FD96" s="5"/>
      <c r="FE96" s="5"/>
      <c r="FF96" s="3"/>
      <c r="FG96" s="3"/>
      <c r="FH96" s="3"/>
      <c r="FI96" s="3"/>
      <c r="FJ96" s="3"/>
      <c r="FK96" s="3"/>
      <c r="FL96" s="3"/>
      <c r="FM96" s="3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5"/>
      <c r="FZ96" s="5"/>
      <c r="GA96" s="5"/>
      <c r="GB96" s="3"/>
      <c r="GC96" s="3"/>
      <c r="GD96" s="3"/>
      <c r="GE96" s="3"/>
      <c r="GF96" s="3"/>
      <c r="GG96" s="3"/>
      <c r="GH96" s="3"/>
      <c r="GI96" s="3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5"/>
      <c r="GV96" s="5"/>
      <c r="GW96" s="5"/>
      <c r="GX96" s="3"/>
      <c r="GY96" s="3"/>
      <c r="GZ96" s="3"/>
      <c r="HA96" s="3"/>
      <c r="HB96" s="3"/>
      <c r="HC96" s="3"/>
      <c r="HD96" s="3"/>
      <c r="HE96" s="3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">
        <v>159.85999999999999</v>
      </c>
      <c r="HS96" s="3">
        <v>0</v>
      </c>
      <c r="HT96" s="3">
        <v>0</v>
      </c>
      <c r="HU96" s="3">
        <v>2061677</v>
      </c>
      <c r="HV96" s="3">
        <v>0</v>
      </c>
      <c r="HW96" s="3">
        <v>0</v>
      </c>
      <c r="HX96" s="3">
        <v>0</v>
      </c>
      <c r="HY96" s="3">
        <v>0</v>
      </c>
      <c r="HZ96" s="3">
        <v>0</v>
      </c>
      <c r="IA96" s="3">
        <v>142754</v>
      </c>
      <c r="IB96" s="3">
        <v>0</v>
      </c>
      <c r="IC96" s="3">
        <v>2204431</v>
      </c>
      <c r="ID96" s="201">
        <v>199.4</v>
      </c>
      <c r="IE96" s="201">
        <v>0</v>
      </c>
      <c r="IF96" s="201">
        <v>0</v>
      </c>
      <c r="IG96" s="36">
        <v>2358018</v>
      </c>
      <c r="IH96" s="36">
        <v>0</v>
      </c>
      <c r="II96" s="36">
        <v>0</v>
      </c>
      <c r="IJ96" s="36">
        <v>0</v>
      </c>
      <c r="IK96" s="36">
        <v>0</v>
      </c>
      <c r="IL96" s="36">
        <v>0</v>
      </c>
      <c r="IM96" s="36">
        <v>178063</v>
      </c>
      <c r="IN96" s="36">
        <v>0</v>
      </c>
      <c r="IO96" s="36">
        <v>2536081</v>
      </c>
      <c r="IP96" s="3">
        <v>239.75</v>
      </c>
      <c r="IQ96" s="3">
        <v>0</v>
      </c>
      <c r="IR96" s="3">
        <v>0</v>
      </c>
      <c r="IS96" s="3">
        <v>3023583</v>
      </c>
      <c r="IT96" s="3">
        <v>0</v>
      </c>
      <c r="IU96" s="3">
        <v>0</v>
      </c>
      <c r="IV96" s="3">
        <v>0</v>
      </c>
      <c r="IW96" s="3">
        <v>0</v>
      </c>
      <c r="IX96" s="3">
        <v>0</v>
      </c>
      <c r="IY96" s="3">
        <v>224878</v>
      </c>
      <c r="IZ96" s="3">
        <v>0</v>
      </c>
      <c r="JA96" s="3">
        <v>3248461</v>
      </c>
      <c r="JB96" s="36">
        <v>279.37</v>
      </c>
      <c r="JC96" s="36">
        <v>0</v>
      </c>
      <c r="JD96" s="36">
        <v>0</v>
      </c>
      <c r="JE96" s="36">
        <v>3634813</v>
      </c>
      <c r="JF96" s="36">
        <v>0</v>
      </c>
      <c r="JG96" s="36">
        <v>0</v>
      </c>
      <c r="JH96" s="36">
        <v>0</v>
      </c>
      <c r="JI96" s="36">
        <v>0</v>
      </c>
      <c r="JJ96" s="36">
        <v>0</v>
      </c>
      <c r="JK96" s="36">
        <v>262049</v>
      </c>
      <c r="JL96" s="36">
        <v>0</v>
      </c>
      <c r="JM96" s="36">
        <v>3896862</v>
      </c>
      <c r="JN96" s="3">
        <v>322.74999999999994</v>
      </c>
      <c r="JO96" s="3">
        <v>2.7499999999999516</v>
      </c>
      <c r="JP96" s="3">
        <v>0</v>
      </c>
      <c r="JQ96" s="3">
        <v>4512793</v>
      </c>
      <c r="JR96" s="3">
        <v>0</v>
      </c>
      <c r="JS96" s="3">
        <v>0</v>
      </c>
      <c r="JT96" s="3">
        <v>0</v>
      </c>
      <c r="JU96" s="3">
        <v>0</v>
      </c>
      <c r="JV96" s="3">
        <v>0</v>
      </c>
      <c r="JW96" s="3">
        <v>300158</v>
      </c>
      <c r="JX96" s="3">
        <v>0</v>
      </c>
      <c r="JY96" s="3">
        <v>4812951</v>
      </c>
      <c r="JZ96" s="36">
        <v>357.28</v>
      </c>
      <c r="KA96" s="36">
        <v>0</v>
      </c>
      <c r="KB96" s="36">
        <v>0</v>
      </c>
      <c r="KC96" s="36">
        <v>5140189</v>
      </c>
      <c r="KD96" s="36">
        <v>0</v>
      </c>
      <c r="KE96" s="36">
        <v>0</v>
      </c>
      <c r="KF96" s="36">
        <v>0</v>
      </c>
      <c r="KG96" s="36">
        <v>0</v>
      </c>
      <c r="KH96" s="36">
        <v>0</v>
      </c>
      <c r="KI96" s="36">
        <v>388722</v>
      </c>
      <c r="KJ96" s="36">
        <v>0</v>
      </c>
      <c r="KK96" s="36">
        <v>5528911</v>
      </c>
      <c r="KL96" s="3">
        <v>348</v>
      </c>
      <c r="KM96" s="3" t="s">
        <v>752</v>
      </c>
      <c r="KN96" s="3">
        <v>0</v>
      </c>
      <c r="KO96" s="3">
        <v>5365625</v>
      </c>
      <c r="KP96" s="3">
        <v>0</v>
      </c>
      <c r="KQ96" s="3">
        <v>0</v>
      </c>
      <c r="KR96" s="3">
        <v>0</v>
      </c>
      <c r="KS96" s="3">
        <v>0</v>
      </c>
      <c r="KT96" s="3">
        <v>0</v>
      </c>
      <c r="KU96" s="3">
        <v>413424</v>
      </c>
      <c r="KV96" s="3">
        <v>0</v>
      </c>
      <c r="KW96" s="3">
        <v>5779049</v>
      </c>
      <c r="KX96" s="36"/>
      <c r="KY96" s="36"/>
      <c r="KZ96" s="36"/>
      <c r="LA96" s="36"/>
      <c r="LB96" s="36"/>
      <c r="LC96" s="36"/>
      <c r="LD96" s="36"/>
      <c r="LE96" s="36"/>
      <c r="LF96" s="36"/>
      <c r="LG96" s="36"/>
      <c r="LH96" s="36"/>
      <c r="LI96" s="36"/>
      <c r="LJ96" s="3"/>
      <c r="LK96" s="3">
        <f t="shared" si="2"/>
        <v>-3515</v>
      </c>
      <c r="LN96" s="204"/>
      <c r="LO96" s="20"/>
      <c r="LP96" s="61"/>
      <c r="LQ96" s="171"/>
      <c r="LR96" s="171"/>
      <c r="LS96" s="171"/>
      <c r="LT96" s="171"/>
      <c r="LU96" s="171"/>
      <c r="LV96" s="171"/>
      <c r="LW96" s="171"/>
      <c r="LX96" s="171"/>
      <c r="LY96" s="171"/>
    </row>
    <row r="97" spans="1:337" ht="14.45" customHeight="1">
      <c r="A97" s="1">
        <v>3516</v>
      </c>
      <c r="B97" s="2" t="s">
        <v>699</v>
      </c>
      <c r="C97" s="5"/>
      <c r="D97" s="5"/>
      <c r="E97" s="3"/>
      <c r="F97" s="3"/>
      <c r="G97" s="3"/>
      <c r="H97" s="3"/>
      <c r="I97" s="3"/>
      <c r="J97" s="12"/>
      <c r="K97" s="12"/>
      <c r="L97" s="13"/>
      <c r="M97" s="13"/>
      <c r="N97" s="13"/>
      <c r="O97" s="13"/>
      <c r="P97" s="13"/>
      <c r="Q97" s="5"/>
      <c r="R97" s="5"/>
      <c r="S97" s="3"/>
      <c r="T97" s="3"/>
      <c r="U97" s="3"/>
      <c r="V97" s="3"/>
      <c r="W97" s="3"/>
      <c r="X97" s="3"/>
      <c r="Y97" s="3"/>
      <c r="Z97" s="12"/>
      <c r="AA97" s="12"/>
      <c r="AB97" s="13"/>
      <c r="AC97" s="13"/>
      <c r="AD97" s="13"/>
      <c r="AE97" s="13"/>
      <c r="AF97" s="13"/>
      <c r="AG97" s="13"/>
      <c r="AH97" s="13"/>
      <c r="AI97" s="5"/>
      <c r="AJ97" s="5"/>
      <c r="AK97" s="3"/>
      <c r="AL97" s="3"/>
      <c r="AM97" s="3"/>
      <c r="AN97" s="3"/>
      <c r="AO97" s="3"/>
      <c r="AP97" s="3"/>
      <c r="AQ97" s="3"/>
      <c r="AR97" s="12"/>
      <c r="AS97" s="12"/>
      <c r="AT97" s="13"/>
      <c r="AU97" s="13"/>
      <c r="AV97" s="13"/>
      <c r="AW97" s="13"/>
      <c r="AX97" s="13"/>
      <c r="AY97" s="13"/>
      <c r="AZ97" s="13"/>
      <c r="BA97" s="5"/>
      <c r="BB97" s="5"/>
      <c r="BC97" s="5"/>
      <c r="BD97" s="3"/>
      <c r="BE97" s="3"/>
      <c r="BF97" s="3"/>
      <c r="BG97" s="3"/>
      <c r="BH97" s="3"/>
      <c r="BI97" s="3"/>
      <c r="BJ97" s="12"/>
      <c r="BK97" s="12"/>
      <c r="BL97" s="12"/>
      <c r="BM97" s="13"/>
      <c r="BN97" s="13"/>
      <c r="BO97" s="13"/>
      <c r="BP97" s="13"/>
      <c r="BQ97" s="13"/>
      <c r="BR97" s="13"/>
      <c r="BS97" s="5"/>
      <c r="BT97" s="5"/>
      <c r="BU97" s="5"/>
      <c r="BV97" s="3"/>
      <c r="BW97" s="3"/>
      <c r="BX97" s="3"/>
      <c r="BY97" s="3"/>
      <c r="BZ97" s="3"/>
      <c r="CA97" s="3"/>
      <c r="CB97" s="12"/>
      <c r="CC97" s="12"/>
      <c r="CD97" s="12"/>
      <c r="CE97" s="13"/>
      <c r="CF97" s="13"/>
      <c r="CG97" s="13"/>
      <c r="CH97" s="13"/>
      <c r="CI97" s="13"/>
      <c r="CJ97" s="13"/>
      <c r="CK97" s="13"/>
      <c r="CL97" s="13"/>
      <c r="CM97" s="13"/>
      <c r="CN97" s="5"/>
      <c r="CO97" s="5"/>
      <c r="CP97" s="5"/>
      <c r="CQ97" s="3"/>
      <c r="CR97" s="3"/>
      <c r="CS97" s="3"/>
      <c r="CT97" s="3"/>
      <c r="CU97" s="3"/>
      <c r="CV97" s="3"/>
      <c r="CW97" s="3"/>
      <c r="CX97" s="3"/>
      <c r="CY97" s="12"/>
      <c r="CZ97" s="12"/>
      <c r="DA97" s="12"/>
      <c r="DB97" s="13"/>
      <c r="DC97" s="13"/>
      <c r="DD97" s="13"/>
      <c r="DE97" s="13"/>
      <c r="DF97" s="13"/>
      <c r="DG97" s="13"/>
      <c r="DH97" s="13"/>
      <c r="DI97" s="13"/>
      <c r="DJ97" s="13"/>
      <c r="DK97" s="5"/>
      <c r="DL97" s="5"/>
      <c r="DM97" s="5"/>
      <c r="DN97" s="3"/>
      <c r="DO97" s="3"/>
      <c r="DP97" s="3"/>
      <c r="DQ97" s="3"/>
      <c r="DR97" s="3"/>
      <c r="DS97" s="3"/>
      <c r="DT97" s="3"/>
      <c r="DU97" s="3"/>
      <c r="DV97" s="12"/>
      <c r="DW97" s="12"/>
      <c r="DX97" s="12"/>
      <c r="DY97" s="13"/>
      <c r="DZ97" s="13"/>
      <c r="EA97" s="13"/>
      <c r="EB97" s="13"/>
      <c r="EC97" s="13"/>
      <c r="ED97" s="13"/>
      <c r="EE97" s="13"/>
      <c r="EF97" s="13"/>
      <c r="EG97" s="5"/>
      <c r="EH97" s="5"/>
      <c r="EI97" s="5"/>
      <c r="EJ97" s="3"/>
      <c r="EK97" s="3"/>
      <c r="EL97" s="3"/>
      <c r="EM97" s="3"/>
      <c r="EN97" s="3"/>
      <c r="EO97" s="3"/>
      <c r="EP97" s="3"/>
      <c r="EQ97" s="3"/>
      <c r="ER97" s="35"/>
      <c r="ES97" s="35"/>
      <c r="ET97" s="35"/>
      <c r="EU97" s="36"/>
      <c r="EV97" s="36"/>
      <c r="EW97" s="36"/>
      <c r="EX97" s="36"/>
      <c r="EY97" s="36"/>
      <c r="EZ97" s="36"/>
      <c r="FA97" s="36"/>
      <c r="FB97" s="36"/>
      <c r="FC97" s="5"/>
      <c r="FD97" s="5"/>
      <c r="FE97" s="5"/>
      <c r="FF97" s="3"/>
      <c r="FG97" s="3"/>
      <c r="FH97" s="3"/>
      <c r="FI97" s="3"/>
      <c r="FJ97" s="3"/>
      <c r="FK97" s="3"/>
      <c r="FL97" s="3"/>
      <c r="FM97" s="3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5"/>
      <c r="FZ97" s="5"/>
      <c r="GA97" s="5"/>
      <c r="GB97" s="3"/>
      <c r="GC97" s="3"/>
      <c r="GD97" s="3"/>
      <c r="GE97" s="3"/>
      <c r="GF97" s="3"/>
      <c r="GG97" s="3"/>
      <c r="GH97" s="3"/>
      <c r="GI97" s="3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5"/>
      <c r="GV97" s="5"/>
      <c r="GW97" s="5"/>
      <c r="GX97" s="3"/>
      <c r="GY97" s="3"/>
      <c r="GZ97" s="3"/>
      <c r="HA97" s="3"/>
      <c r="HB97" s="3"/>
      <c r="HC97" s="3"/>
      <c r="HD97" s="3"/>
      <c r="HE97" s="3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201">
        <v>212.05999999999997</v>
      </c>
      <c r="IE97" s="201">
        <v>0</v>
      </c>
      <c r="IF97" s="201">
        <v>0</v>
      </c>
      <c r="IG97" s="36">
        <v>2841054</v>
      </c>
      <c r="IH97" s="36">
        <v>0</v>
      </c>
      <c r="II97" s="36">
        <v>0</v>
      </c>
      <c r="IJ97" s="36">
        <v>0</v>
      </c>
      <c r="IK97" s="36">
        <v>0</v>
      </c>
      <c r="IL97" s="36">
        <v>0</v>
      </c>
      <c r="IM97" s="36">
        <v>189370</v>
      </c>
      <c r="IN97" s="36">
        <v>0</v>
      </c>
      <c r="IO97" s="36">
        <v>3030424</v>
      </c>
      <c r="IP97" s="3">
        <v>258.56999999999994</v>
      </c>
      <c r="IQ97" s="3">
        <v>0</v>
      </c>
      <c r="IR97" s="3">
        <v>0</v>
      </c>
      <c r="IS97" s="3">
        <v>3363563</v>
      </c>
      <c r="IT97" s="3">
        <v>0</v>
      </c>
      <c r="IU97" s="3">
        <v>0</v>
      </c>
      <c r="IV97" s="3">
        <v>0</v>
      </c>
      <c r="IW97" s="3">
        <v>0</v>
      </c>
      <c r="IX97" s="3">
        <v>0</v>
      </c>
      <c r="IY97" s="3">
        <v>242527</v>
      </c>
      <c r="IZ97" s="3">
        <v>0</v>
      </c>
      <c r="JA97" s="3">
        <v>3606090</v>
      </c>
      <c r="JB97" s="36">
        <v>320.35000000000002</v>
      </c>
      <c r="JC97" s="36">
        <v>0</v>
      </c>
      <c r="JD97" s="36">
        <v>31.859999999999996</v>
      </c>
      <c r="JE97" s="36">
        <v>4275348</v>
      </c>
      <c r="JF97" s="36">
        <v>0</v>
      </c>
      <c r="JG97" s="36">
        <v>0</v>
      </c>
      <c r="JH97" s="36">
        <v>0</v>
      </c>
      <c r="JI97" s="36">
        <v>0</v>
      </c>
      <c r="JJ97" s="36">
        <v>0</v>
      </c>
      <c r="JK97" s="36">
        <v>300488</v>
      </c>
      <c r="JL97" s="36">
        <v>0</v>
      </c>
      <c r="JM97" s="36">
        <v>4575836</v>
      </c>
      <c r="JN97" s="3">
        <v>356.03999999999996</v>
      </c>
      <c r="JO97" s="3">
        <v>0</v>
      </c>
      <c r="JP97" s="3">
        <v>0</v>
      </c>
      <c r="JQ97" s="3">
        <v>5264880</v>
      </c>
      <c r="JR97" s="3">
        <v>0</v>
      </c>
      <c r="JS97" s="3">
        <v>0</v>
      </c>
      <c r="JT97" s="3">
        <v>0</v>
      </c>
      <c r="JU97" s="3">
        <v>0</v>
      </c>
      <c r="JV97" s="3">
        <v>0</v>
      </c>
      <c r="JW97" s="3">
        <v>333966</v>
      </c>
      <c r="JX97" s="3">
        <v>0</v>
      </c>
      <c r="JY97" s="3">
        <v>5598846</v>
      </c>
      <c r="JZ97" s="36">
        <v>360.42999999999989</v>
      </c>
      <c r="KA97" s="36">
        <v>0</v>
      </c>
      <c r="KB97" s="36">
        <v>0</v>
      </c>
      <c r="KC97" s="36">
        <v>5723872</v>
      </c>
      <c r="KD97" s="36">
        <v>0</v>
      </c>
      <c r="KE97" s="36">
        <v>0</v>
      </c>
      <c r="KF97" s="36">
        <v>0</v>
      </c>
      <c r="KG97" s="36">
        <v>0</v>
      </c>
      <c r="KH97" s="36">
        <v>0</v>
      </c>
      <c r="KI97" s="36">
        <v>392140</v>
      </c>
      <c r="KJ97" s="36">
        <v>0</v>
      </c>
      <c r="KK97" s="36">
        <v>6116012</v>
      </c>
      <c r="KL97" s="3">
        <v>394</v>
      </c>
      <c r="KM97" s="3" t="s">
        <v>752</v>
      </c>
      <c r="KN97" s="3">
        <v>0</v>
      </c>
      <c r="KO97" s="3">
        <v>6821868</v>
      </c>
      <c r="KP97" s="3">
        <v>0</v>
      </c>
      <c r="KQ97" s="3">
        <v>0</v>
      </c>
      <c r="KR97" s="3">
        <v>0</v>
      </c>
      <c r="KS97" s="3">
        <v>0</v>
      </c>
      <c r="KT97" s="3">
        <v>0</v>
      </c>
      <c r="KU97" s="3">
        <v>468072</v>
      </c>
      <c r="KV97" s="3">
        <v>0</v>
      </c>
      <c r="KW97" s="3">
        <v>7289940</v>
      </c>
      <c r="KX97" s="36"/>
      <c r="KY97" s="36"/>
      <c r="KZ97" s="36"/>
      <c r="LA97" s="36"/>
      <c r="LB97" s="36"/>
      <c r="LC97" s="36"/>
      <c r="LD97" s="36"/>
      <c r="LE97" s="36"/>
      <c r="LF97" s="36"/>
      <c r="LG97" s="36"/>
      <c r="LH97" s="36"/>
      <c r="LI97" s="36"/>
      <c r="LJ97" s="3"/>
      <c r="LK97" s="3">
        <f t="shared" si="2"/>
        <v>-3516</v>
      </c>
      <c r="LN97" s="204"/>
      <c r="LO97" s="20"/>
      <c r="LP97" s="61"/>
      <c r="LQ97" s="171"/>
      <c r="LR97" s="171"/>
      <c r="LS97" s="171"/>
      <c r="LT97" s="171"/>
      <c r="LU97" s="171"/>
      <c r="LV97" s="171"/>
      <c r="LW97" s="171"/>
      <c r="LX97" s="171"/>
      <c r="LY97" s="171"/>
    </row>
    <row r="98" spans="1:337" ht="14.45" customHeight="1">
      <c r="A98" s="1">
        <v>3517</v>
      </c>
      <c r="B98" s="2" t="s">
        <v>692</v>
      </c>
      <c r="C98" s="5"/>
      <c r="D98" s="5"/>
      <c r="E98" s="3"/>
      <c r="F98" s="3"/>
      <c r="G98" s="3"/>
      <c r="H98" s="3"/>
      <c r="I98" s="3"/>
      <c r="J98" s="12"/>
      <c r="K98" s="12"/>
      <c r="L98" s="13"/>
      <c r="M98" s="13"/>
      <c r="N98" s="13"/>
      <c r="O98" s="13"/>
      <c r="P98" s="13"/>
      <c r="Q98" s="5"/>
      <c r="R98" s="5"/>
      <c r="S98" s="3"/>
      <c r="T98" s="3"/>
      <c r="U98" s="3"/>
      <c r="V98" s="3"/>
      <c r="W98" s="3"/>
      <c r="X98" s="3"/>
      <c r="Y98" s="3"/>
      <c r="Z98" s="12"/>
      <c r="AA98" s="12"/>
      <c r="AB98" s="13"/>
      <c r="AC98" s="13"/>
      <c r="AD98" s="13"/>
      <c r="AE98" s="13"/>
      <c r="AF98" s="13"/>
      <c r="AG98" s="13"/>
      <c r="AH98" s="13"/>
      <c r="AI98" s="5"/>
      <c r="AJ98" s="5"/>
      <c r="AK98" s="3"/>
      <c r="AL98" s="3"/>
      <c r="AM98" s="3"/>
      <c r="AN98" s="3"/>
      <c r="AO98" s="3"/>
      <c r="AP98" s="3"/>
      <c r="AQ98" s="3"/>
      <c r="AR98" s="12"/>
      <c r="AS98" s="12"/>
      <c r="AT98" s="13"/>
      <c r="AU98" s="13"/>
      <c r="AV98" s="13"/>
      <c r="AW98" s="13"/>
      <c r="AX98" s="13"/>
      <c r="AY98" s="13"/>
      <c r="AZ98" s="13"/>
      <c r="BA98" s="5"/>
      <c r="BB98" s="5"/>
      <c r="BC98" s="5"/>
      <c r="BD98" s="3"/>
      <c r="BE98" s="3"/>
      <c r="BF98" s="3"/>
      <c r="BG98" s="3"/>
      <c r="BH98" s="3"/>
      <c r="BI98" s="3"/>
      <c r="BJ98" s="12"/>
      <c r="BK98" s="12"/>
      <c r="BL98" s="12"/>
      <c r="BM98" s="13"/>
      <c r="BN98" s="13"/>
      <c r="BO98" s="13"/>
      <c r="BP98" s="13"/>
      <c r="BQ98" s="13"/>
      <c r="BR98" s="13"/>
      <c r="BS98" s="5"/>
      <c r="BT98" s="5"/>
      <c r="BU98" s="5"/>
      <c r="BV98" s="3"/>
      <c r="BW98" s="3"/>
      <c r="BX98" s="3"/>
      <c r="BY98" s="3"/>
      <c r="BZ98" s="3"/>
      <c r="CA98" s="3"/>
      <c r="CB98" s="12"/>
      <c r="CC98" s="12"/>
      <c r="CD98" s="12"/>
      <c r="CE98" s="13"/>
      <c r="CF98" s="13"/>
      <c r="CG98" s="13"/>
      <c r="CH98" s="13"/>
      <c r="CI98" s="13"/>
      <c r="CJ98" s="13"/>
      <c r="CK98" s="13"/>
      <c r="CL98" s="13"/>
      <c r="CM98" s="13"/>
      <c r="CN98" s="5"/>
      <c r="CO98" s="5"/>
      <c r="CP98" s="5"/>
      <c r="CQ98" s="3"/>
      <c r="CR98" s="3"/>
      <c r="CS98" s="3"/>
      <c r="CT98" s="3"/>
      <c r="CU98" s="3"/>
      <c r="CV98" s="3"/>
      <c r="CW98" s="3"/>
      <c r="CX98" s="3"/>
      <c r="CY98" s="12"/>
      <c r="CZ98" s="12"/>
      <c r="DA98" s="12"/>
      <c r="DB98" s="13"/>
      <c r="DC98" s="13"/>
      <c r="DD98" s="13"/>
      <c r="DE98" s="13"/>
      <c r="DF98" s="13"/>
      <c r="DG98" s="13"/>
      <c r="DH98" s="13"/>
      <c r="DI98" s="13"/>
      <c r="DJ98" s="13"/>
      <c r="DK98" s="5"/>
      <c r="DL98" s="5"/>
      <c r="DM98" s="5"/>
      <c r="DN98" s="3"/>
      <c r="DO98" s="3"/>
      <c r="DP98" s="3"/>
      <c r="DQ98" s="3"/>
      <c r="DR98" s="3"/>
      <c r="DS98" s="3"/>
      <c r="DT98" s="3"/>
      <c r="DU98" s="3"/>
      <c r="DV98" s="12"/>
      <c r="DW98" s="12"/>
      <c r="DX98" s="12"/>
      <c r="DY98" s="13"/>
      <c r="DZ98" s="13"/>
      <c r="EA98" s="13"/>
      <c r="EB98" s="13"/>
      <c r="EC98" s="13"/>
      <c r="ED98" s="13"/>
      <c r="EE98" s="13"/>
      <c r="EF98" s="13"/>
      <c r="EG98" s="5"/>
      <c r="EH98" s="5"/>
      <c r="EI98" s="5"/>
      <c r="EJ98" s="3"/>
      <c r="EK98" s="3"/>
      <c r="EL98" s="3"/>
      <c r="EM98" s="3"/>
      <c r="EN98" s="3"/>
      <c r="EO98" s="3"/>
      <c r="EP98" s="3"/>
      <c r="EQ98" s="3"/>
      <c r="ER98" s="35"/>
      <c r="ES98" s="35"/>
      <c r="ET98" s="35"/>
      <c r="EU98" s="36"/>
      <c r="EV98" s="36"/>
      <c r="EW98" s="36"/>
      <c r="EX98" s="36"/>
      <c r="EY98" s="36"/>
      <c r="EZ98" s="36"/>
      <c r="FA98" s="36"/>
      <c r="FB98" s="36"/>
      <c r="FC98" s="5"/>
      <c r="FD98" s="5"/>
      <c r="FE98" s="5"/>
      <c r="FF98" s="3"/>
      <c r="FG98" s="3"/>
      <c r="FH98" s="3"/>
      <c r="FI98" s="3"/>
      <c r="FJ98" s="3"/>
      <c r="FK98" s="3"/>
      <c r="FL98" s="3"/>
      <c r="FM98" s="3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5"/>
      <c r="FZ98" s="5"/>
      <c r="GA98" s="5"/>
      <c r="GB98" s="3"/>
      <c r="GC98" s="3"/>
      <c r="GD98" s="3"/>
      <c r="GE98" s="3"/>
      <c r="GF98" s="3"/>
      <c r="GG98" s="3"/>
      <c r="GH98" s="3"/>
      <c r="GI98" s="3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5"/>
      <c r="GV98" s="5"/>
      <c r="GW98" s="5"/>
      <c r="GX98" s="3"/>
      <c r="GY98" s="3"/>
      <c r="GZ98" s="3"/>
      <c r="HA98" s="3"/>
      <c r="HB98" s="3"/>
      <c r="HC98" s="3"/>
      <c r="HD98" s="3"/>
      <c r="HE98" s="3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201">
        <v>125.67999999999999</v>
      </c>
      <c r="IE98" s="201">
        <v>0</v>
      </c>
      <c r="IF98" s="201">
        <v>0</v>
      </c>
      <c r="IG98" s="36">
        <v>1825039</v>
      </c>
      <c r="IH98" s="36">
        <v>0</v>
      </c>
      <c r="II98" s="36">
        <v>0</v>
      </c>
      <c r="IJ98" s="36">
        <v>0</v>
      </c>
      <c r="IK98" s="36">
        <v>0</v>
      </c>
      <c r="IL98" s="36">
        <v>0</v>
      </c>
      <c r="IM98" s="36">
        <v>112240</v>
      </c>
      <c r="IN98" s="36">
        <v>0</v>
      </c>
      <c r="IO98" s="36">
        <v>1937279</v>
      </c>
      <c r="IP98" s="3">
        <v>162.50000000000003</v>
      </c>
      <c r="IQ98" s="3">
        <v>2.5000000000000333</v>
      </c>
      <c r="IR98" s="3">
        <v>0</v>
      </c>
      <c r="IS98" s="3">
        <v>2849466</v>
      </c>
      <c r="IT98" s="3">
        <v>0</v>
      </c>
      <c r="IU98" s="3">
        <v>0</v>
      </c>
      <c r="IV98" s="3">
        <v>0</v>
      </c>
      <c r="IW98" s="3">
        <v>0</v>
      </c>
      <c r="IX98" s="3">
        <v>0</v>
      </c>
      <c r="IY98" s="3">
        <v>149993</v>
      </c>
      <c r="IZ98" s="3">
        <v>0</v>
      </c>
      <c r="JA98" s="3">
        <v>2999459</v>
      </c>
      <c r="JB98" s="36">
        <v>197.21000000000004</v>
      </c>
      <c r="JC98" s="36">
        <v>7.2100000000000035</v>
      </c>
      <c r="JD98" s="36">
        <v>0</v>
      </c>
      <c r="JE98" s="36">
        <v>3412296</v>
      </c>
      <c r="JF98" s="36">
        <v>0</v>
      </c>
      <c r="JG98" s="36">
        <v>0</v>
      </c>
      <c r="JH98" s="36">
        <v>0</v>
      </c>
      <c r="JI98" s="36">
        <v>0</v>
      </c>
      <c r="JJ98" s="36">
        <v>0</v>
      </c>
      <c r="JK98" s="36">
        <v>178267</v>
      </c>
      <c r="JL98" s="36">
        <v>0</v>
      </c>
      <c r="JM98" s="36">
        <v>3590563</v>
      </c>
      <c r="JN98" s="3">
        <v>223.70000000000007</v>
      </c>
      <c r="JO98" s="3">
        <v>3.7000000000000668</v>
      </c>
      <c r="JP98" s="3">
        <v>0</v>
      </c>
      <c r="JQ98" s="3">
        <v>4162413</v>
      </c>
      <c r="JR98" s="3">
        <v>0</v>
      </c>
      <c r="JS98" s="3">
        <v>0</v>
      </c>
      <c r="JT98" s="3">
        <v>0</v>
      </c>
      <c r="JU98" s="3">
        <v>0</v>
      </c>
      <c r="JV98" s="3">
        <v>0</v>
      </c>
      <c r="JW98" s="3">
        <v>206266</v>
      </c>
      <c r="JX98" s="3">
        <v>0</v>
      </c>
      <c r="JY98" s="3">
        <v>4368679</v>
      </c>
      <c r="JZ98" s="36">
        <v>250.94999999999979</v>
      </c>
      <c r="KA98" s="36">
        <v>0.94999999999979345</v>
      </c>
      <c r="KB98" s="36">
        <v>0</v>
      </c>
      <c r="KC98" s="36">
        <v>4975656</v>
      </c>
      <c r="KD98" s="36">
        <v>0</v>
      </c>
      <c r="KE98" s="36">
        <v>0</v>
      </c>
      <c r="KF98" s="36">
        <v>0</v>
      </c>
      <c r="KG98" s="36">
        <v>0</v>
      </c>
      <c r="KH98" s="36">
        <v>0</v>
      </c>
      <c r="KI98" s="36">
        <v>272022</v>
      </c>
      <c r="KJ98" s="36">
        <v>0</v>
      </c>
      <c r="KK98" s="36">
        <v>5247678</v>
      </c>
      <c r="KL98" s="3">
        <v>277</v>
      </c>
      <c r="KM98" s="3">
        <v>2</v>
      </c>
      <c r="KN98" s="3">
        <v>0</v>
      </c>
      <c r="KO98" s="3">
        <v>5788305</v>
      </c>
      <c r="KP98" s="3">
        <v>0</v>
      </c>
      <c r="KQ98" s="3">
        <v>0</v>
      </c>
      <c r="KR98" s="3">
        <v>0</v>
      </c>
      <c r="KS98" s="3">
        <v>0</v>
      </c>
      <c r="KT98" s="3">
        <v>0</v>
      </c>
      <c r="KU98" s="3">
        <v>326583</v>
      </c>
      <c r="KV98" s="3">
        <v>0</v>
      </c>
      <c r="KW98" s="3">
        <v>6114888</v>
      </c>
      <c r="KX98" s="36"/>
      <c r="KY98" s="36"/>
      <c r="KZ98" s="36"/>
      <c r="LA98" s="36"/>
      <c r="LB98" s="36"/>
      <c r="LC98" s="36"/>
      <c r="LD98" s="36"/>
      <c r="LE98" s="36"/>
      <c r="LF98" s="36"/>
      <c r="LG98" s="36"/>
      <c r="LH98" s="36"/>
      <c r="LI98" s="36"/>
      <c r="LJ98" s="3"/>
      <c r="LK98" s="3">
        <f t="shared" si="2"/>
        <v>-3517</v>
      </c>
      <c r="LN98" s="204"/>
      <c r="LO98" s="20"/>
      <c r="LP98" s="61"/>
      <c r="LQ98" s="171"/>
      <c r="LR98" s="171"/>
      <c r="LS98" s="171"/>
      <c r="LT98" s="171"/>
      <c r="LU98" s="171"/>
      <c r="LV98" s="171"/>
      <c r="LW98" s="171"/>
      <c r="LX98" s="171"/>
      <c r="LY98" s="171"/>
    </row>
    <row r="99" spans="1:337" ht="14.45" customHeight="1">
      <c r="A99" s="1">
        <v>3518</v>
      </c>
      <c r="B99" s="2" t="s">
        <v>700</v>
      </c>
      <c r="C99" s="5"/>
      <c r="D99" s="5"/>
      <c r="E99" s="3"/>
      <c r="F99" s="3"/>
      <c r="G99" s="3"/>
      <c r="H99" s="3"/>
      <c r="I99" s="3"/>
      <c r="J99" s="12"/>
      <c r="K99" s="12"/>
      <c r="L99" s="13"/>
      <c r="M99" s="13"/>
      <c r="N99" s="13"/>
      <c r="O99" s="13"/>
      <c r="P99" s="13"/>
      <c r="Q99" s="5"/>
      <c r="R99" s="5"/>
      <c r="S99" s="3"/>
      <c r="T99" s="3"/>
      <c r="U99" s="3"/>
      <c r="V99" s="3"/>
      <c r="W99" s="3"/>
      <c r="X99" s="3"/>
      <c r="Y99" s="3"/>
      <c r="Z99" s="12"/>
      <c r="AA99" s="12"/>
      <c r="AB99" s="13"/>
      <c r="AC99" s="13"/>
      <c r="AD99" s="13"/>
      <c r="AE99" s="13"/>
      <c r="AF99" s="13"/>
      <c r="AG99" s="13"/>
      <c r="AH99" s="13"/>
      <c r="AI99" s="5"/>
      <c r="AJ99" s="5"/>
      <c r="AK99" s="3"/>
      <c r="AL99" s="3"/>
      <c r="AM99" s="3"/>
      <c r="AN99" s="3"/>
      <c r="AO99" s="3"/>
      <c r="AP99" s="3"/>
      <c r="AQ99" s="3"/>
      <c r="AR99" s="12"/>
      <c r="AS99" s="12"/>
      <c r="AT99" s="13"/>
      <c r="AU99" s="13"/>
      <c r="AV99" s="13"/>
      <c r="AW99" s="13"/>
      <c r="AX99" s="13"/>
      <c r="AY99" s="13"/>
      <c r="AZ99" s="13"/>
      <c r="BA99" s="5"/>
      <c r="BB99" s="5"/>
      <c r="BC99" s="5"/>
      <c r="BD99" s="3"/>
      <c r="BE99" s="3"/>
      <c r="BF99" s="3"/>
      <c r="BG99" s="3"/>
      <c r="BH99" s="3"/>
      <c r="BI99" s="3"/>
      <c r="BJ99" s="12"/>
      <c r="BK99" s="12"/>
      <c r="BL99" s="12"/>
      <c r="BM99" s="13"/>
      <c r="BN99" s="13"/>
      <c r="BO99" s="13"/>
      <c r="BP99" s="13"/>
      <c r="BQ99" s="13"/>
      <c r="BR99" s="13"/>
      <c r="BS99" s="5"/>
      <c r="BT99" s="5"/>
      <c r="BU99" s="5"/>
      <c r="BV99" s="3"/>
      <c r="BW99" s="3"/>
      <c r="BX99" s="3"/>
      <c r="BY99" s="3"/>
      <c r="BZ99" s="3"/>
      <c r="CA99" s="3"/>
      <c r="CB99" s="12"/>
      <c r="CC99" s="12"/>
      <c r="CD99" s="12"/>
      <c r="CE99" s="13"/>
      <c r="CF99" s="13"/>
      <c r="CG99" s="13"/>
      <c r="CH99" s="13"/>
      <c r="CI99" s="13"/>
      <c r="CJ99" s="13"/>
      <c r="CK99" s="13"/>
      <c r="CL99" s="13"/>
      <c r="CM99" s="13"/>
      <c r="CN99" s="5"/>
      <c r="CO99" s="5"/>
      <c r="CP99" s="5"/>
      <c r="CQ99" s="3"/>
      <c r="CR99" s="3"/>
      <c r="CS99" s="3"/>
      <c r="CT99" s="3"/>
      <c r="CU99" s="3"/>
      <c r="CV99" s="3"/>
      <c r="CW99" s="3"/>
      <c r="CX99" s="3"/>
      <c r="CY99" s="12"/>
      <c r="CZ99" s="12"/>
      <c r="DA99" s="12"/>
      <c r="DB99" s="13"/>
      <c r="DC99" s="13"/>
      <c r="DD99" s="13"/>
      <c r="DE99" s="13"/>
      <c r="DF99" s="13"/>
      <c r="DG99" s="13"/>
      <c r="DH99" s="13"/>
      <c r="DI99" s="13"/>
      <c r="DJ99" s="13"/>
      <c r="DK99" s="5"/>
      <c r="DL99" s="5"/>
      <c r="DM99" s="5"/>
      <c r="DN99" s="3"/>
      <c r="DO99" s="3"/>
      <c r="DP99" s="3"/>
      <c r="DQ99" s="3"/>
      <c r="DR99" s="3"/>
      <c r="DS99" s="3"/>
      <c r="DT99" s="3"/>
      <c r="DU99" s="3"/>
      <c r="DV99" s="12"/>
      <c r="DW99" s="12"/>
      <c r="DX99" s="12"/>
      <c r="DY99" s="13"/>
      <c r="DZ99" s="13"/>
      <c r="EA99" s="13"/>
      <c r="EB99" s="13"/>
      <c r="EC99" s="13"/>
      <c r="ED99" s="13"/>
      <c r="EE99" s="13"/>
      <c r="EF99" s="13"/>
      <c r="EG99" s="5"/>
      <c r="EH99" s="5"/>
      <c r="EI99" s="5"/>
      <c r="EJ99" s="3"/>
      <c r="EK99" s="3"/>
      <c r="EL99" s="3"/>
      <c r="EM99" s="3"/>
      <c r="EN99" s="3"/>
      <c r="EO99" s="3"/>
      <c r="EP99" s="3"/>
      <c r="EQ99" s="3"/>
      <c r="ER99" s="35"/>
      <c r="ES99" s="35"/>
      <c r="ET99" s="35"/>
      <c r="EU99" s="36"/>
      <c r="EV99" s="36"/>
      <c r="EW99" s="36"/>
      <c r="EX99" s="36"/>
      <c r="EY99" s="36"/>
      <c r="EZ99" s="36"/>
      <c r="FA99" s="36"/>
      <c r="FB99" s="36"/>
      <c r="FC99" s="5"/>
      <c r="FD99" s="5"/>
      <c r="FE99" s="5"/>
      <c r="FF99" s="3"/>
      <c r="FG99" s="3"/>
      <c r="FH99" s="3"/>
      <c r="FI99" s="3"/>
      <c r="FJ99" s="3"/>
      <c r="FK99" s="3"/>
      <c r="FL99" s="3"/>
      <c r="FM99" s="3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5"/>
      <c r="FZ99" s="5"/>
      <c r="GA99" s="5"/>
      <c r="GB99" s="3"/>
      <c r="GC99" s="3"/>
      <c r="GD99" s="3"/>
      <c r="GE99" s="3"/>
      <c r="GF99" s="3"/>
      <c r="GG99" s="3"/>
      <c r="GH99" s="3"/>
      <c r="GI99" s="3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5"/>
      <c r="GV99" s="5"/>
      <c r="GW99" s="5"/>
      <c r="GX99" s="3"/>
      <c r="GY99" s="3"/>
      <c r="GZ99" s="3"/>
      <c r="HA99" s="3"/>
      <c r="HB99" s="3"/>
      <c r="HC99" s="3"/>
      <c r="HD99" s="3"/>
      <c r="HE99" s="3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201">
        <v>128.26</v>
      </c>
      <c r="IE99" s="201">
        <v>0</v>
      </c>
      <c r="IF99" s="201">
        <v>0</v>
      </c>
      <c r="IG99" s="36">
        <v>1650499</v>
      </c>
      <c r="IH99" s="36">
        <v>0</v>
      </c>
      <c r="II99" s="36">
        <v>0</v>
      </c>
      <c r="IJ99" s="36">
        <v>0</v>
      </c>
      <c r="IK99" s="36">
        <v>0</v>
      </c>
      <c r="IL99" s="36">
        <v>0</v>
      </c>
      <c r="IM99" s="36">
        <v>114534</v>
      </c>
      <c r="IN99" s="36">
        <v>0</v>
      </c>
      <c r="IO99" s="36">
        <v>1765033</v>
      </c>
      <c r="IP99" s="3">
        <v>150.01000000000005</v>
      </c>
      <c r="IQ99" s="3">
        <v>0</v>
      </c>
      <c r="IR99" s="3">
        <v>0</v>
      </c>
      <c r="IS99" s="3">
        <v>2164497</v>
      </c>
      <c r="IT99" s="3">
        <v>0</v>
      </c>
      <c r="IU99" s="3">
        <v>0</v>
      </c>
      <c r="IV99" s="3">
        <v>0</v>
      </c>
      <c r="IW99" s="3">
        <v>0</v>
      </c>
      <c r="IX99" s="3">
        <v>0</v>
      </c>
      <c r="IY99" s="3">
        <v>140673</v>
      </c>
      <c r="IZ99" s="3">
        <v>0</v>
      </c>
      <c r="JA99" s="3">
        <v>2305170</v>
      </c>
      <c r="JB99" s="36">
        <v>153.58000000000001</v>
      </c>
      <c r="JC99" s="36">
        <v>0</v>
      </c>
      <c r="JD99" s="36">
        <v>0</v>
      </c>
      <c r="JE99" s="36">
        <v>2448437</v>
      </c>
      <c r="JF99" s="36">
        <v>0</v>
      </c>
      <c r="JG99" s="36">
        <v>0</v>
      </c>
      <c r="JH99" s="36">
        <v>0</v>
      </c>
      <c r="JI99" s="36">
        <v>0</v>
      </c>
      <c r="JJ99" s="36">
        <v>0</v>
      </c>
      <c r="JK99" s="36">
        <v>144056</v>
      </c>
      <c r="JL99" s="36">
        <v>0</v>
      </c>
      <c r="JM99" s="36">
        <v>2592493</v>
      </c>
      <c r="JN99" s="3">
        <v>121.30000000000001</v>
      </c>
      <c r="JO99" s="3">
        <v>0</v>
      </c>
      <c r="JP99" s="3">
        <v>0</v>
      </c>
      <c r="JQ99" s="3">
        <v>2092342</v>
      </c>
      <c r="JR99" s="3">
        <v>0</v>
      </c>
      <c r="JS99" s="3">
        <v>0</v>
      </c>
      <c r="JT99" s="3">
        <v>0</v>
      </c>
      <c r="JU99" s="3">
        <v>0</v>
      </c>
      <c r="JV99" s="3">
        <v>0</v>
      </c>
      <c r="JW99" s="3">
        <v>113787</v>
      </c>
      <c r="JX99" s="3">
        <v>0</v>
      </c>
      <c r="JY99" s="3">
        <v>2206129</v>
      </c>
      <c r="JZ99" s="36">
        <v>114.47</v>
      </c>
      <c r="KA99" s="36">
        <v>0</v>
      </c>
      <c r="KB99" s="36">
        <v>0</v>
      </c>
      <c r="KC99" s="36">
        <v>2177781</v>
      </c>
      <c r="KD99" s="36">
        <v>0</v>
      </c>
      <c r="KE99" s="36">
        <v>0</v>
      </c>
      <c r="KF99" s="36">
        <v>0</v>
      </c>
      <c r="KG99" s="36">
        <v>0</v>
      </c>
      <c r="KH99" s="36">
        <v>0</v>
      </c>
      <c r="KI99" s="36">
        <v>124548</v>
      </c>
      <c r="KJ99" s="36">
        <v>0</v>
      </c>
      <c r="KK99" s="36">
        <v>2302329</v>
      </c>
      <c r="KL99" s="3">
        <v>113</v>
      </c>
      <c r="KM99" s="3" t="s">
        <v>752</v>
      </c>
      <c r="KN99" s="3">
        <v>0</v>
      </c>
      <c r="KO99" s="3">
        <v>2212213</v>
      </c>
      <c r="KP99" s="3">
        <v>0</v>
      </c>
      <c r="KQ99" s="3">
        <v>0</v>
      </c>
      <c r="KR99" s="3">
        <v>0</v>
      </c>
      <c r="KS99" s="3">
        <v>0</v>
      </c>
      <c r="KT99" s="3">
        <v>0</v>
      </c>
      <c r="KU99" s="3">
        <v>134244</v>
      </c>
      <c r="KV99" s="3">
        <v>0</v>
      </c>
      <c r="KW99" s="3">
        <v>2346457</v>
      </c>
      <c r="KX99" s="36"/>
      <c r="KY99" s="36"/>
      <c r="KZ99" s="36"/>
      <c r="LA99" s="36"/>
      <c r="LB99" s="36"/>
      <c r="LC99" s="36"/>
      <c r="LD99" s="36"/>
      <c r="LE99" s="36"/>
      <c r="LF99" s="36"/>
      <c r="LG99" s="36"/>
      <c r="LH99" s="36"/>
      <c r="LI99" s="36"/>
      <c r="LJ99" s="3"/>
      <c r="LK99" s="3">
        <f t="shared" si="2"/>
        <v>-3518</v>
      </c>
      <c r="LN99" s="204"/>
      <c r="LO99" s="20"/>
      <c r="LP99" s="61"/>
      <c r="LQ99" s="171"/>
      <c r="LR99" s="171"/>
      <c r="LS99" s="171"/>
      <c r="LT99" s="171"/>
      <c r="LU99" s="171"/>
      <c r="LV99" s="171"/>
      <c r="LW99" s="171"/>
      <c r="LX99" s="171"/>
      <c r="LY99" s="171"/>
    </row>
    <row r="100" spans="1:337" ht="14.45" customHeight="1">
      <c r="A100" s="1">
        <v>3519</v>
      </c>
      <c r="B100" s="2" t="s">
        <v>738</v>
      </c>
      <c r="C100" s="5"/>
      <c r="D100" s="5"/>
      <c r="E100" s="3"/>
      <c r="F100" s="3"/>
      <c r="G100" s="3"/>
      <c r="H100" s="3"/>
      <c r="I100" s="3"/>
      <c r="J100" s="12"/>
      <c r="K100" s="12"/>
      <c r="L100" s="13"/>
      <c r="M100" s="13"/>
      <c r="N100" s="13"/>
      <c r="O100" s="13"/>
      <c r="P100" s="13"/>
      <c r="Q100" s="5"/>
      <c r="R100" s="5"/>
      <c r="S100" s="3"/>
      <c r="T100" s="3"/>
      <c r="U100" s="3"/>
      <c r="V100" s="3"/>
      <c r="W100" s="3"/>
      <c r="X100" s="3"/>
      <c r="Y100" s="3"/>
      <c r="Z100" s="12"/>
      <c r="AA100" s="12"/>
      <c r="AB100" s="13"/>
      <c r="AC100" s="13"/>
      <c r="AD100" s="13"/>
      <c r="AE100" s="13"/>
      <c r="AF100" s="13"/>
      <c r="AG100" s="13"/>
      <c r="AH100" s="13"/>
      <c r="AI100" s="5"/>
      <c r="AJ100" s="5"/>
      <c r="AK100" s="3"/>
      <c r="AL100" s="3"/>
      <c r="AM100" s="3"/>
      <c r="AN100" s="3"/>
      <c r="AO100" s="3"/>
      <c r="AP100" s="3"/>
      <c r="AQ100" s="3"/>
      <c r="AR100" s="12"/>
      <c r="AS100" s="12"/>
      <c r="AT100" s="13"/>
      <c r="AU100" s="13"/>
      <c r="AV100" s="13"/>
      <c r="AW100" s="13"/>
      <c r="AX100" s="13"/>
      <c r="AY100" s="13"/>
      <c r="AZ100" s="13"/>
      <c r="BA100" s="5"/>
      <c r="BB100" s="5"/>
      <c r="BC100" s="5"/>
      <c r="BD100" s="3"/>
      <c r="BE100" s="3"/>
      <c r="BF100" s="3"/>
      <c r="BG100" s="3"/>
      <c r="BH100" s="3"/>
      <c r="BI100" s="3"/>
      <c r="BJ100" s="12"/>
      <c r="BK100" s="12"/>
      <c r="BL100" s="12"/>
      <c r="BM100" s="13"/>
      <c r="BN100" s="13"/>
      <c r="BO100" s="13"/>
      <c r="BP100" s="13"/>
      <c r="BQ100" s="13"/>
      <c r="BR100" s="13"/>
      <c r="BS100" s="5"/>
      <c r="BT100" s="5"/>
      <c r="BU100" s="5"/>
      <c r="BV100" s="3"/>
      <c r="BW100" s="3"/>
      <c r="BX100" s="3"/>
      <c r="BY100" s="3"/>
      <c r="BZ100" s="3"/>
      <c r="CA100" s="3"/>
      <c r="CB100" s="12"/>
      <c r="CC100" s="12"/>
      <c r="CD100" s="12"/>
      <c r="CE100" s="13"/>
      <c r="CF100" s="13"/>
      <c r="CG100" s="13"/>
      <c r="CH100" s="13"/>
      <c r="CI100" s="13"/>
      <c r="CJ100" s="13"/>
      <c r="CK100" s="13"/>
      <c r="CL100" s="13"/>
      <c r="CM100" s="13"/>
      <c r="CN100" s="5"/>
      <c r="CO100" s="5"/>
      <c r="CP100" s="5"/>
      <c r="CQ100" s="3"/>
      <c r="CR100" s="3"/>
      <c r="CS100" s="3"/>
      <c r="CT100" s="3"/>
      <c r="CU100" s="3"/>
      <c r="CV100" s="3"/>
      <c r="CW100" s="3"/>
      <c r="CX100" s="3"/>
      <c r="CY100" s="12"/>
      <c r="CZ100" s="12"/>
      <c r="DA100" s="12"/>
      <c r="DB100" s="13"/>
      <c r="DC100" s="13"/>
      <c r="DD100" s="13"/>
      <c r="DE100" s="13"/>
      <c r="DF100" s="13"/>
      <c r="DG100" s="13"/>
      <c r="DH100" s="13"/>
      <c r="DI100" s="13"/>
      <c r="DJ100" s="13"/>
      <c r="DK100" s="5"/>
      <c r="DL100" s="5"/>
      <c r="DM100" s="5"/>
      <c r="DN100" s="3"/>
      <c r="DO100" s="3"/>
      <c r="DP100" s="3"/>
      <c r="DQ100" s="3"/>
      <c r="DR100" s="3"/>
      <c r="DS100" s="3"/>
      <c r="DT100" s="3"/>
      <c r="DU100" s="3"/>
      <c r="DV100" s="12"/>
      <c r="DW100" s="12"/>
      <c r="DX100" s="12"/>
      <c r="DY100" s="13"/>
      <c r="DZ100" s="13"/>
      <c r="EA100" s="13"/>
      <c r="EB100" s="13"/>
      <c r="EC100" s="13"/>
      <c r="ED100" s="13"/>
      <c r="EE100" s="13"/>
      <c r="EF100" s="13"/>
      <c r="EG100" s="5"/>
      <c r="EH100" s="5"/>
      <c r="EI100" s="5"/>
      <c r="EJ100" s="3"/>
      <c r="EK100" s="3"/>
      <c r="EL100" s="3"/>
      <c r="EM100" s="3"/>
      <c r="EN100" s="3"/>
      <c r="EO100" s="3"/>
      <c r="EP100" s="3"/>
      <c r="EQ100" s="3"/>
      <c r="ER100" s="35"/>
      <c r="ES100" s="35"/>
      <c r="ET100" s="35"/>
      <c r="EU100" s="36"/>
      <c r="EV100" s="36"/>
      <c r="EW100" s="36"/>
      <c r="EX100" s="36"/>
      <c r="EY100" s="36"/>
      <c r="EZ100" s="36"/>
      <c r="FA100" s="36"/>
      <c r="FB100" s="36"/>
      <c r="FC100" s="5"/>
      <c r="FD100" s="5"/>
      <c r="FE100" s="5"/>
      <c r="FF100" s="3"/>
      <c r="FG100" s="3"/>
      <c r="FH100" s="3"/>
      <c r="FI100" s="3"/>
      <c r="FJ100" s="3"/>
      <c r="FK100" s="3"/>
      <c r="FL100" s="3"/>
      <c r="FM100" s="3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5"/>
      <c r="FZ100" s="5"/>
      <c r="GA100" s="5"/>
      <c r="GB100" s="3"/>
      <c r="GC100" s="3"/>
      <c r="GD100" s="3"/>
      <c r="GE100" s="3"/>
      <c r="GF100" s="3"/>
      <c r="GG100" s="3"/>
      <c r="GH100" s="3"/>
      <c r="GI100" s="3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5"/>
      <c r="GV100" s="5"/>
      <c r="GW100" s="5"/>
      <c r="GX100" s="3"/>
      <c r="GY100" s="3"/>
      <c r="GZ100" s="3"/>
      <c r="HA100" s="3"/>
      <c r="HB100" s="3"/>
      <c r="HC100" s="3"/>
      <c r="HD100" s="3"/>
      <c r="HE100" s="3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201"/>
      <c r="IE100" s="201"/>
      <c r="IF100" s="201"/>
      <c r="IG100" s="36"/>
      <c r="IH100" s="36"/>
      <c r="II100" s="36"/>
      <c r="IJ100" s="36"/>
      <c r="IK100" s="36"/>
      <c r="IL100" s="36"/>
      <c r="IM100" s="36"/>
      <c r="IN100" s="36"/>
      <c r="IO100" s="36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6"/>
      <c r="KA100" s="36"/>
      <c r="KB100" s="36"/>
      <c r="KC100" s="36"/>
      <c r="KD100" s="36"/>
      <c r="KE100" s="36"/>
      <c r="KF100" s="36"/>
      <c r="KG100" s="36"/>
      <c r="KH100" s="36"/>
      <c r="KI100" s="36"/>
      <c r="KJ100" s="36"/>
      <c r="KK100" s="36"/>
      <c r="KL100" s="3">
        <v>136</v>
      </c>
      <c r="KM100" s="3">
        <v>9</v>
      </c>
      <c r="KN100" s="3">
        <v>0</v>
      </c>
      <c r="KO100" s="3">
        <v>2190925</v>
      </c>
      <c r="KP100" s="3">
        <v>0</v>
      </c>
      <c r="KQ100" s="3">
        <v>0</v>
      </c>
      <c r="KR100" s="3">
        <v>0</v>
      </c>
      <c r="KS100" s="3">
        <v>0</v>
      </c>
      <c r="KT100" s="3">
        <v>0</v>
      </c>
      <c r="KU100" s="3">
        <v>150824</v>
      </c>
      <c r="KV100" s="3">
        <v>0</v>
      </c>
      <c r="KW100" s="3">
        <v>2341749</v>
      </c>
      <c r="KX100" s="36"/>
      <c r="KY100" s="36"/>
      <c r="KZ100" s="36"/>
      <c r="LA100" s="36"/>
      <c r="LB100" s="36"/>
      <c r="LC100" s="36"/>
      <c r="LD100" s="36"/>
      <c r="LE100" s="36"/>
      <c r="LF100" s="36"/>
      <c r="LG100" s="36"/>
      <c r="LH100" s="36"/>
      <c r="LI100" s="36"/>
      <c r="LJ100" s="3"/>
      <c r="LK100" s="3">
        <f t="shared" si="2"/>
        <v>-3519</v>
      </c>
      <c r="LN100" s="204"/>
      <c r="LO100" s="20"/>
      <c r="LP100" s="61"/>
      <c r="LQ100" s="171"/>
      <c r="LR100" s="171"/>
      <c r="LS100" s="171"/>
      <c r="LT100" s="171"/>
      <c r="LU100" s="171"/>
      <c r="LV100" s="171"/>
      <c r="LW100" s="171"/>
      <c r="LX100" s="171"/>
      <c r="LY100" s="171"/>
    </row>
    <row r="101" spans="1:337" ht="14.45" customHeight="1">
      <c r="A101" s="19" t="s">
        <v>624</v>
      </c>
      <c r="B101" s="2" t="s">
        <v>37</v>
      </c>
      <c r="C101" s="5">
        <v>51.678000000000004</v>
      </c>
      <c r="D101" s="5">
        <v>51.677700348432055</v>
      </c>
      <c r="E101" s="3">
        <v>354459</v>
      </c>
      <c r="F101" s="3">
        <v>0</v>
      </c>
      <c r="G101" s="3">
        <v>29663</v>
      </c>
      <c r="H101" s="3">
        <v>0</v>
      </c>
      <c r="I101" s="3">
        <v>384122</v>
      </c>
      <c r="J101" s="12">
        <v>4.71</v>
      </c>
      <c r="K101" s="12">
        <v>4.71</v>
      </c>
      <c r="L101" s="13">
        <v>34533.72</v>
      </c>
      <c r="M101" s="13">
        <v>0</v>
      </c>
      <c r="N101" s="13">
        <v>2962.59</v>
      </c>
      <c r="O101" s="13"/>
      <c r="P101" s="13">
        <v>37497</v>
      </c>
      <c r="Q101" s="5"/>
      <c r="R101" s="5"/>
      <c r="S101" s="3"/>
      <c r="T101" s="3"/>
      <c r="U101" s="3"/>
      <c r="V101" s="3"/>
      <c r="W101" s="3"/>
      <c r="X101" s="3"/>
      <c r="Y101" s="3"/>
      <c r="Z101" s="12">
        <v>0</v>
      </c>
      <c r="AA101" s="12">
        <v>0</v>
      </c>
      <c r="AB101" s="13">
        <v>0</v>
      </c>
      <c r="AC101" s="13"/>
      <c r="AD101" s="13">
        <v>0</v>
      </c>
      <c r="AE101" s="13"/>
      <c r="AF101" s="13">
        <v>0</v>
      </c>
      <c r="AG101" s="13"/>
      <c r="AH101" s="13">
        <v>0</v>
      </c>
      <c r="AI101" s="5"/>
      <c r="AJ101" s="5"/>
      <c r="AK101" s="3"/>
      <c r="AL101" s="3"/>
      <c r="AM101" s="3"/>
      <c r="AN101" s="3"/>
      <c r="AO101" s="3"/>
      <c r="AP101" s="3"/>
      <c r="AQ101" s="3"/>
      <c r="AR101" s="12"/>
      <c r="AS101" s="12"/>
      <c r="AT101" s="13"/>
      <c r="AU101" s="13"/>
      <c r="AV101" s="13"/>
      <c r="AW101" s="13"/>
      <c r="AX101" s="13"/>
      <c r="AY101" s="13"/>
      <c r="AZ101" s="13"/>
      <c r="BA101" s="5"/>
      <c r="BB101" s="5"/>
      <c r="BC101" s="5"/>
      <c r="BD101" s="3"/>
      <c r="BE101" s="3"/>
      <c r="BF101" s="3"/>
      <c r="BG101" s="3"/>
      <c r="BH101" s="3"/>
      <c r="BI101" s="3"/>
      <c r="BJ101" s="12"/>
      <c r="BK101" s="12"/>
      <c r="BL101" s="12"/>
      <c r="BM101" s="13"/>
      <c r="BN101" s="13"/>
      <c r="BO101" s="13"/>
      <c r="BP101" s="13"/>
      <c r="BQ101" s="13"/>
      <c r="BR101" s="13"/>
      <c r="BS101" s="5"/>
      <c r="BT101" s="5"/>
      <c r="BU101" s="5"/>
      <c r="BV101" s="3"/>
      <c r="BW101" s="3"/>
      <c r="BX101" s="3"/>
      <c r="BY101" s="3"/>
      <c r="BZ101" s="3"/>
      <c r="CA101" s="3"/>
      <c r="CB101" s="12">
        <v>0</v>
      </c>
      <c r="CC101" s="12">
        <v>0</v>
      </c>
      <c r="CD101" s="12">
        <v>0</v>
      </c>
      <c r="CE101" s="13">
        <v>0</v>
      </c>
      <c r="CF101" s="13"/>
      <c r="CG101" s="13">
        <v>0</v>
      </c>
      <c r="CH101" s="13"/>
      <c r="CI101" s="13">
        <v>0</v>
      </c>
      <c r="CJ101" s="13"/>
      <c r="CK101" s="13"/>
      <c r="CL101" s="13"/>
      <c r="CM101" s="13"/>
      <c r="CN101" s="5"/>
      <c r="CO101" s="5"/>
      <c r="CP101" s="5"/>
      <c r="CQ101" s="3"/>
      <c r="CR101" s="3"/>
      <c r="CS101" s="3"/>
      <c r="CT101" s="3"/>
      <c r="CU101" s="3"/>
      <c r="CV101" s="3"/>
      <c r="CW101" s="3"/>
      <c r="CX101" s="3"/>
      <c r="CY101" s="12"/>
      <c r="CZ101" s="12"/>
      <c r="DA101" s="12"/>
      <c r="DB101" s="13"/>
      <c r="DC101" s="13"/>
      <c r="DD101" s="13"/>
      <c r="DE101" s="13"/>
      <c r="DF101" s="13"/>
      <c r="DG101" s="13"/>
      <c r="DH101" s="13"/>
      <c r="DI101" s="13"/>
      <c r="DJ101" s="13"/>
      <c r="DK101" s="5"/>
      <c r="DL101" s="5"/>
      <c r="DM101" s="5"/>
      <c r="DN101" s="3"/>
      <c r="DO101" s="3"/>
      <c r="DP101" s="3"/>
      <c r="DQ101" s="3"/>
      <c r="DR101" s="3"/>
      <c r="DS101" s="3"/>
      <c r="DT101" s="3"/>
      <c r="DU101" s="3"/>
      <c r="DV101" s="12"/>
      <c r="DW101" s="12"/>
      <c r="DX101" s="12"/>
      <c r="DY101" s="13"/>
      <c r="DZ101" s="13"/>
      <c r="EA101" s="13"/>
      <c r="EB101" s="13"/>
      <c r="EC101" s="13"/>
      <c r="ED101" s="13"/>
      <c r="EE101" s="13"/>
      <c r="EF101" s="13"/>
      <c r="EG101" s="5"/>
      <c r="EH101" s="5"/>
      <c r="EI101" s="5"/>
      <c r="EJ101" s="3"/>
      <c r="EK101" s="3"/>
      <c r="EL101" s="3"/>
      <c r="EM101" s="3"/>
      <c r="EN101" s="3"/>
      <c r="EO101" s="3"/>
      <c r="EP101" s="3"/>
      <c r="EQ101" s="3"/>
      <c r="ER101" s="35"/>
      <c r="ES101" s="35"/>
      <c r="ET101" s="35"/>
      <c r="EU101" s="36"/>
      <c r="EV101" s="36"/>
      <c r="EW101" s="36"/>
      <c r="EX101" s="36"/>
      <c r="EY101" s="36"/>
      <c r="EZ101" s="36"/>
      <c r="FA101" s="36"/>
      <c r="FB101" s="36"/>
      <c r="FC101" s="5"/>
      <c r="FD101" s="5"/>
      <c r="FE101" s="5"/>
      <c r="FF101" s="3"/>
      <c r="FG101" s="3"/>
      <c r="FH101" s="3"/>
      <c r="FI101" s="3"/>
      <c r="FJ101" s="3"/>
      <c r="FK101" s="3"/>
      <c r="FL101" s="3"/>
      <c r="FM101" s="3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5"/>
      <c r="FZ101" s="5"/>
      <c r="GA101" s="5"/>
      <c r="GB101" s="3"/>
      <c r="GC101" s="3"/>
      <c r="GD101" s="3"/>
      <c r="GE101" s="3"/>
      <c r="GF101" s="3"/>
      <c r="GG101" s="3"/>
      <c r="GH101" s="3"/>
      <c r="GI101" s="3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5"/>
      <c r="GV101" s="5"/>
      <c r="GW101" s="5"/>
      <c r="GX101" s="3"/>
      <c r="GY101" s="3"/>
      <c r="GZ101" s="3"/>
      <c r="HA101" s="3"/>
      <c r="HB101" s="3"/>
      <c r="HC101" s="3"/>
      <c r="HD101" s="3"/>
      <c r="HE101" s="3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201"/>
      <c r="IE101" s="201"/>
      <c r="IF101" s="201"/>
      <c r="IG101" s="36"/>
      <c r="IH101" s="36"/>
      <c r="II101" s="36"/>
      <c r="IJ101" s="36"/>
      <c r="IK101" s="36"/>
      <c r="IL101" s="36"/>
      <c r="IM101" s="36"/>
      <c r="IN101" s="36"/>
      <c r="IO101" s="36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6"/>
      <c r="KA101" s="36"/>
      <c r="KB101" s="36"/>
      <c r="KC101" s="36"/>
      <c r="KD101" s="36"/>
      <c r="KE101" s="36"/>
      <c r="KF101" s="36"/>
      <c r="KG101" s="36"/>
      <c r="KH101" s="36"/>
      <c r="KI101" s="36"/>
      <c r="KJ101" s="36"/>
      <c r="KK101" s="36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6"/>
      <c r="KY101" s="36"/>
      <c r="KZ101" s="36"/>
      <c r="LA101" s="36"/>
      <c r="LB101" s="36"/>
      <c r="LC101" s="36"/>
      <c r="LD101" s="36"/>
      <c r="LE101" s="36"/>
      <c r="LF101" s="36"/>
      <c r="LG101" s="36"/>
      <c r="LH101" s="36"/>
      <c r="LI101" s="36"/>
      <c r="LJ101" s="3"/>
      <c r="LK101" s="3" t="e">
        <f t="shared" si="2"/>
        <v>#VALUE!</v>
      </c>
      <c r="LN101" s="204"/>
      <c r="LO101" s="20"/>
      <c r="LP101" s="61"/>
      <c r="LQ101" s="171"/>
      <c r="LR101" s="171"/>
      <c r="LS101" s="171"/>
      <c r="LT101" s="171"/>
      <c r="LU101" s="171"/>
      <c r="LV101" s="171"/>
      <c r="LW101" s="171"/>
      <c r="LX101" s="171"/>
      <c r="LY101" s="171"/>
    </row>
    <row r="102" spans="1:337" s="224" customFormat="1" ht="19.899999999999999" customHeight="1">
      <c r="A102" s="217">
        <v>9999</v>
      </c>
      <c r="B102" s="218" t="s">
        <v>38</v>
      </c>
      <c r="C102" s="219">
        <f t="shared" ref="C102:BN102" si="3">SUM(C10:C101)</f>
        <v>2561.0480000000002</v>
      </c>
      <c r="D102" s="219">
        <f t="shared" si="3"/>
        <v>1785.9411618158133</v>
      </c>
      <c r="E102" s="220">
        <f t="shared" si="3"/>
        <v>15190589</v>
      </c>
      <c r="F102" s="220">
        <f t="shared" si="3"/>
        <v>-298</v>
      </c>
      <c r="G102" s="220">
        <f t="shared" si="3"/>
        <v>720111</v>
      </c>
      <c r="H102" s="220">
        <f t="shared" si="3"/>
        <v>-34</v>
      </c>
      <c r="I102" s="220">
        <f t="shared" si="3"/>
        <v>15910700</v>
      </c>
      <c r="J102" s="219">
        <f t="shared" si="3"/>
        <v>5280.3199999999988</v>
      </c>
      <c r="K102" s="219">
        <f t="shared" si="3"/>
        <v>3277.63</v>
      </c>
      <c r="L102" s="220">
        <f t="shared" si="3"/>
        <v>33852479.719999999</v>
      </c>
      <c r="M102" s="220">
        <f t="shared" si="3"/>
        <v>-5067</v>
      </c>
      <c r="N102" s="220">
        <f t="shared" si="3"/>
        <v>1206431.5900000001</v>
      </c>
      <c r="O102" s="220">
        <f t="shared" si="3"/>
        <v>0</v>
      </c>
      <c r="P102" s="220">
        <f t="shared" si="3"/>
        <v>35058912</v>
      </c>
      <c r="Q102" s="219">
        <f t="shared" si="3"/>
        <v>6590.49</v>
      </c>
      <c r="R102" s="219">
        <f t="shared" si="3"/>
        <v>2877.6600000000003</v>
      </c>
      <c r="S102" s="220">
        <f t="shared" si="3"/>
        <v>44315846</v>
      </c>
      <c r="T102" s="220">
        <f t="shared" si="3"/>
        <v>-228</v>
      </c>
      <c r="U102" s="220">
        <f t="shared" si="3"/>
        <v>742696</v>
      </c>
      <c r="V102" s="220">
        <f t="shared" si="3"/>
        <v>-107</v>
      </c>
      <c r="W102" s="220">
        <f t="shared" si="3"/>
        <v>60541.27</v>
      </c>
      <c r="X102" s="220">
        <f t="shared" si="3"/>
        <v>0</v>
      </c>
      <c r="Y102" s="220">
        <f t="shared" si="3"/>
        <v>44998000.730000004</v>
      </c>
      <c r="Z102" s="219">
        <f t="shared" si="3"/>
        <v>9412.06</v>
      </c>
      <c r="AA102" s="219">
        <f t="shared" si="3"/>
        <v>1022.3699999999999</v>
      </c>
      <c r="AB102" s="220">
        <f t="shared" si="3"/>
        <v>65684447</v>
      </c>
      <c r="AC102" s="220">
        <f t="shared" si="3"/>
        <v>-17688</v>
      </c>
      <c r="AD102" s="220">
        <f t="shared" si="3"/>
        <v>341239</v>
      </c>
      <c r="AE102" s="220">
        <f t="shared" si="3"/>
        <v>62596</v>
      </c>
      <c r="AF102" s="220">
        <f t="shared" si="3"/>
        <v>18942</v>
      </c>
      <c r="AG102" s="220">
        <f t="shared" si="3"/>
        <v>0</v>
      </c>
      <c r="AH102" s="220">
        <f t="shared" si="3"/>
        <v>66006744</v>
      </c>
      <c r="AI102" s="219">
        <f t="shared" si="3"/>
        <v>11219.159999999998</v>
      </c>
      <c r="AJ102" s="219">
        <f t="shared" si="3"/>
        <v>1482.4699999999998</v>
      </c>
      <c r="AK102" s="220">
        <f t="shared" si="3"/>
        <v>82935785</v>
      </c>
      <c r="AL102" s="220">
        <f t="shared" si="3"/>
        <v>0</v>
      </c>
      <c r="AM102" s="220">
        <f t="shared" si="3"/>
        <v>496341</v>
      </c>
      <c r="AN102" s="220">
        <f t="shared" si="3"/>
        <v>0</v>
      </c>
      <c r="AO102" s="220">
        <f t="shared" si="3"/>
        <v>108362</v>
      </c>
      <c r="AP102" s="220">
        <f t="shared" si="3"/>
        <v>0</v>
      </c>
      <c r="AQ102" s="220">
        <f t="shared" si="3"/>
        <v>83323764</v>
      </c>
      <c r="AR102" s="219">
        <f t="shared" si="3"/>
        <v>12345.490000000002</v>
      </c>
      <c r="AS102" s="219">
        <f t="shared" si="3"/>
        <v>1398.4900000000002</v>
      </c>
      <c r="AT102" s="220">
        <f t="shared" si="3"/>
        <v>98086531</v>
      </c>
      <c r="AU102" s="220">
        <f t="shared" si="3"/>
        <v>103330</v>
      </c>
      <c r="AV102" s="220">
        <f t="shared" si="3"/>
        <v>500441</v>
      </c>
      <c r="AW102" s="220">
        <f t="shared" si="3"/>
        <v>21510</v>
      </c>
      <c r="AX102" s="220">
        <f t="shared" si="3"/>
        <v>0</v>
      </c>
      <c r="AY102" s="220">
        <f t="shared" si="3"/>
        <v>0</v>
      </c>
      <c r="AZ102" s="220">
        <f t="shared" si="3"/>
        <v>98586972</v>
      </c>
      <c r="BA102" s="219">
        <f t="shared" si="3"/>
        <v>13202.740000000002</v>
      </c>
      <c r="BB102" s="219">
        <f t="shared" si="3"/>
        <v>1.97999999999999</v>
      </c>
      <c r="BC102" s="219">
        <f t="shared" si="3"/>
        <v>1779.3000000000002</v>
      </c>
      <c r="BD102" s="220">
        <f t="shared" si="3"/>
        <v>113734040</v>
      </c>
      <c r="BE102" s="220">
        <f t="shared" si="3"/>
        <v>-59492</v>
      </c>
      <c r="BF102" s="220">
        <f t="shared" si="3"/>
        <v>648141</v>
      </c>
      <c r="BG102" s="220">
        <f t="shared" si="3"/>
        <v>457</v>
      </c>
      <c r="BH102" s="220">
        <f t="shared" si="3"/>
        <v>0</v>
      </c>
      <c r="BI102" s="220">
        <f t="shared" si="3"/>
        <v>114382181</v>
      </c>
      <c r="BJ102" s="219">
        <f t="shared" si="3"/>
        <v>14208.99</v>
      </c>
      <c r="BK102" s="219">
        <f t="shared" si="3"/>
        <v>8.5304390500020304</v>
      </c>
      <c r="BL102" s="219">
        <f t="shared" si="3"/>
        <v>2043.29</v>
      </c>
      <c r="BM102" s="220">
        <f t="shared" si="3"/>
        <v>121403467</v>
      </c>
      <c r="BN102" s="220">
        <f t="shared" si="3"/>
        <v>6076</v>
      </c>
      <c r="BO102" s="220">
        <f t="shared" ref="BO102:DZ102" si="4">SUM(BO10:BO101)</f>
        <v>788568</v>
      </c>
      <c r="BP102" s="220">
        <f t="shared" si="4"/>
        <v>840</v>
      </c>
      <c r="BQ102" s="220">
        <f t="shared" si="4"/>
        <v>11389.798600000038</v>
      </c>
      <c r="BR102" s="220">
        <f t="shared" si="4"/>
        <v>122180645.2014</v>
      </c>
      <c r="BS102" s="219">
        <f t="shared" si="4"/>
        <v>15812.939999999997</v>
      </c>
      <c r="BT102" s="219">
        <f t="shared" si="4"/>
        <v>3.7899999999999801</v>
      </c>
      <c r="BU102" s="219">
        <f t="shared" si="4"/>
        <v>1866.8899999999999</v>
      </c>
      <c r="BV102" s="220">
        <f t="shared" si="4"/>
        <v>139071023</v>
      </c>
      <c r="BW102" s="220">
        <f t="shared" si="4"/>
        <v>-10608</v>
      </c>
      <c r="BX102" s="220">
        <f t="shared" si="4"/>
        <v>574724</v>
      </c>
      <c r="BY102" s="220">
        <f t="shared" si="4"/>
        <v>0</v>
      </c>
      <c r="BZ102" s="220">
        <f t="shared" si="4"/>
        <v>0</v>
      </c>
      <c r="CA102" s="220">
        <f t="shared" si="4"/>
        <v>139645747</v>
      </c>
      <c r="CB102" s="219">
        <f t="shared" si="4"/>
        <v>17603.150589229423</v>
      </c>
      <c r="CC102" s="219">
        <f t="shared" si="4"/>
        <v>15.705433281468373</v>
      </c>
      <c r="CD102" s="219">
        <f t="shared" si="4"/>
        <v>1946.6444017282281</v>
      </c>
      <c r="CE102" s="220">
        <f t="shared" si="4"/>
        <v>164506977.72984359</v>
      </c>
      <c r="CF102" s="220">
        <f t="shared" si="4"/>
        <v>0</v>
      </c>
      <c r="CG102" s="220">
        <f t="shared" si="4"/>
        <v>810202.61907621298</v>
      </c>
      <c r="CH102" s="220">
        <f t="shared" si="4"/>
        <v>0</v>
      </c>
      <c r="CI102" s="220">
        <f t="shared" si="4"/>
        <v>0</v>
      </c>
      <c r="CJ102" s="220">
        <f t="shared" si="4"/>
        <v>13155408.976649068</v>
      </c>
      <c r="CK102" s="220">
        <f t="shared" si="4"/>
        <v>0</v>
      </c>
      <c r="CL102" s="220">
        <f t="shared" si="4"/>
        <v>5901242.7814950664</v>
      </c>
      <c r="CM102" s="220">
        <f t="shared" si="4"/>
        <v>168603724.11598206</v>
      </c>
      <c r="CN102" s="219">
        <f t="shared" si="4"/>
        <v>18946.102955906194</v>
      </c>
      <c r="CO102" s="219">
        <f t="shared" si="4"/>
        <v>8.8594759775679073</v>
      </c>
      <c r="CP102" s="219">
        <f t="shared" si="4"/>
        <v>2538.892056802697</v>
      </c>
      <c r="CQ102" s="220">
        <f t="shared" si="4"/>
        <v>172520107.37280074</v>
      </c>
      <c r="CR102" s="220">
        <f t="shared" si="4"/>
        <v>143684.81490636524</v>
      </c>
      <c r="CS102" s="220">
        <f t="shared" si="4"/>
        <v>1570153.610758553</v>
      </c>
      <c r="CT102" s="220">
        <f t="shared" si="4"/>
        <v>1822.138888888876</v>
      </c>
      <c r="CU102" s="220">
        <f t="shared" si="4"/>
        <v>0</v>
      </c>
      <c r="CV102" s="220">
        <f t="shared" si="4"/>
        <v>14693809.59739244</v>
      </c>
      <c r="CW102" s="220">
        <f t="shared" si="4"/>
        <v>9951.5379787531219</v>
      </c>
      <c r="CX102" s="220">
        <f t="shared" si="4"/>
        <v>188784070.58095172</v>
      </c>
      <c r="CY102" s="219">
        <f t="shared" si="4"/>
        <v>20475.853885130848</v>
      </c>
      <c r="CZ102" s="219">
        <f t="shared" si="4"/>
        <v>17.210661045026946</v>
      </c>
      <c r="DA102" s="220">
        <f t="shared" si="4"/>
        <v>2596.1215882755123</v>
      </c>
      <c r="DB102" s="220">
        <f t="shared" si="4"/>
        <v>192914373.13101828</v>
      </c>
      <c r="DC102" s="220">
        <f t="shared" si="4"/>
        <v>0</v>
      </c>
      <c r="DD102" s="220">
        <f t="shared" si="4"/>
        <v>1329823.8399757808</v>
      </c>
      <c r="DE102" s="220">
        <f t="shared" si="4"/>
        <v>0</v>
      </c>
      <c r="DF102" s="220">
        <f t="shared" si="4"/>
        <v>233605.21513791601</v>
      </c>
      <c r="DG102" s="220">
        <f t="shared" si="4"/>
        <v>16591959.654733602</v>
      </c>
      <c r="DH102" s="220">
        <f t="shared" si="4"/>
        <v>0</v>
      </c>
      <c r="DI102" s="220">
        <f t="shared" si="4"/>
        <v>3956111.3179364288</v>
      </c>
      <c r="DJ102" s="220">
        <f t="shared" si="4"/>
        <v>210602551.4105899</v>
      </c>
      <c r="DK102" s="219">
        <f t="shared" si="4"/>
        <v>22437.611185190221</v>
      </c>
      <c r="DL102" s="219">
        <f t="shared" si="4"/>
        <v>51.604073173023394</v>
      </c>
      <c r="DM102" s="219">
        <f t="shared" si="4"/>
        <v>3194.1684508297099</v>
      </c>
      <c r="DN102" s="220">
        <f t="shared" si="4"/>
        <v>221512900</v>
      </c>
      <c r="DO102" s="220">
        <f t="shared" si="4"/>
        <v>-1400</v>
      </c>
      <c r="DP102" s="220">
        <f t="shared" si="4"/>
        <v>1673248</v>
      </c>
      <c r="DQ102" s="220">
        <f t="shared" si="4"/>
        <v>-37386</v>
      </c>
      <c r="DR102" s="220">
        <f t="shared" si="4"/>
        <v>170138.51713497742</v>
      </c>
      <c r="DS102" s="220">
        <f t="shared" si="4"/>
        <v>19006030</v>
      </c>
      <c r="DT102" s="220">
        <f t="shared" si="4"/>
        <v>0</v>
      </c>
      <c r="DU102" s="220">
        <f t="shared" si="4"/>
        <v>242022045</v>
      </c>
      <c r="DV102" s="219">
        <f t="shared" si="4"/>
        <v>23380.053605968547</v>
      </c>
      <c r="DW102" s="219">
        <f t="shared" si="4"/>
        <v>60.795650595094969</v>
      </c>
      <c r="DX102" s="220">
        <f t="shared" si="4"/>
        <v>3192.1605513105546</v>
      </c>
      <c r="DY102" s="220">
        <f t="shared" si="4"/>
        <v>242419083</v>
      </c>
      <c r="DZ102" s="220">
        <f t="shared" si="4"/>
        <v>0</v>
      </c>
      <c r="EA102" s="220">
        <f t="shared" ref="EA102:GL102" si="5">SUM(EA10:EA101)</f>
        <v>1908472</v>
      </c>
      <c r="EB102" s="220">
        <f t="shared" si="5"/>
        <v>0</v>
      </c>
      <c r="EC102" s="220">
        <f t="shared" si="5"/>
        <v>63617.82</v>
      </c>
      <c r="ED102" s="220">
        <f t="shared" si="5"/>
        <v>20823510</v>
      </c>
      <c r="EE102" s="220">
        <f t="shared" si="5"/>
        <v>0</v>
      </c>
      <c r="EF102" s="220">
        <f t="shared" si="5"/>
        <v>265087443</v>
      </c>
      <c r="EG102" s="221">
        <f t="shared" si="5"/>
        <v>24549.533844710055</v>
      </c>
      <c r="EH102" s="221">
        <f t="shared" si="5"/>
        <v>108.35355681663913</v>
      </c>
      <c r="EI102" s="221">
        <f t="shared" si="5"/>
        <v>3310.5964843311513</v>
      </c>
      <c r="EJ102" s="222">
        <f t="shared" si="5"/>
        <v>257960445</v>
      </c>
      <c r="EK102" s="222">
        <f t="shared" si="5"/>
        <v>0</v>
      </c>
      <c r="EL102" s="222">
        <f t="shared" si="5"/>
        <v>2205153</v>
      </c>
      <c r="EM102" s="222">
        <f t="shared" si="5"/>
        <v>0</v>
      </c>
      <c r="EN102" s="222">
        <f t="shared" si="5"/>
        <v>204128.59</v>
      </c>
      <c r="EO102" s="222">
        <f t="shared" si="5"/>
        <v>21825511</v>
      </c>
      <c r="EP102" s="222">
        <f t="shared" si="5"/>
        <v>0</v>
      </c>
      <c r="EQ102" s="222">
        <f t="shared" si="5"/>
        <v>281786965</v>
      </c>
      <c r="ER102" s="221">
        <f t="shared" si="5"/>
        <v>25471.471140784397</v>
      </c>
      <c r="ES102" s="221">
        <f t="shared" si="5"/>
        <v>87.486332678455142</v>
      </c>
      <c r="ET102" s="221">
        <f t="shared" si="5"/>
        <v>3307.5881909052637</v>
      </c>
      <c r="EU102" s="222">
        <f t="shared" si="5"/>
        <v>275084826</v>
      </c>
      <c r="EV102" s="222">
        <f t="shared" si="5"/>
        <v>362288.99999999988</v>
      </c>
      <c r="EW102" s="222">
        <f t="shared" si="5"/>
        <v>2298556</v>
      </c>
      <c r="EX102" s="222">
        <f t="shared" si="5"/>
        <v>-1154</v>
      </c>
      <c r="EY102" s="222">
        <f t="shared" si="5"/>
        <v>230159.980032208</v>
      </c>
      <c r="EZ102" s="222">
        <f t="shared" si="5"/>
        <v>22666156</v>
      </c>
      <c r="FA102" s="222">
        <f t="shared" si="5"/>
        <v>29633</v>
      </c>
      <c r="FB102" s="222">
        <f t="shared" si="5"/>
        <v>299819378.01996779</v>
      </c>
      <c r="FC102" s="221">
        <f t="shared" si="5"/>
        <v>26840.49273391482</v>
      </c>
      <c r="FD102" s="221">
        <f t="shared" si="5"/>
        <v>135.19772217373207</v>
      </c>
      <c r="FE102" s="221">
        <f t="shared" si="5"/>
        <v>3268.6528110782601</v>
      </c>
      <c r="FF102" s="222">
        <f t="shared" si="5"/>
        <v>292869812</v>
      </c>
      <c r="FG102" s="222">
        <f t="shared" si="5"/>
        <v>-99664</v>
      </c>
      <c r="FH102" s="222">
        <f t="shared" si="5"/>
        <v>2288956</v>
      </c>
      <c r="FI102" s="222">
        <f t="shared" si="5"/>
        <v>0</v>
      </c>
      <c r="FJ102" s="222">
        <f t="shared" si="5"/>
        <v>287864.69672931021</v>
      </c>
      <c r="FK102" s="222">
        <f t="shared" si="5"/>
        <v>23847817</v>
      </c>
      <c r="FL102" s="222">
        <f t="shared" si="5"/>
        <v>0</v>
      </c>
      <c r="FM102" s="222">
        <f t="shared" si="5"/>
        <v>318718720.3032707</v>
      </c>
      <c r="FN102" s="221">
        <f t="shared" si="5"/>
        <v>28682.230741042149</v>
      </c>
      <c r="FO102" s="221">
        <f t="shared" si="5"/>
        <v>109.69214778565093</v>
      </c>
      <c r="FP102" s="221">
        <f t="shared" si="5"/>
        <v>3871.6539967270655</v>
      </c>
      <c r="FQ102" s="222">
        <f t="shared" si="5"/>
        <v>327650250</v>
      </c>
      <c r="FR102" s="222">
        <f t="shared" si="5"/>
        <v>0</v>
      </c>
      <c r="FS102" s="222">
        <f t="shared" si="5"/>
        <v>2563426</v>
      </c>
      <c r="FT102" s="222">
        <f t="shared" si="5"/>
        <v>0</v>
      </c>
      <c r="FU102" s="222">
        <f t="shared" si="5"/>
        <v>232089.00511812593</v>
      </c>
      <c r="FV102" s="222">
        <f t="shared" si="5"/>
        <v>25513726</v>
      </c>
      <c r="FW102" s="222">
        <f t="shared" si="5"/>
        <v>0</v>
      </c>
      <c r="FX102" s="222">
        <f t="shared" si="5"/>
        <v>355495312.99488187</v>
      </c>
      <c r="FY102" s="221">
        <f t="shared" si="5"/>
        <v>31234.771363788197</v>
      </c>
      <c r="FZ102" s="221">
        <f t="shared" si="5"/>
        <v>98.161106345696794</v>
      </c>
      <c r="GA102" s="221">
        <f t="shared" si="5"/>
        <v>4407.0468561307634</v>
      </c>
      <c r="GB102" s="222">
        <f t="shared" si="5"/>
        <v>373686923</v>
      </c>
      <c r="GC102" s="222">
        <f t="shared" si="5"/>
        <v>0</v>
      </c>
      <c r="GD102" s="222">
        <f t="shared" si="5"/>
        <v>3114298</v>
      </c>
      <c r="GE102" s="222">
        <f t="shared" si="5"/>
        <v>0</v>
      </c>
      <c r="GF102" s="222">
        <f t="shared" si="5"/>
        <v>162469.59754145684</v>
      </c>
      <c r="GG102" s="222">
        <f t="shared" si="5"/>
        <v>27794039</v>
      </c>
      <c r="GH102" s="222">
        <f t="shared" si="5"/>
        <v>0</v>
      </c>
      <c r="GI102" s="222">
        <f t="shared" si="5"/>
        <v>404432790.40245855</v>
      </c>
      <c r="GJ102" s="221">
        <f t="shared" si="5"/>
        <v>33891.610657873134</v>
      </c>
      <c r="GK102" s="221">
        <f t="shared" si="5"/>
        <v>179.21714686831064</v>
      </c>
      <c r="GL102" s="221">
        <f t="shared" si="5"/>
        <v>3533.4981914039226</v>
      </c>
      <c r="GM102" s="222">
        <f t="shared" ref="GM102:IX102" si="6">SUM(GM10:GM101)</f>
        <v>413868908</v>
      </c>
      <c r="GN102" s="222">
        <f t="shared" si="6"/>
        <v>0</v>
      </c>
      <c r="GO102" s="222">
        <f t="shared" si="6"/>
        <v>2765517</v>
      </c>
      <c r="GP102" s="222">
        <f t="shared" si="6"/>
        <v>37552</v>
      </c>
      <c r="GQ102" s="222">
        <f t="shared" si="6"/>
        <v>162711.33200692292</v>
      </c>
      <c r="GR102" s="222">
        <f t="shared" si="6"/>
        <v>30104542</v>
      </c>
      <c r="GS102" s="222">
        <f t="shared" si="6"/>
        <v>0</v>
      </c>
      <c r="GT102" s="222">
        <f t="shared" si="6"/>
        <v>446576256</v>
      </c>
      <c r="GU102" s="221">
        <f t="shared" si="6"/>
        <v>36420.44459871143</v>
      </c>
      <c r="GV102" s="221">
        <f t="shared" si="6"/>
        <v>178.44514768230934</v>
      </c>
      <c r="GW102" s="221">
        <f t="shared" si="6"/>
        <v>3431.608171912726</v>
      </c>
      <c r="GX102" s="222">
        <f t="shared" si="6"/>
        <v>457941110</v>
      </c>
      <c r="GY102" s="222">
        <f t="shared" si="6"/>
        <v>31347</v>
      </c>
      <c r="GZ102" s="222">
        <f t="shared" si="6"/>
        <v>3185727</v>
      </c>
      <c r="HA102" s="222">
        <f t="shared" si="6"/>
        <v>0</v>
      </c>
      <c r="HB102" s="222">
        <f t="shared" si="6"/>
        <v>216674.08320000011</v>
      </c>
      <c r="HC102" s="222">
        <f t="shared" si="6"/>
        <v>32364105</v>
      </c>
      <c r="HD102" s="222">
        <f t="shared" si="6"/>
        <v>2722</v>
      </c>
      <c r="HE102" s="222">
        <f t="shared" si="6"/>
        <v>493274267.91680002</v>
      </c>
      <c r="HF102" s="221">
        <f t="shared" si="6"/>
        <v>38626.762818980293</v>
      </c>
      <c r="HG102" s="221">
        <f t="shared" si="6"/>
        <v>92.969184994141358</v>
      </c>
      <c r="HH102" s="221">
        <f t="shared" si="6"/>
        <v>3504.3171264998768</v>
      </c>
      <c r="HI102" s="222">
        <f t="shared" si="6"/>
        <v>497996980</v>
      </c>
      <c r="HJ102" s="222">
        <f t="shared" si="6"/>
        <v>-3609</v>
      </c>
      <c r="HK102" s="222">
        <f t="shared" si="6"/>
        <v>655862.47739382111</v>
      </c>
      <c r="HL102" s="222">
        <f t="shared" si="6"/>
        <v>-486425.47275652824</v>
      </c>
      <c r="HM102" s="222">
        <f t="shared" si="6"/>
        <v>3517027</v>
      </c>
      <c r="HN102" s="222">
        <f t="shared" si="6"/>
        <v>274681</v>
      </c>
      <c r="HO102" s="222">
        <f t="shared" si="6"/>
        <v>34411317</v>
      </c>
      <c r="HP102" s="222">
        <f t="shared" si="6"/>
        <v>-326</v>
      </c>
      <c r="HQ102" s="222">
        <f t="shared" si="6"/>
        <v>535269461.52260613</v>
      </c>
      <c r="HR102" s="221">
        <f t="shared" si="6"/>
        <v>41251.939999999995</v>
      </c>
      <c r="HS102" s="221">
        <f t="shared" si="6"/>
        <v>56.960000000000079</v>
      </c>
      <c r="HT102" s="221">
        <f t="shared" si="6"/>
        <v>4298.9800000000005</v>
      </c>
      <c r="HU102" s="223">
        <f t="shared" si="6"/>
        <v>552440532</v>
      </c>
      <c r="HV102" s="223">
        <f t="shared" si="6"/>
        <v>-200166.12718472024</v>
      </c>
      <c r="HW102" s="223">
        <f t="shared" si="6"/>
        <v>94710</v>
      </c>
      <c r="HX102" s="223">
        <f t="shared" si="6"/>
        <v>2.1271847183379577</v>
      </c>
      <c r="HY102" s="223">
        <f t="shared" si="6"/>
        <v>4733116</v>
      </c>
      <c r="HZ102" s="223">
        <f t="shared" si="6"/>
        <v>-2591</v>
      </c>
      <c r="IA102" s="223">
        <f t="shared" si="6"/>
        <v>36786786</v>
      </c>
      <c r="IB102" s="223">
        <f t="shared" si="6"/>
        <v>-12898</v>
      </c>
      <c r="IC102" s="223">
        <f t="shared" si="6"/>
        <v>593865724</v>
      </c>
      <c r="ID102" s="221">
        <f t="shared" si="6"/>
        <v>43371.119999999995</v>
      </c>
      <c r="IE102" s="221">
        <f t="shared" si="6"/>
        <v>88.119999999998754</v>
      </c>
      <c r="IF102" s="221">
        <f t="shared" si="6"/>
        <v>3892.7599999999998</v>
      </c>
      <c r="IG102" s="223">
        <f t="shared" si="6"/>
        <v>599661275</v>
      </c>
      <c r="IH102" s="223">
        <f t="shared" si="6"/>
        <v>0</v>
      </c>
      <c r="II102" s="223">
        <f t="shared" si="6"/>
        <v>0</v>
      </c>
      <c r="IJ102" s="223">
        <f t="shared" si="6"/>
        <v>0</v>
      </c>
      <c r="IK102" s="223">
        <f t="shared" si="6"/>
        <v>4094072</v>
      </c>
      <c r="IL102" s="223">
        <f t="shared" si="6"/>
        <v>0</v>
      </c>
      <c r="IM102" s="223">
        <f t="shared" si="6"/>
        <v>38652570</v>
      </c>
      <c r="IN102" s="223">
        <f t="shared" si="6"/>
        <v>0</v>
      </c>
      <c r="IO102" s="223">
        <f t="shared" si="6"/>
        <v>642407917</v>
      </c>
      <c r="IP102" s="221">
        <f t="shared" si="6"/>
        <v>44820.250000000007</v>
      </c>
      <c r="IQ102" s="221">
        <f t="shared" si="6"/>
        <v>99.670000000000073</v>
      </c>
      <c r="IR102" s="221">
        <f t="shared" si="6"/>
        <v>3511.8999999999987</v>
      </c>
      <c r="IS102" s="222">
        <f t="shared" si="6"/>
        <v>651240003</v>
      </c>
      <c r="IT102" s="222">
        <f t="shared" si="6"/>
        <v>0</v>
      </c>
      <c r="IU102" s="222">
        <f t="shared" si="6"/>
        <v>0</v>
      </c>
      <c r="IV102" s="222">
        <f t="shared" si="6"/>
        <v>0</v>
      </c>
      <c r="IW102" s="222">
        <f t="shared" si="6"/>
        <v>4116535</v>
      </c>
      <c r="IX102" s="222">
        <f t="shared" si="6"/>
        <v>0</v>
      </c>
      <c r="IY102" s="222">
        <f t="shared" ref="IY102:LJ102" si="7">SUM(IY10:IY101)</f>
        <v>41943191</v>
      </c>
      <c r="IZ102" s="222">
        <f t="shared" si="7"/>
        <v>0</v>
      </c>
      <c r="JA102" s="222">
        <f t="shared" si="7"/>
        <v>697299729</v>
      </c>
      <c r="JB102" s="221">
        <f t="shared" si="7"/>
        <v>45929.180000000015</v>
      </c>
      <c r="JC102" s="221">
        <f t="shared" si="7"/>
        <v>235.91000000000105</v>
      </c>
      <c r="JD102" s="221">
        <f t="shared" si="7"/>
        <v>2615.0400000000004</v>
      </c>
      <c r="JE102" s="222">
        <f t="shared" si="7"/>
        <v>701181817</v>
      </c>
      <c r="JF102" s="222">
        <f t="shared" si="7"/>
        <v>11128</v>
      </c>
      <c r="JG102" s="222">
        <f t="shared" si="7"/>
        <v>0</v>
      </c>
      <c r="JH102" s="222">
        <f t="shared" si="7"/>
        <v>0</v>
      </c>
      <c r="JI102" s="222">
        <f t="shared" si="7"/>
        <v>2595363</v>
      </c>
      <c r="JJ102" s="222">
        <f t="shared" si="7"/>
        <v>1130488</v>
      </c>
      <c r="JK102" s="222">
        <f t="shared" si="7"/>
        <v>42859218</v>
      </c>
      <c r="JL102" s="222">
        <f t="shared" si="7"/>
        <v>0</v>
      </c>
      <c r="JM102" s="222">
        <f t="shared" si="7"/>
        <v>746636398</v>
      </c>
      <c r="JN102" s="221">
        <f t="shared" si="7"/>
        <v>45675.280000000006</v>
      </c>
      <c r="JO102" s="221">
        <f t="shared" si="7"/>
        <v>58.639999999999546</v>
      </c>
      <c r="JP102" s="221">
        <f t="shared" si="7"/>
        <v>4348.6899999999996</v>
      </c>
      <c r="JQ102" s="222">
        <f t="shared" si="7"/>
        <v>757064255</v>
      </c>
      <c r="JR102" s="222">
        <f t="shared" si="7"/>
        <v>70529</v>
      </c>
      <c r="JS102" s="222">
        <f t="shared" si="7"/>
        <v>0</v>
      </c>
      <c r="JT102" s="222">
        <f t="shared" si="7"/>
        <v>0</v>
      </c>
      <c r="JU102" s="222">
        <f t="shared" si="7"/>
        <v>4634468</v>
      </c>
      <c r="JV102" s="222">
        <f t="shared" si="7"/>
        <v>6061</v>
      </c>
      <c r="JW102" s="222">
        <f t="shared" si="7"/>
        <v>42788153</v>
      </c>
      <c r="JX102" s="222">
        <f t="shared" si="7"/>
        <v>4811</v>
      </c>
      <c r="JY102" s="222">
        <f t="shared" si="7"/>
        <v>804486876</v>
      </c>
      <c r="JZ102" s="221">
        <f t="shared" si="7"/>
        <v>45771.560000000005</v>
      </c>
      <c r="KA102" s="221">
        <f t="shared" si="7"/>
        <v>55.00000000000027</v>
      </c>
      <c r="KB102" s="221">
        <f t="shared" si="7"/>
        <v>3958.6200000000008</v>
      </c>
      <c r="KC102" s="222">
        <f t="shared" si="7"/>
        <v>822961120</v>
      </c>
      <c r="KD102" s="222">
        <f t="shared" si="7"/>
        <v>201952.99999997555</v>
      </c>
      <c r="KE102" s="222">
        <f t="shared" si="7"/>
        <v>0</v>
      </c>
      <c r="KF102" s="222">
        <f t="shared" si="7"/>
        <v>0</v>
      </c>
      <c r="KG102" s="222">
        <f t="shared" si="7"/>
        <v>5647496</v>
      </c>
      <c r="KH102" s="222">
        <f t="shared" si="7"/>
        <v>0</v>
      </c>
      <c r="KI102" s="222">
        <f t="shared" si="7"/>
        <v>49739998</v>
      </c>
      <c r="KJ102" s="222">
        <f t="shared" si="7"/>
        <v>9642</v>
      </c>
      <c r="KK102" s="222">
        <f t="shared" si="7"/>
        <v>878348614</v>
      </c>
      <c r="KL102" s="222">
        <f t="shared" si="7"/>
        <v>45832</v>
      </c>
      <c r="KM102" s="222">
        <f t="shared" si="7"/>
        <v>130</v>
      </c>
      <c r="KN102" s="222">
        <f t="shared" si="7"/>
        <v>0</v>
      </c>
      <c r="KO102" s="222">
        <f t="shared" si="7"/>
        <v>884853494</v>
      </c>
      <c r="KP102" s="222">
        <f t="shared" si="7"/>
        <v>0</v>
      </c>
      <c r="KQ102" s="222">
        <f t="shared" si="7"/>
        <v>0</v>
      </c>
      <c r="KR102" s="222">
        <f t="shared" si="7"/>
        <v>0</v>
      </c>
      <c r="KS102" s="222">
        <f t="shared" si="7"/>
        <v>5647496</v>
      </c>
      <c r="KT102" s="222">
        <f t="shared" si="7"/>
        <v>0</v>
      </c>
      <c r="KU102" s="222">
        <f t="shared" si="7"/>
        <v>54303685</v>
      </c>
      <c r="KV102" s="222">
        <f t="shared" si="7"/>
        <v>0</v>
      </c>
      <c r="KW102" s="222">
        <f t="shared" si="7"/>
        <v>944804675</v>
      </c>
      <c r="KX102" s="222">
        <f t="shared" si="7"/>
        <v>0</v>
      </c>
      <c r="KY102" s="222">
        <f t="shared" si="7"/>
        <v>0</v>
      </c>
      <c r="KZ102" s="222">
        <f t="shared" si="7"/>
        <v>0</v>
      </c>
      <c r="LA102" s="222">
        <f t="shared" si="7"/>
        <v>0</v>
      </c>
      <c r="LB102" s="222">
        <f t="shared" si="7"/>
        <v>0</v>
      </c>
      <c r="LC102" s="222">
        <f t="shared" si="7"/>
        <v>0</v>
      </c>
      <c r="LD102" s="222">
        <f t="shared" si="7"/>
        <v>0</v>
      </c>
      <c r="LE102" s="222">
        <f t="shared" si="7"/>
        <v>0</v>
      </c>
      <c r="LF102" s="222">
        <f t="shared" si="7"/>
        <v>0</v>
      </c>
      <c r="LG102" s="222">
        <f t="shared" si="7"/>
        <v>0</v>
      </c>
      <c r="LH102" s="222">
        <f t="shared" si="7"/>
        <v>0</v>
      </c>
      <c r="LI102" s="222">
        <f t="shared" si="7"/>
        <v>0</v>
      </c>
      <c r="LJ102" s="257">
        <f t="shared" si="7"/>
        <v>0</v>
      </c>
      <c r="LK102" s="257" t="s">
        <v>498</v>
      </c>
      <c r="LL102" s="257" t="s">
        <v>498</v>
      </c>
      <c r="LM102" s="257" t="s">
        <v>498</v>
      </c>
      <c r="LN102" s="222">
        <f t="shared" ref="LN102:LY102" si="8">SUM(LN10:LN101)</f>
        <v>0</v>
      </c>
      <c r="LO102" s="222">
        <f t="shared" si="8"/>
        <v>0</v>
      </c>
      <c r="LP102" s="222">
        <f t="shared" si="8"/>
        <v>0</v>
      </c>
      <c r="LQ102" s="222">
        <f t="shared" si="8"/>
        <v>0</v>
      </c>
      <c r="LR102" s="222">
        <f t="shared" si="8"/>
        <v>0</v>
      </c>
      <c r="LS102" s="222">
        <f t="shared" si="8"/>
        <v>0</v>
      </c>
      <c r="LT102" s="222">
        <f t="shared" si="8"/>
        <v>0</v>
      </c>
      <c r="LU102" s="222">
        <f t="shared" si="8"/>
        <v>0</v>
      </c>
      <c r="LV102" s="222">
        <f t="shared" si="8"/>
        <v>0</v>
      </c>
      <c r="LW102" s="222">
        <f t="shared" si="8"/>
        <v>0</v>
      </c>
      <c r="LX102" s="222">
        <f t="shared" si="8"/>
        <v>0</v>
      </c>
      <c r="LY102" s="222">
        <f t="shared" si="8"/>
        <v>0</v>
      </c>
    </row>
    <row r="103" spans="1:337" ht="14.45" customHeight="1">
      <c r="A103" s="2"/>
      <c r="B103" s="2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3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3"/>
      <c r="BK103" s="3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3"/>
      <c r="CC103" s="3"/>
      <c r="CD103" s="1"/>
      <c r="CE103" s="3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3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3"/>
      <c r="DW103" s="3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3"/>
      <c r="ES103" s="3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70"/>
      <c r="JB103" s="1"/>
      <c r="JC103" s="1"/>
      <c r="JD103" s="1"/>
      <c r="JE103" s="1"/>
      <c r="JF103" s="1"/>
      <c r="JG103" s="1"/>
      <c r="JH103" s="1"/>
      <c r="JI103" s="1"/>
      <c r="JJ103" s="3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3"/>
    </row>
    <row r="104" spans="1:337" ht="14.45" customHeight="1">
      <c r="Z104" s="4"/>
      <c r="AR104" s="4"/>
      <c r="BN104" s="4"/>
      <c r="BO104" s="4"/>
      <c r="BP104" s="4"/>
      <c r="BQ104" s="4"/>
      <c r="BR104" s="4"/>
      <c r="CJ104" s="4"/>
      <c r="CM104" s="4"/>
      <c r="CY104" s="4"/>
      <c r="CZ104" s="4"/>
      <c r="DB104" s="4"/>
      <c r="DN104" s="4"/>
      <c r="DV104" s="4"/>
      <c r="DW104" s="4"/>
      <c r="EF104" s="4"/>
      <c r="ER104" s="4"/>
      <c r="ES104" s="4"/>
      <c r="FM104" s="4"/>
      <c r="FY104" s="121"/>
      <c r="GJ104" s="184"/>
      <c r="GT104" s="4"/>
      <c r="GU104" s="4"/>
      <c r="HE104" s="4"/>
      <c r="HF104" s="184"/>
      <c r="HR104" s="4"/>
      <c r="ID104" s="184"/>
      <c r="IH104" s="4"/>
      <c r="JF104" s="4"/>
      <c r="JH104" s="4"/>
      <c r="JI104" s="4"/>
      <c r="JQ104" s="4"/>
      <c r="JW104" s="4"/>
      <c r="JY104" s="4"/>
      <c r="KL104" t="s">
        <v>749</v>
      </c>
      <c r="LK104" s="4"/>
    </row>
    <row r="105" spans="1:337" ht="14.45" customHeight="1">
      <c r="X105" s="1"/>
      <c r="Y105" s="1"/>
      <c r="Z105" s="3"/>
      <c r="AA105" s="1"/>
      <c r="AB105" s="1"/>
      <c r="AC105" s="1"/>
      <c r="AD105" s="1"/>
      <c r="AE105" s="1"/>
      <c r="AF105" s="1"/>
      <c r="DN105" s="27"/>
      <c r="EF105" s="4"/>
      <c r="GK105" s="1"/>
      <c r="GL105" s="1"/>
      <c r="GM105" s="1"/>
      <c r="GN105" s="1"/>
      <c r="HF105" s="4"/>
      <c r="HG105" s="4"/>
      <c r="HR105" s="4"/>
      <c r="ID105" s="4"/>
      <c r="IH105" s="4"/>
      <c r="JQ105" s="4"/>
      <c r="LK105" s="4"/>
    </row>
    <row r="106" spans="1:337" ht="14.45" customHeight="1">
      <c r="X106" s="1"/>
      <c r="Y106" s="1"/>
      <c r="Z106" s="1"/>
      <c r="AA106" s="1"/>
      <c r="AB106" s="1"/>
      <c r="AC106" s="1"/>
      <c r="AD106" s="1"/>
      <c r="AE106" s="1"/>
      <c r="AF106" s="1"/>
      <c r="DN106" s="26"/>
      <c r="EF106" s="4"/>
      <c r="GK106" s="1"/>
      <c r="GL106" s="1"/>
      <c r="GM106" s="1"/>
      <c r="GN106" s="1"/>
      <c r="GT106" s="4"/>
      <c r="HF106" s="4"/>
      <c r="HR106" s="4"/>
      <c r="HV106" s="4"/>
      <c r="ID106" s="4"/>
      <c r="IH106" s="4"/>
      <c r="IO106" s="4"/>
      <c r="JQ106" s="4"/>
      <c r="JW106" s="4"/>
    </row>
    <row r="107" spans="1:337" ht="14.45" customHeight="1">
      <c r="X107" s="1"/>
      <c r="Y107" s="1"/>
      <c r="Z107" s="1"/>
      <c r="AA107" s="1"/>
      <c r="AB107" s="1"/>
      <c r="AC107" s="1"/>
      <c r="AD107" s="1"/>
      <c r="AE107" s="1"/>
      <c r="AF107" s="1"/>
      <c r="DN107" s="26"/>
      <c r="GK107" s="1"/>
      <c r="GL107" s="1"/>
      <c r="GM107" s="1"/>
      <c r="GN107" s="1"/>
      <c r="HF107" s="4"/>
      <c r="ID107" s="4"/>
      <c r="IH107" s="4"/>
      <c r="JQ107" s="4"/>
    </row>
    <row r="108" spans="1:337" ht="14.45" customHeight="1">
      <c r="X108" s="185"/>
      <c r="Y108" s="185"/>
      <c r="Z108" s="185"/>
      <c r="AA108" s="185"/>
      <c r="AB108" s="185"/>
      <c r="AC108" s="185"/>
      <c r="AD108" s="185"/>
      <c r="AE108" s="185"/>
      <c r="AF108" s="185"/>
      <c r="DJ108" s="26"/>
      <c r="DK108" s="26"/>
      <c r="DL108" s="26"/>
      <c r="DM108" s="26"/>
      <c r="DN108" s="26"/>
      <c r="IH108" s="4"/>
      <c r="II108" s="4"/>
      <c r="JQ108" s="4"/>
    </row>
    <row r="109" spans="1:337" ht="14.45" customHeight="1">
      <c r="IH109" s="4"/>
      <c r="II109" s="4"/>
    </row>
  </sheetData>
  <autoFilter ref="A9:LW101" xr:uid="{00000000-0001-0000-0A00-000000000000}"/>
  <sortState xmlns:xlrd2="http://schemas.microsoft.com/office/spreadsheetml/2017/richdata2" ref="LM10:LR101">
    <sortCondition ref="LM10:LM101"/>
  </sortState>
  <mergeCells count="143">
    <mergeCell ref="DK6:DU6"/>
    <mergeCell ref="DS7:DT7"/>
    <mergeCell ref="FN6:FX6"/>
    <mergeCell ref="FY6:GI6"/>
    <mergeCell ref="FC6:FM6"/>
    <mergeCell ref="FK7:FL7"/>
    <mergeCell ref="FQ8:FR8"/>
    <mergeCell ref="FS8:FT8"/>
    <mergeCell ref="FV8:FW8"/>
    <mergeCell ref="EA8:EB8"/>
    <mergeCell ref="ED8:EE8"/>
    <mergeCell ref="EJ8:EK8"/>
    <mergeCell ref="EL8:EM8"/>
    <mergeCell ref="EO8:EP8"/>
    <mergeCell ref="DP8:DQ8"/>
    <mergeCell ref="DS8:DT8"/>
    <mergeCell ref="DN8:DO8"/>
    <mergeCell ref="GU6:HE6"/>
    <mergeCell ref="HC7:HD7"/>
    <mergeCell ref="GX8:GY8"/>
    <mergeCell ref="GZ8:HA8"/>
    <mergeCell ref="HC8:HD8"/>
    <mergeCell ref="EG6:EQ6"/>
    <mergeCell ref="DV6:EF6"/>
    <mergeCell ref="GJ6:GT6"/>
    <mergeCell ref="GM8:GN8"/>
    <mergeCell ref="GO8:GP8"/>
    <mergeCell ref="GR8:GS8"/>
    <mergeCell ref="ER6:FB6"/>
    <mergeCell ref="EU8:EV8"/>
    <mergeCell ref="EW8:EX8"/>
    <mergeCell ref="EZ8:FA8"/>
    <mergeCell ref="FF8:FG8"/>
    <mergeCell ref="FH8:FI8"/>
    <mergeCell ref="FK8:FL8"/>
    <mergeCell ref="GG7:GH7"/>
    <mergeCell ref="GB8:GC8"/>
    <mergeCell ref="GD8:GE8"/>
    <mergeCell ref="GG8:GH8"/>
    <mergeCell ref="EO7:EP7"/>
    <mergeCell ref="DY8:DZ8"/>
    <mergeCell ref="E8:F8"/>
    <mergeCell ref="G8:H8"/>
    <mergeCell ref="L8:M8"/>
    <mergeCell ref="N8:O8"/>
    <mergeCell ref="AD8:AE8"/>
    <mergeCell ref="AF8:AG8"/>
    <mergeCell ref="AK8:AL8"/>
    <mergeCell ref="AM8:AN8"/>
    <mergeCell ref="S8:T8"/>
    <mergeCell ref="U8:V8"/>
    <mergeCell ref="W8:X8"/>
    <mergeCell ref="AB8:AC8"/>
    <mergeCell ref="C6:I6"/>
    <mergeCell ref="J6:P6"/>
    <mergeCell ref="Q6:Y6"/>
    <mergeCell ref="Z6:AH6"/>
    <mergeCell ref="CV7:CW7"/>
    <mergeCell ref="BS6:CA6"/>
    <mergeCell ref="AI6:AQ6"/>
    <mergeCell ref="AR6:AZ6"/>
    <mergeCell ref="BA6:BI6"/>
    <mergeCell ref="BJ6:BR6"/>
    <mergeCell ref="CB6:CM6"/>
    <mergeCell ref="CN6:CX6"/>
    <mergeCell ref="W7:X7"/>
    <mergeCell ref="AF7:AG7"/>
    <mergeCell ref="AO7:AP7"/>
    <mergeCell ref="AX7:AY7"/>
    <mergeCell ref="CY6:DJ6"/>
    <mergeCell ref="BO8:BP8"/>
    <mergeCell ref="AO8:AP8"/>
    <mergeCell ref="AT8:AU8"/>
    <mergeCell ref="AV8:AW8"/>
    <mergeCell ref="AX8:AY8"/>
    <mergeCell ref="BD8:BE8"/>
    <mergeCell ref="BF8:BG8"/>
    <mergeCell ref="BM8:BN8"/>
    <mergeCell ref="CJ8:CK8"/>
    <mergeCell ref="CQ8:CR8"/>
    <mergeCell ref="BV8:BW8"/>
    <mergeCell ref="BX8:BY8"/>
    <mergeCell ref="CE8:CF8"/>
    <mergeCell ref="CG8:CH8"/>
    <mergeCell ref="DB8:DC8"/>
    <mergeCell ref="DD8:DE8"/>
    <mergeCell ref="DG8:DH8"/>
    <mergeCell ref="CS8:CT8"/>
    <mergeCell ref="CV8:CW8"/>
    <mergeCell ref="ID6:IO6"/>
    <mergeCell ref="IM7:IN7"/>
    <mergeCell ref="IG8:IH8"/>
    <mergeCell ref="II8:IJ8"/>
    <mergeCell ref="IK8:IL8"/>
    <mergeCell ref="IM8:IN8"/>
    <mergeCell ref="HF6:HQ6"/>
    <mergeCell ref="HI8:HJ8"/>
    <mergeCell ref="HK8:HL8"/>
    <mergeCell ref="HO8:HP8"/>
    <mergeCell ref="HR6:IC6"/>
    <mergeCell ref="IA7:IB7"/>
    <mergeCell ref="HU8:HV8"/>
    <mergeCell ref="HW8:HX8"/>
    <mergeCell ref="IA8:IB8"/>
    <mergeCell ref="HO7:HP7"/>
    <mergeCell ref="HM8:HN8"/>
    <mergeCell ref="HY8:HZ8"/>
    <mergeCell ref="JB6:JM6"/>
    <mergeCell ref="JK7:JL7"/>
    <mergeCell ref="JE8:JF8"/>
    <mergeCell ref="JG8:JH8"/>
    <mergeCell ref="JI8:JJ8"/>
    <mergeCell ref="JK8:JL8"/>
    <mergeCell ref="IP6:JA6"/>
    <mergeCell ref="IY7:IZ7"/>
    <mergeCell ref="IS8:IT8"/>
    <mergeCell ref="IU8:IV8"/>
    <mergeCell ref="IW8:IX8"/>
    <mergeCell ref="IY8:IZ8"/>
    <mergeCell ref="JN6:JY6"/>
    <mergeCell ref="JW7:JX7"/>
    <mergeCell ref="JQ8:JR8"/>
    <mergeCell ref="JS8:JT8"/>
    <mergeCell ref="JU8:JV8"/>
    <mergeCell ref="JW8:JX8"/>
    <mergeCell ref="JZ6:KK6"/>
    <mergeCell ref="KI7:KJ7"/>
    <mergeCell ref="KC8:KD8"/>
    <mergeCell ref="KE8:KF8"/>
    <mergeCell ref="KG8:KH8"/>
    <mergeCell ref="KI8:KJ8"/>
    <mergeCell ref="KL6:KW6"/>
    <mergeCell ref="KX6:LI6"/>
    <mergeCell ref="KU7:KV7"/>
    <mergeCell ref="KO8:KP8"/>
    <mergeCell ref="KQ8:KR8"/>
    <mergeCell ref="KS8:KT8"/>
    <mergeCell ref="KU8:KV8"/>
    <mergeCell ref="LG7:LH7"/>
    <mergeCell ref="LA8:LB8"/>
    <mergeCell ref="LC8:LD8"/>
    <mergeCell ref="LE8:LF8"/>
    <mergeCell ref="LG8:LH8"/>
  </mergeCell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Pict="0" macro="[0]!b_ResetSheet">
                <anchor moveWithCells="1" sizeWithCells="1">
                  <from>
                    <xdr:col>0</xdr:col>
                    <xdr:colOff>104775</xdr:colOff>
                    <xdr:row>4</xdr:row>
                    <xdr:rowOff>57150</xdr:rowOff>
                  </from>
                  <to>
                    <xdr:col>1</xdr:col>
                    <xdr:colOff>219075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Button 2">
              <controlPr defaultSize="0" print="0" autoFill="0" autoPict="0" macro="[0]!a_ChtrSelectYear_1">
                <anchor moveWithCells="1" sizeWithCells="1">
                  <from>
                    <xdr:col>1</xdr:col>
                    <xdr:colOff>295275</xdr:colOff>
                    <xdr:row>4</xdr:row>
                    <xdr:rowOff>57150</xdr:rowOff>
                  </from>
                  <to>
                    <xdr:col>1</xdr:col>
                    <xdr:colOff>1019175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Button 3">
              <controlPr defaultSize="0" print="0" autoFill="0" autoPict="0" macro="[0]!b_SelectLea">
                <anchor moveWithCells="1" sizeWithCells="1">
                  <from>
                    <xdr:col>0</xdr:col>
                    <xdr:colOff>95250</xdr:colOff>
                    <xdr:row>6</xdr:row>
                    <xdr:rowOff>28575</xdr:rowOff>
                  </from>
                  <to>
                    <xdr:col>1</xdr:col>
                    <xdr:colOff>209550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Button 4">
              <controlPr defaultSize="0" print="0" autoFill="0" autoPict="0" macro="[0]!a_ChtrSelectYearAfter_1">
                <anchor moveWithCells="1" sizeWithCells="1">
                  <from>
                    <xdr:col>1</xdr:col>
                    <xdr:colOff>295275</xdr:colOff>
                    <xdr:row>6</xdr:row>
                    <xdr:rowOff>38100</xdr:rowOff>
                  </from>
                  <to>
                    <xdr:col>1</xdr:col>
                    <xdr:colOff>1019175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8" tint="0.79998168889431442"/>
    <pageSetUpPr fitToPage="1"/>
  </sheetPr>
  <dimension ref="A1:AH69"/>
  <sheetViews>
    <sheetView showGridLines="0" tabSelected="1" zoomScaleNormal="100" workbookViewId="0"/>
  </sheetViews>
  <sheetFormatPr defaultColWidth="12" defaultRowHeight="15"/>
  <cols>
    <col min="1" max="1" width="0.83203125" style="43" customWidth="1"/>
    <col min="2" max="2" width="48" style="43" customWidth="1"/>
    <col min="3" max="4" width="14.1640625" style="43" hidden="1" customWidth="1"/>
    <col min="5" max="5" width="13.1640625" style="43" hidden="1" customWidth="1"/>
    <col min="6" max="6" width="13.83203125" style="43" hidden="1" customWidth="1"/>
    <col min="7" max="7" width="14.83203125" style="43" hidden="1" customWidth="1"/>
    <col min="8" max="8" width="14.1640625" style="43" hidden="1" customWidth="1"/>
    <col min="9" max="10" width="15.1640625" style="43" hidden="1" customWidth="1"/>
    <col min="11" max="15" width="16.33203125" style="43" hidden="1" customWidth="1"/>
    <col min="16" max="17" width="15.1640625" style="43" hidden="1" customWidth="1"/>
    <col min="18" max="18" width="16.1640625" style="43" hidden="1" customWidth="1"/>
    <col min="19" max="24" width="19" style="43" hidden="1" customWidth="1"/>
    <col min="25" max="31" width="19" style="43" customWidth="1"/>
    <col min="32" max="32" width="1" style="43" customWidth="1"/>
    <col min="33" max="33" width="12" style="43"/>
    <col min="34" max="34" width="22.33203125" style="43" customWidth="1"/>
    <col min="35" max="16384" width="12" style="43"/>
  </cols>
  <sheetData>
    <row r="1" spans="1:34" s="243" customFormat="1" ht="18.75">
      <c r="B1" s="245" t="s">
        <v>574</v>
      </c>
    </row>
    <row r="2" spans="1:34" s="243" customFormat="1" ht="18.75">
      <c r="A2" s="51"/>
      <c r="B2" s="246" t="s">
        <v>704</v>
      </c>
    </row>
    <row r="3" spans="1:34" s="50" customFormat="1" ht="17.25" customHeight="1">
      <c r="A3" s="51"/>
      <c r="B3" s="244" t="s">
        <v>640</v>
      </c>
      <c r="R3" s="52"/>
      <c r="S3" s="52"/>
      <c r="T3" s="52"/>
      <c r="U3" s="52"/>
      <c r="V3" s="52"/>
      <c r="W3" s="52"/>
    </row>
    <row r="4" spans="1:34" ht="29.25" customHeight="1">
      <c r="B4" s="44"/>
      <c r="C4" s="45"/>
      <c r="D4" s="45"/>
      <c r="E4" s="45"/>
      <c r="F4" s="45"/>
      <c r="G4" s="45"/>
      <c r="H4" s="46"/>
      <c r="I4" s="45"/>
      <c r="J4" s="45"/>
    </row>
    <row r="5" spans="1:34" ht="27.75" customHeight="1">
      <c r="B5" s="49"/>
      <c r="C5" s="122" t="s">
        <v>480</v>
      </c>
      <c r="D5" s="123" t="s">
        <v>481</v>
      </c>
      <c r="E5" s="123" t="s">
        <v>482</v>
      </c>
      <c r="F5" s="123" t="s">
        <v>483</v>
      </c>
      <c r="G5" s="123" t="s">
        <v>484</v>
      </c>
      <c r="H5" s="123" t="s">
        <v>485</v>
      </c>
      <c r="I5" s="123" t="s">
        <v>486</v>
      </c>
      <c r="J5" s="123" t="s">
        <v>487</v>
      </c>
      <c r="K5" s="124" t="s">
        <v>488</v>
      </c>
      <c r="L5" s="124" t="s">
        <v>489</v>
      </c>
      <c r="M5" s="124" t="s">
        <v>490</v>
      </c>
      <c r="N5" s="124" t="s">
        <v>491</v>
      </c>
      <c r="O5" s="124" t="s">
        <v>572</v>
      </c>
      <c r="P5" s="193" t="s">
        <v>573</v>
      </c>
      <c r="Q5" s="124" t="s">
        <v>593</v>
      </c>
      <c r="R5" s="124" t="s">
        <v>594</v>
      </c>
      <c r="S5" s="124" t="s">
        <v>601</v>
      </c>
      <c r="T5" s="238" t="s">
        <v>619</v>
      </c>
      <c r="U5" s="238" t="s">
        <v>647</v>
      </c>
      <c r="V5" s="238" t="s">
        <v>677</v>
      </c>
      <c r="W5" s="238" t="s">
        <v>682</v>
      </c>
      <c r="X5" s="238" t="s">
        <v>685</v>
      </c>
      <c r="Y5" s="238" t="s">
        <v>694</v>
      </c>
      <c r="Z5" s="238" t="s">
        <v>702</v>
      </c>
      <c r="AA5" s="238" t="s">
        <v>707</v>
      </c>
      <c r="AB5" s="238" t="s">
        <v>726</v>
      </c>
      <c r="AC5" s="238" t="s">
        <v>725</v>
      </c>
      <c r="AD5" s="238" t="s">
        <v>736</v>
      </c>
      <c r="AE5" s="238" t="s">
        <v>745</v>
      </c>
      <c r="AF5" s="194"/>
    </row>
    <row r="6" spans="1:34" ht="18" customHeight="1">
      <c r="B6" s="239" t="s">
        <v>511</v>
      </c>
      <c r="C6" s="142">
        <v>15</v>
      </c>
      <c r="D6" s="47">
        <v>22</v>
      </c>
      <c r="E6" s="47">
        <v>24</v>
      </c>
      <c r="F6" s="47">
        <v>30</v>
      </c>
      <c r="G6" s="47">
        <v>34</v>
      </c>
      <c r="H6" s="47">
        <v>36</v>
      </c>
      <c r="I6" s="47">
        <v>36</v>
      </c>
      <c r="J6" s="47">
        <v>39</v>
      </c>
      <c r="K6" s="47">
        <v>43</v>
      </c>
      <c r="L6" s="47">
        <v>48</v>
      </c>
      <c r="M6" s="47">
        <v>50</v>
      </c>
      <c r="N6" s="142">
        <v>51</v>
      </c>
      <c r="O6" s="47">
        <v>54</v>
      </c>
      <c r="P6" s="47">
        <v>54</v>
      </c>
      <c r="Q6" s="47">
        <v>55</v>
      </c>
      <c r="R6" s="213">
        <v>56</v>
      </c>
      <c r="S6" s="213">
        <v>62</v>
      </c>
      <c r="T6" s="213">
        <v>67</v>
      </c>
      <c r="U6" s="213">
        <v>71</v>
      </c>
      <c r="V6" s="213">
        <v>70</v>
      </c>
      <c r="W6" s="213">
        <f>COUNTA(data_cha1!GU10:GU101)</f>
        <v>71</v>
      </c>
      <c r="X6" s="213">
        <f>COUNTA(data_cha1!HF10:HF101)</f>
        <v>69</v>
      </c>
      <c r="Y6" s="213">
        <f>COUNTA(data_cha1!HR10:HR101)</f>
        <v>71</v>
      </c>
      <c r="Z6" s="213">
        <f>COUNTA(data_cha1!ID10:ID101)</f>
        <v>74</v>
      </c>
      <c r="AA6" s="213">
        <f>COUNTA(data_cha1!IP10:IP101)</f>
        <v>74</v>
      </c>
      <c r="AB6" s="212">
        <f>COUNTA(data_cha1!JB10:JB101)</f>
        <v>72</v>
      </c>
      <c r="AC6" s="212">
        <f>COUNTA(data_cha1!JN10:JN101)</f>
        <v>72</v>
      </c>
      <c r="AD6" s="212">
        <f>COUNTA(data_cha1!JZ10:JZ101)</f>
        <v>70</v>
      </c>
      <c r="AE6" s="213">
        <f>COUNTA(data_cha1!KL10:KL101)</f>
        <v>91</v>
      </c>
      <c r="AF6" s="143"/>
    </row>
    <row r="7" spans="1:34" ht="18" customHeight="1">
      <c r="B7" s="240" t="s">
        <v>613</v>
      </c>
      <c r="C7" s="144">
        <v>2561.0500000000002</v>
      </c>
      <c r="D7" s="145">
        <v>5280.32</v>
      </c>
      <c r="E7" s="145">
        <v>6590.49</v>
      </c>
      <c r="F7" s="145">
        <v>9412.06</v>
      </c>
      <c r="G7" s="145">
        <v>11219.16</v>
      </c>
      <c r="H7" s="145">
        <v>12345.49</v>
      </c>
      <c r="I7" s="145">
        <v>13202.74</v>
      </c>
      <c r="J7" s="145">
        <v>14208.99</v>
      </c>
      <c r="K7" s="145">
        <v>15812.94</v>
      </c>
      <c r="L7" s="145">
        <v>17603.150589229426</v>
      </c>
      <c r="M7" s="145">
        <v>18946.099999999999</v>
      </c>
      <c r="N7" s="144">
        <v>20475.853885130833</v>
      </c>
      <c r="O7" s="145">
        <v>22437.611185190224</v>
      </c>
      <c r="P7" s="145">
        <v>23380.053605968551</v>
      </c>
      <c r="Q7" s="145">
        <v>24549.533844710062</v>
      </c>
      <c r="R7" s="145">
        <v>25471.471140784397</v>
      </c>
      <c r="S7" s="145">
        <v>26840.49273391482</v>
      </c>
      <c r="T7" s="145">
        <v>28682.230741042149</v>
      </c>
      <c r="U7" s="145">
        <v>31234.771363788197</v>
      </c>
      <c r="V7" s="145">
        <v>33891.610657873134</v>
      </c>
      <c r="W7" s="145">
        <f>data_cha1!GU102</f>
        <v>36420.44459871143</v>
      </c>
      <c r="X7" s="145">
        <f>data_cha1!HF102</f>
        <v>38626.762818980293</v>
      </c>
      <c r="Y7" s="145">
        <f>data_cha1!HR102</f>
        <v>41251.939999999995</v>
      </c>
      <c r="Z7" s="145">
        <f>data_cha1!ID102</f>
        <v>43371.119999999995</v>
      </c>
      <c r="AA7" s="145">
        <f>data_cha1!IP102</f>
        <v>44820.250000000007</v>
      </c>
      <c r="AB7" s="145">
        <f>data_cha1!JB102</f>
        <v>45929.180000000015</v>
      </c>
      <c r="AC7" s="145">
        <f>data_cha1!JN102</f>
        <v>45675.280000000006</v>
      </c>
      <c r="AD7" s="145">
        <f>data_cha1!JZ102</f>
        <v>45771.560000000005</v>
      </c>
      <c r="AE7" s="145">
        <f>data_cha1!KL102</f>
        <v>45832</v>
      </c>
      <c r="AF7" s="146"/>
    </row>
    <row r="8" spans="1:34" ht="18" customHeight="1">
      <c r="B8" s="240" t="s">
        <v>610</v>
      </c>
      <c r="C8" s="147">
        <v>15910700</v>
      </c>
      <c r="D8" s="148">
        <v>35058580</v>
      </c>
      <c r="E8" s="148">
        <v>44992934</v>
      </c>
      <c r="F8" s="148">
        <v>66006409</v>
      </c>
      <c r="G8" s="148">
        <v>83368672</v>
      </c>
      <c r="H8" s="148">
        <v>98586972</v>
      </c>
      <c r="I8" s="148">
        <v>114507021</v>
      </c>
      <c r="J8" s="148">
        <v>122121610</v>
      </c>
      <c r="K8" s="148">
        <v>139652663</v>
      </c>
      <c r="L8" s="148">
        <v>168603724.11598206</v>
      </c>
      <c r="M8" s="148">
        <v>188784071</v>
      </c>
      <c r="N8" s="147">
        <v>214714121</v>
      </c>
      <c r="O8" s="148">
        <v>242022045</v>
      </c>
      <c r="P8" s="148">
        <v>265048657</v>
      </c>
      <c r="Q8" s="148">
        <v>281786980</v>
      </c>
      <c r="R8" s="148">
        <v>299819378.01996779</v>
      </c>
      <c r="S8" s="148">
        <v>319109488.3032707</v>
      </c>
      <c r="T8" s="148">
        <v>355395648.99488187</v>
      </c>
      <c r="U8" s="148">
        <v>404432790.40245855</v>
      </c>
      <c r="V8" s="148">
        <v>446470121.66799307</v>
      </c>
      <c r="W8" s="148">
        <f>data_cha1!HE102+              data_cha1!GN102+          data_cha1!GP102+              data_cha1!GS102</f>
        <v>493311819.91680002</v>
      </c>
      <c r="X8" s="148">
        <f>data_cha1!HQ102+              data_cha1!GY102+          data_cha1!HA102+              data_cha1!HD102</f>
        <v>535303530.52260613</v>
      </c>
      <c r="Y8" s="148">
        <f>data_cha1!IC102+              data_cha1!HJ102+          data_cha1!HN102+              data_cha1!HP102            -  data_cha1!HL102</f>
        <v>594622895.47275651</v>
      </c>
      <c r="Z8" s="148">
        <f>data_cha1!IO102+              data_cha1!HV102+              data_cha1!HZ102+         data_cha1!IB102</f>
        <v>642192261.87281525</v>
      </c>
      <c r="AA8" s="148">
        <f>data_cha1!JA102+              data_cha1!IH102+              data_cha1!IL102+         data_cha1!IN102</f>
        <v>697299729</v>
      </c>
      <c r="AB8" s="148">
        <f>data_cha1!JM102+              data_cha1!IT102+              data_cha1!IV102+         data_cha1!IZ102</f>
        <v>746636398</v>
      </c>
      <c r="AC8" s="148">
        <f>data_cha1!JQ102+              data_cha1!JS102+              data_cha1!JU102+              data_cha1!JW102+
   data_cha1!JF102+              data_cha1!JH102++         data_cha1!JJ102+         data_cha1!JL102</f>
        <v>805628492</v>
      </c>
      <c r="AD8" s="148">
        <f>data_cha1!KC$102+              data_cha1!KE$102+              data_cha1!KG$102+              data_cha1!KI102+
   data_cha1!JR$102+              data_cha1!JT$102+              data_cha1!JV$102+              data_cha1!JX$102</f>
        <v>878430015</v>
      </c>
      <c r="AE8" s="148">
        <f>data_cha1!KO$102+              data_cha1!KQ$102+              data_cha1!KS$102+              data_cha1!KU102+
   data_cha1!KD$102+              data_cha1!KF$102+              data_cha1!KH$102+              data_cha1!KJ$102</f>
        <v>945016270</v>
      </c>
      <c r="AF8" s="149"/>
      <c r="AH8" s="247"/>
    </row>
    <row r="9" spans="1:34" ht="18" customHeight="1">
      <c r="B9" s="241" t="s">
        <v>512</v>
      </c>
      <c r="C9" s="150">
        <f>C8/C7</f>
        <v>6212.5690634700604</v>
      </c>
      <c r="D9" s="151">
        <f t="shared" ref="D9:S9" si="0">D8/D7</f>
        <v>6639.4801830192109</v>
      </c>
      <c r="E9" s="151">
        <f t="shared" si="0"/>
        <v>6826.9482238801666</v>
      </c>
      <c r="F9" s="151">
        <f t="shared" si="0"/>
        <v>7012.9609246009913</v>
      </c>
      <c r="G9" s="151">
        <f t="shared" si="0"/>
        <v>7430.9192488564204</v>
      </c>
      <c r="H9" s="151">
        <f t="shared" si="0"/>
        <v>7985.6669925616561</v>
      </c>
      <c r="I9" s="151">
        <f t="shared" si="0"/>
        <v>8672.9740190293833</v>
      </c>
      <c r="J9" s="151">
        <f t="shared" si="0"/>
        <v>8594.6721054768841</v>
      </c>
      <c r="K9" s="151">
        <f t="shared" si="0"/>
        <v>8831.5432171373577</v>
      </c>
      <c r="L9" s="151">
        <f t="shared" si="0"/>
        <v>9578.0424794606406</v>
      </c>
      <c r="M9" s="151">
        <f t="shared" si="0"/>
        <v>9964.2707997952093</v>
      </c>
      <c r="N9" s="150">
        <f t="shared" si="0"/>
        <v>10486.210841537662</v>
      </c>
      <c r="O9" s="151">
        <f t="shared" si="0"/>
        <v>10786.444376919448</v>
      </c>
      <c r="P9" s="151">
        <f t="shared" si="0"/>
        <v>11336.529054507273</v>
      </c>
      <c r="Q9" s="151">
        <f t="shared" si="0"/>
        <v>11478.302675010651</v>
      </c>
      <c r="R9" s="151">
        <f t="shared" si="0"/>
        <v>11770.791579442899</v>
      </c>
      <c r="S9" s="151">
        <f t="shared" si="0"/>
        <v>11889.106935062104</v>
      </c>
      <c r="T9" s="151">
        <v>12390.795269851065</v>
      </c>
      <c r="U9" s="151">
        <v>12948.159142644941</v>
      </c>
      <c r="V9" s="151">
        <v>13173.470159768774</v>
      </c>
      <c r="W9" s="151">
        <f t="shared" ref="W9:Z9" si="1">W8/W7</f>
        <v>13544.914823314748</v>
      </c>
      <c r="X9" s="151">
        <f t="shared" si="1"/>
        <v>13858.358595340804</v>
      </c>
      <c r="Y9" s="151">
        <f t="shared" si="1"/>
        <v>14414.422581647228</v>
      </c>
      <c r="Z9" s="151">
        <f t="shared" si="1"/>
        <v>14806.909802486431</v>
      </c>
      <c r="AA9" s="151">
        <f t="shared" ref="AA9" si="2">AA8/AA7</f>
        <v>15557.693877209518</v>
      </c>
      <c r="AB9" s="151">
        <f>AB8/AB7</f>
        <v>16256.253606095292</v>
      </c>
      <c r="AC9" s="151">
        <f>AC8/AC7</f>
        <v>17638.173033640953</v>
      </c>
      <c r="AD9" s="151">
        <f>AD8/AD7</f>
        <v>19191.611887381594</v>
      </c>
      <c r="AE9" s="151">
        <f>AE8/AE7</f>
        <v>20619.13662942922</v>
      </c>
      <c r="AF9" s="152"/>
      <c r="AH9" s="248"/>
    </row>
    <row r="10" spans="1:34" ht="25.5" customHeight="1">
      <c r="B10" s="24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53"/>
    </row>
    <row r="11" spans="1:34" ht="19.7" customHeight="1">
      <c r="B11" s="239" t="s">
        <v>611</v>
      </c>
      <c r="C11" s="154">
        <v>15910700</v>
      </c>
      <c r="D11" s="155">
        <v>35058580</v>
      </c>
      <c r="E11" s="155">
        <v>43663849</v>
      </c>
      <c r="F11" s="155">
        <v>62799364</v>
      </c>
      <c r="G11" s="155">
        <v>81152467</v>
      </c>
      <c r="H11" s="155">
        <v>96818573</v>
      </c>
      <c r="I11" s="155">
        <v>111826633</v>
      </c>
      <c r="J11" s="155">
        <v>122064183</v>
      </c>
      <c r="K11" s="155">
        <v>136027148</v>
      </c>
      <c r="L11" s="155">
        <v>157326706.86443168</v>
      </c>
      <c r="M11" s="155">
        <v>184213610</v>
      </c>
      <c r="N11" s="155">
        <v>206139325.90776402</v>
      </c>
      <c r="O11" s="155">
        <v>236942547</v>
      </c>
      <c r="P11" s="155">
        <v>259825979</v>
      </c>
      <c r="Q11" s="155">
        <v>275579463</v>
      </c>
      <c r="R11" s="155">
        <v>293914608.01996779</v>
      </c>
      <c r="S11" s="155">
        <v>313954973.3032707</v>
      </c>
      <c r="T11" s="155">
        <v>350509891.99488187</v>
      </c>
      <c r="U11" s="155">
        <v>398507172.40245855</v>
      </c>
      <c r="V11" s="155">
        <v>440719629.66799307</v>
      </c>
      <c r="W11" s="155">
        <f>data_dist1!GU$451+        data_dist1!GW$451+          data_dist1!GJ$451+         data_dist1!GL$451</f>
        <v>486259851.91680002</v>
      </c>
      <c r="X11" s="155">
        <f>data_dist1!HH$451+        data_dist1!HJ$451+          data_dist1!GV$451+         data_dist1!GX$451</f>
        <v>528399438</v>
      </c>
      <c r="Y11" s="155">
        <f>data_dist1!HU$451+        data_dist1!HW$451+        data_dist1!HY$451+          data_dist1!HI$451+        data_dist1!HK$451</f>
        <v>583996396.47275662</v>
      </c>
      <c r="Z11" s="155">
        <f>data_dist1!IJ$451+        data_dist1!IL$451+        data_dist1!IN$451+          data_dist1!HV$451+          data_dist1!HX$451+        data_dist1!HZ$451</f>
        <v>632085997.07748377</v>
      </c>
      <c r="AA11" s="155">
        <f>data_dist1!IY$451+        data_dist1!JA$451+        data_dist1!JC$451+          data_dist1!IK$451+        data_dist1!IM451+        data_dist1!IO$451</f>
        <v>685661778</v>
      </c>
      <c r="AB11" s="155">
        <f>data_dist1!JN$451+        data_dist1!JP$451+        data_dist1!JR$451</f>
        <v>736452744</v>
      </c>
      <c r="AC11" s="155">
        <f>data_dist1!KC$451+        data_dist1!KE$451+        data_dist1!KG$451+
  data_dist1!JO$451+         data_dist1!JQ$451+        data_dist1!JS$451</f>
        <v>795294972</v>
      </c>
      <c r="AD11" s="155">
        <f>data_dist1!KR$451+        data_dist1!KT$451+        data_dist1!KV$451+
  data_dist1!KD$451+         data_dist1!KF$451+        data_dist1!KH$451</f>
        <v>867976074.34099197</v>
      </c>
      <c r="AE11" s="155">
        <f>data_dist1!LG$451+        data_dist1!LI$451+        data_dist1!LK$451+
  data_dist1!KS$451+         data_dist1!KU$451+        data_dist1!KW$451</f>
        <v>942060960.35857904</v>
      </c>
      <c r="AF11" s="156"/>
    </row>
    <row r="12" spans="1:34" ht="19.7" customHeight="1">
      <c r="B12" s="240" t="s">
        <v>612</v>
      </c>
      <c r="C12" s="157">
        <v>13872821</v>
      </c>
      <c r="D12" s="119">
        <v>21450055</v>
      </c>
      <c r="E12" s="119">
        <v>10618341</v>
      </c>
      <c r="F12" s="119">
        <v>20940592.27</v>
      </c>
      <c r="G12" s="119">
        <v>30758140</v>
      </c>
      <c r="H12" s="119">
        <v>35998914</v>
      </c>
      <c r="I12" s="119">
        <v>30076732</v>
      </c>
      <c r="J12" s="119">
        <v>-57427</v>
      </c>
      <c r="K12" s="119">
        <v>9374484.9999999963</v>
      </c>
      <c r="L12" s="119">
        <v>41531192.658979781</v>
      </c>
      <c r="M12" s="119">
        <v>55529651.035332114</v>
      </c>
      <c r="N12" s="119">
        <v>59557581.669294082</v>
      </c>
      <c r="O12" s="119">
        <v>73411205</v>
      </c>
      <c r="P12" s="119">
        <v>71313932.12687692</v>
      </c>
      <c r="Q12" s="119">
        <v>65090972.481172442</v>
      </c>
      <c r="R12" s="119">
        <v>63963475.246000014</v>
      </c>
      <c r="S12" s="119">
        <v>59070074.597302869</v>
      </c>
      <c r="T12" s="119">
        <v>65569157.000000045</v>
      </c>
      <c r="U12" s="119">
        <f>data_dist1!GC451+         data_dist1!GE451+           data_dist1!FR451+           data_dist1!FT451</f>
        <v>96669455.999999955</v>
      </c>
      <c r="V12" s="119">
        <v>71003374.000000015</v>
      </c>
      <c r="W12" s="119">
        <f>data_dist1!HA$451+        data_dist1!HC$451+          data_dist1!GP$451</f>
        <v>73448031.99999997</v>
      </c>
      <c r="X12" s="119">
        <f>data_dist1!HN$451+        data_dist1!HP$451</f>
        <v>73593185</v>
      </c>
      <c r="Y12" s="119">
        <f>data_dist1!IC$451+        data_dist1!IE$451</f>
        <v>72373500.99999997</v>
      </c>
      <c r="Z12" s="119">
        <f>data_dist1!IN$451 +         data_dist1!HZ$451  +         data_dist1!IT$451</f>
        <v>79684789</v>
      </c>
      <c r="AA12" s="119">
        <f>data_dist1!JG$451 +         data_dist1!JI$451</f>
        <v>108362048.99999994</v>
      </c>
      <c r="AB12" s="119">
        <f>data_dist1!JV$451 +         data_dist1!JX$451</f>
        <v>107174233.00000003</v>
      </c>
      <c r="AC12" s="119">
        <f>data_dist1!KK$451 +         data_dist1!KM$451 +         data_dist1!JW$451</f>
        <v>144271222</v>
      </c>
      <c r="AD12" s="119">
        <f>data_dist1!KZ$451 +         data_dist1!LB$451 +         data_dist1!KL$451</f>
        <v>179417189.64978129</v>
      </c>
      <c r="AE12" s="119">
        <f>data_dist1!LO$451 +         data_dist1!LQ$451</f>
        <v>199162923.2221823</v>
      </c>
      <c r="AF12" s="153"/>
      <c r="AH12" s="248"/>
    </row>
    <row r="13" spans="1:34" ht="19.7" customHeight="1">
      <c r="B13" s="240" t="s">
        <v>678</v>
      </c>
      <c r="C13" s="157" t="s">
        <v>545</v>
      </c>
      <c r="D13" s="119" t="s">
        <v>545</v>
      </c>
      <c r="E13" s="119" t="s">
        <v>545</v>
      </c>
      <c r="F13" s="167">
        <v>1</v>
      </c>
      <c r="G13" s="167">
        <v>1</v>
      </c>
      <c r="H13" s="167">
        <v>1</v>
      </c>
      <c r="I13" s="167">
        <v>0.89</v>
      </c>
      <c r="J13" s="167">
        <v>0</v>
      </c>
      <c r="K13" s="167">
        <v>0.31</v>
      </c>
      <c r="L13" s="167">
        <v>1</v>
      </c>
      <c r="M13" s="167">
        <v>1</v>
      </c>
      <c r="N13" s="167">
        <v>1</v>
      </c>
      <c r="O13" s="167">
        <v>1</v>
      </c>
      <c r="P13" s="167">
        <v>1</v>
      </c>
      <c r="Q13" s="167">
        <v>1</v>
      </c>
      <c r="R13" s="167">
        <v>1</v>
      </c>
      <c r="S13" s="167">
        <v>1</v>
      </c>
      <c r="T13" s="167">
        <v>0.97305748690711991</v>
      </c>
      <c r="U13" s="167">
        <v>0.98201320656694924</v>
      </c>
      <c r="V13" s="167">
        <v>0.68546755952135818</v>
      </c>
      <c r="W13" s="167">
        <v>0.61847722513838754</v>
      </c>
      <c r="X13" s="167">
        <v>0.52585353031143978</v>
      </c>
      <c r="Y13" s="167">
        <v>0.59721995627621016</v>
      </c>
      <c r="Z13" s="216">
        <v>0.63496248921757115</v>
      </c>
      <c r="AA13" s="167">
        <v>0.72032341696162383</v>
      </c>
      <c r="AB13" s="167">
        <v>0.720319627042461</v>
      </c>
      <c r="AC13" s="167">
        <v>0.91133271324890086</v>
      </c>
      <c r="AD13" s="167">
        <v>1</v>
      </c>
      <c r="AE13" s="167">
        <v>0.93127046445632322</v>
      </c>
      <c r="AF13" s="168"/>
    </row>
    <row r="14" spans="1:34" ht="19.7" customHeight="1">
      <c r="B14" s="241" t="s">
        <v>729</v>
      </c>
      <c r="C14" s="158">
        <f t="shared" ref="C14:R14" si="3">(C11-C12)/C7</f>
        <v>795.72011479666537</v>
      </c>
      <c r="D14" s="120">
        <f t="shared" si="3"/>
        <v>2577.2159641839889</v>
      </c>
      <c r="E14" s="120">
        <f t="shared" si="3"/>
        <v>5014.1200426675405</v>
      </c>
      <c r="F14" s="120">
        <f t="shared" si="3"/>
        <v>4447.3549605506132</v>
      </c>
      <c r="G14" s="120">
        <f t="shared" si="3"/>
        <v>4491.8092798391326</v>
      </c>
      <c r="H14" s="120">
        <f t="shared" si="3"/>
        <v>4926.4678032220672</v>
      </c>
      <c r="I14" s="120">
        <f t="shared" si="3"/>
        <v>6191.8890321251502</v>
      </c>
      <c r="J14" s="120">
        <f t="shared" si="3"/>
        <v>8594.6721054768841</v>
      </c>
      <c r="K14" s="120">
        <f t="shared" si="3"/>
        <v>8009.4317059319774</v>
      </c>
      <c r="L14" s="120">
        <f t="shared" si="3"/>
        <v>6578.113026897694</v>
      </c>
      <c r="M14" s="120">
        <f t="shared" si="3"/>
        <v>6792.1080837041873</v>
      </c>
      <c r="N14" s="120">
        <f t="shared" si="3"/>
        <v>7158.761000190314</v>
      </c>
      <c r="O14" s="120">
        <f t="shared" si="3"/>
        <v>7288.2688201646715</v>
      </c>
      <c r="P14" s="120">
        <f t="shared" si="3"/>
        <v>8062.9433127133207</v>
      </c>
      <c r="Q14" s="120">
        <f t="shared" si="3"/>
        <v>8574.0320712518806</v>
      </c>
      <c r="R14" s="120">
        <f t="shared" si="3"/>
        <v>9027.7915831007795</v>
      </c>
      <c r="S14" s="120">
        <v>9496.2823981209203</v>
      </c>
      <c r="T14" s="120">
        <v>9934.3993696819653</v>
      </c>
      <c r="U14" s="120">
        <f t="shared" ref="U14" si="4">(U11-U12)/U7</f>
        <v>9663.5161143645164</v>
      </c>
      <c r="V14" s="120">
        <v>10908.783869854435</v>
      </c>
      <c r="W14" s="120">
        <f>(W11-W12)/W7</f>
        <v>11334.617807806922</v>
      </c>
      <c r="X14" s="120">
        <f>(X11-X12)/X7</f>
        <v>11774.381796667642</v>
      </c>
      <c r="Y14" s="120">
        <f t="shared" ref="Y14:Z14" si="5">(Y11-Y12)/Y7</f>
        <v>12402.395995746059</v>
      </c>
      <c r="Z14" s="120">
        <f t="shared" si="5"/>
        <v>12736.613859118323</v>
      </c>
      <c r="AA14" s="120">
        <f t="shared" ref="AA14" si="6">(AA11-AA12)/AA7</f>
        <v>12880.3326398224</v>
      </c>
      <c r="AB14" s="120">
        <f>(AB11-AB12)/AB7</f>
        <v>13701.061307865713</v>
      </c>
      <c r="AC14" s="120">
        <f>(AC11-AC12)/AC7</f>
        <v>14253.306164735059</v>
      </c>
      <c r="AD14" s="120">
        <f>(AD11-AD12)/AD7</f>
        <v>15043.378130245303</v>
      </c>
      <c r="AE14" s="120">
        <f>(AE11-AE12)/AE7</f>
        <v>16209.155985695514</v>
      </c>
      <c r="AF14" s="159"/>
      <c r="AH14" s="203"/>
    </row>
    <row r="15" spans="1:34" ht="14.45" customHeight="1">
      <c r="A15" s="53"/>
      <c r="B15" s="53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48"/>
      <c r="AH15" s="203"/>
    </row>
    <row r="16" spans="1:34" ht="23.25" customHeight="1">
      <c r="A16" s="56"/>
      <c r="B16" s="303" t="s">
        <v>614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47"/>
      <c r="P16" s="47"/>
      <c r="Q16" s="47"/>
      <c r="R16" s="116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H16" s="203"/>
    </row>
    <row r="17" spans="2:34" s="42" customFormat="1" ht="15.6" customHeight="1">
      <c r="B17" s="58" t="s">
        <v>744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117"/>
      <c r="AH17" s="260"/>
    </row>
    <row r="18" spans="2:34" s="42" customFormat="1" ht="15.6" customHeight="1">
      <c r="B18" s="58" t="s">
        <v>746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34" s="42" customFormat="1" ht="15.6" customHeight="1">
      <c r="B19" s="16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34" s="42" customFormat="1" ht="15.6" customHeight="1">
      <c r="B20" s="163" t="s">
        <v>667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34" ht="15.6" customHeight="1">
      <c r="B21" s="5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2:34" ht="15.6" customHeight="1">
      <c r="B22" s="5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2:34" ht="15.6" customHeight="1"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2:34" ht="15.6" customHeight="1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2:34" ht="15.6" customHeight="1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2:34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2:34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2:34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2:34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2:34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2:34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2:34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3:32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3:3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3:3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3:32"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3:32"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3:3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3:32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3:32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3:32"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3:32"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3:32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3:32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3:32"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3:32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3:32"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3:32"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3:32"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3:32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3:32"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3:32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3:32"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3:32"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3:32"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3:32"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3:32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3:32"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3:32"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3:32"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3:32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3:32"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3:32"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3:32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3:32"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3:32"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3:32"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3:32"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3:32"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</sheetData>
  <mergeCells count="1">
    <mergeCell ref="B16:N16"/>
  </mergeCells>
  <phoneticPr fontId="1" type="noConversion"/>
  <printOptions horizontalCentered="1"/>
  <pageMargins left="0.5" right="0.5" top="1" bottom="1" header="0.5" footer="0.5"/>
  <pageSetup scale="84" orientation="landscape" horizont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6" tint="0.79998168889431442"/>
    <pageSetUpPr fitToPage="1"/>
  </sheetPr>
  <dimension ref="A1:AF21"/>
  <sheetViews>
    <sheetView showGridLines="0" zoomScaleNormal="100" workbookViewId="0"/>
  </sheetViews>
  <sheetFormatPr defaultColWidth="9.1640625" defaultRowHeight="15.75"/>
  <cols>
    <col min="1" max="1" width="1.1640625" style="102" customWidth="1"/>
    <col min="2" max="2" width="34.1640625" style="102" customWidth="1"/>
    <col min="3" max="3" width="1.83203125" style="102" customWidth="1"/>
    <col min="4" max="12" width="19.83203125" style="103" hidden="1" customWidth="1"/>
    <col min="13" max="20" width="18.1640625" style="103" hidden="1" customWidth="1"/>
    <col min="21" max="22" width="19.1640625" style="102" hidden="1" customWidth="1"/>
    <col min="23" max="27" width="19.1640625" style="102" customWidth="1"/>
    <col min="28" max="28" width="20.1640625" style="102" customWidth="1"/>
    <col min="29" max="29" width="19.1640625" style="102" customWidth="1"/>
    <col min="30" max="32" width="19.83203125" style="102" customWidth="1"/>
    <col min="33" max="33" width="9.1640625" style="102"/>
    <col min="34" max="34" width="13.5" style="102" bestFit="1" customWidth="1"/>
    <col min="35" max="16384" width="9.1640625" style="102"/>
  </cols>
  <sheetData>
    <row r="1" spans="1:32" ht="31.5">
      <c r="A1" s="54"/>
      <c r="B1" s="54" t="s">
        <v>574</v>
      </c>
    </row>
    <row r="2" spans="1:32" ht="21">
      <c r="A2" s="55"/>
      <c r="B2" s="139" t="s">
        <v>704</v>
      </c>
    </row>
    <row r="3" spans="1:32" ht="21">
      <c r="A3" s="60"/>
      <c r="B3" s="55" t="s">
        <v>719</v>
      </c>
    </row>
    <row r="4" spans="1:32" ht="24.95" customHeight="1"/>
    <row r="5" spans="1:32" ht="26.25">
      <c r="B5" s="140" t="s">
        <v>637</v>
      </c>
    </row>
    <row r="7" spans="1:32" ht="21">
      <c r="B7" s="103">
        <f>VLOOKUP(distr_no,ord_dist,3)</f>
        <v>999</v>
      </c>
      <c r="D7" s="104" t="s">
        <v>480</v>
      </c>
      <c r="E7" s="104" t="s">
        <v>481</v>
      </c>
      <c r="F7" s="104" t="s">
        <v>482</v>
      </c>
      <c r="G7" s="104" t="s">
        <v>483</v>
      </c>
      <c r="H7" s="104" t="s">
        <v>484</v>
      </c>
      <c r="I7" s="104" t="s">
        <v>485</v>
      </c>
      <c r="J7" s="104" t="s">
        <v>486</v>
      </c>
      <c r="K7" s="104" t="s">
        <v>487</v>
      </c>
      <c r="L7" s="104" t="s">
        <v>488</v>
      </c>
      <c r="M7" s="104" t="s">
        <v>489</v>
      </c>
      <c r="N7" s="104" t="s">
        <v>490</v>
      </c>
      <c r="O7" s="104" t="s">
        <v>491</v>
      </c>
      <c r="P7" s="104" t="s">
        <v>572</v>
      </c>
      <c r="Q7" s="104" t="s">
        <v>573</v>
      </c>
      <c r="R7" s="104" t="s">
        <v>593</v>
      </c>
      <c r="S7" s="104" t="s">
        <v>594</v>
      </c>
      <c r="T7" s="104" t="s">
        <v>601</v>
      </c>
      <c r="U7" s="104" t="s">
        <v>619</v>
      </c>
      <c r="V7" s="104" t="s">
        <v>647</v>
      </c>
      <c r="W7" s="104" t="s">
        <v>677</v>
      </c>
      <c r="X7" s="104" t="s">
        <v>682</v>
      </c>
      <c r="Y7" s="104" t="s">
        <v>685</v>
      </c>
      <c r="Z7" s="104" t="s">
        <v>694</v>
      </c>
      <c r="AA7" s="104" t="s">
        <v>702</v>
      </c>
      <c r="AB7" s="104" t="s">
        <v>707</v>
      </c>
      <c r="AC7" s="104" t="s">
        <v>726</v>
      </c>
      <c r="AD7" s="104" t="s">
        <v>725</v>
      </c>
      <c r="AE7" s="104" t="s">
        <v>736</v>
      </c>
      <c r="AF7" s="104" t="s">
        <v>745</v>
      </c>
    </row>
    <row r="8" spans="1:32"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9" spans="1:32">
      <c r="B9" s="105" t="s">
        <v>477</v>
      </c>
      <c r="D9" s="114">
        <f>VLOOKUP($B$7,dist1,3)</f>
        <v>2561.0480000000002</v>
      </c>
      <c r="E9" s="114">
        <f>VLOOKUP($B$7,dist1,9)</f>
        <v>5280.3200000000006</v>
      </c>
      <c r="F9" s="114">
        <f>VLOOKUP($B$7,dist1,15)</f>
        <v>6590.4900000000052</v>
      </c>
      <c r="G9" s="114">
        <f>VLOOKUP($B$7,dist1,23)</f>
        <v>9412.0599999999977</v>
      </c>
      <c r="H9" s="114">
        <f>VLOOKUP($B$7,dist1,32)</f>
        <v>11219.160000000003</v>
      </c>
      <c r="I9" s="114">
        <f>VLOOKUP($B$7,dist1,41)</f>
        <v>12345.489999999998</v>
      </c>
      <c r="J9" s="114">
        <f>VLOOKUP($B$7,dist1,49)</f>
        <v>13202.740000000003</v>
      </c>
      <c r="K9" s="114">
        <f>VLOOKUP($B$7,dist1,57)</f>
        <v>14208.989999999993</v>
      </c>
      <c r="L9" s="114">
        <f>VLOOKUP($B$7,dist1,61)</f>
        <v>15812.93999999999</v>
      </c>
      <c r="M9" s="114">
        <f>VLOOKUP($B$7,dist1,69)</f>
        <v>17603.150589229426</v>
      </c>
      <c r="N9" s="114">
        <f>VLOOKUP($B$7,dist1,81)</f>
        <v>18945.175120854652</v>
      </c>
      <c r="O9" s="114">
        <f>VLOOKUP($B$7,dist1,93)</f>
        <v>20475.853885130833</v>
      </c>
      <c r="P9" s="114">
        <f>VLOOKUP($B$7,dist1,105)</f>
        <v>22437.611185190224</v>
      </c>
      <c r="Q9" s="114">
        <f>VLOOKUP($B$7,dist1,117)</f>
        <v>23380.053605968551</v>
      </c>
      <c r="R9" s="114">
        <f>VLOOKUP($B$7,dist1,129)</f>
        <v>24549.533844710062</v>
      </c>
      <c r="S9" s="114">
        <f>VLOOKUP($B$7,dist1,141)</f>
        <v>25471.471140784386</v>
      </c>
      <c r="T9" s="114">
        <f>VLOOKUP($B$7,dist1,153)</f>
        <v>26840.49273391482</v>
      </c>
      <c r="U9" s="114">
        <f>VLOOKUP($B$7,dist1,165)</f>
        <v>28681.734119420522</v>
      </c>
      <c r="V9" s="114">
        <f>VLOOKUP($B$7,dist1,177)</f>
        <v>31232.59019447472</v>
      </c>
      <c r="W9" s="114">
        <f>VLOOKUP($B$7,dist1,189)</f>
        <v>33890.637776517215</v>
      </c>
      <c r="X9" s="114">
        <f>VLOOKUP($B$7,dist1,201)</f>
        <v>36420.444598711416</v>
      </c>
      <c r="Y9" s="114">
        <f>VLOOKUP($B$7,dist1,213)</f>
        <v>38624</v>
      </c>
      <c r="Z9" s="114">
        <f>VLOOKUP($B$7,dist1,226)</f>
        <v>41251.939999999981</v>
      </c>
      <c r="AA9" s="114">
        <f>VLOOKUP($B$7,dist1,241)</f>
        <v>43371.119999999981</v>
      </c>
      <c r="AB9" s="114">
        <f>VLOOKUP($B$7,dist1,256)</f>
        <v>44820.25</v>
      </c>
      <c r="AC9" s="114">
        <f>VLOOKUP($B$7,dist1,271)</f>
        <v>45929.180000000022</v>
      </c>
      <c r="AD9" s="114">
        <f>VLOOKUP($B$7,dist1,286)</f>
        <v>45675.279999999882</v>
      </c>
      <c r="AE9" s="114">
        <f>VLOOKUP($B$7,dist1,301)</f>
        <v>45771.560000000027</v>
      </c>
      <c r="AF9" s="114">
        <f>VLOOKUP($B$7,dist1,316)</f>
        <v>45832</v>
      </c>
    </row>
    <row r="10" spans="1:32" ht="6.95" customHeight="1"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</row>
    <row r="11" spans="1:32">
      <c r="B11" s="105" t="s">
        <v>1</v>
      </c>
      <c r="D11" s="106">
        <f>VLOOKUP($B$7,dist1,4)</f>
        <v>15910700</v>
      </c>
      <c r="E11" s="106">
        <f>VLOOKUP($B$7,dist1,10)+VLOOKUP($B$7,dist1,5)</f>
        <v>35058580</v>
      </c>
      <c r="F11" s="106">
        <f>VLOOKUP($B$7,dist1,17)+VLOOKUP($B$7,dist1,11)</f>
        <v>43663848.729999997</v>
      </c>
      <c r="G11" s="106">
        <f>VLOOKUP($B$7,dist1,25)+VLOOKUP($B$7,dist1,18)</f>
        <v>62799364</v>
      </c>
      <c r="H11" s="106">
        <f>VLOOKUP($B$7,dist1,34)+VLOOKUP($B$7,dist1,26)</f>
        <v>81152467</v>
      </c>
      <c r="I11" s="106">
        <f>VLOOKUP($B$7,dist1,43)+VLOOKUP($B$7,dist1,35)</f>
        <v>96818573</v>
      </c>
      <c r="J11" s="106">
        <f>VLOOKUP($B$7,dist1,51)+VLOOKUP($B$7,dist1,44)</f>
        <v>111826633</v>
      </c>
      <c r="K11" s="106">
        <f>VLOOKUP($B$7,dist1,59)+VLOOKUP($B$7,dist1,52)</f>
        <v>122064183.2014</v>
      </c>
      <c r="L11" s="106">
        <f>VLOOKUP($B$7,dist1,63)+VLOOKUP($B$7,dist1,60)</f>
        <v>136027148</v>
      </c>
      <c r="M11" s="106">
        <f>VLOOKUP($B$7,dist1,64)+VLOOKUP($B$7,dist1,71)+VLOOKUP($B$7,dist1,73)</f>
        <v>157326706.86443174</v>
      </c>
      <c r="N11" s="106">
        <f>VLOOKUP($B$7,dist1,72)+VLOOKUP($B$7,dist1,83)+VLOOKUP($B$7,dist1,85)</f>
        <v>184213610.06387821</v>
      </c>
      <c r="O11" s="106">
        <f>VLOOKUP($B$7,dist1,84)+VLOOKUP($B$7,dist1,86)+VLOOKUP($B$7,dist1,95)+VLOOKUP($B$7,dist1,97)</f>
        <v>206139325.90776387</v>
      </c>
      <c r="P11" s="106">
        <f>VLOOKUP($B$7,dist1,96)+VLOOKUP($B$7,dist1,98)+VLOOKUP($B$7,dist1,107)+VLOOKUP($B$7,dist1,109)</f>
        <v>236942547</v>
      </c>
      <c r="Q11" s="106">
        <f>VLOOKUP($B$7,dist1,108)+VLOOKUP($B$7,dist1,110)+VLOOKUP($B$7,dist1,119)+VLOOKUP($B$7,dist1,121)</f>
        <v>259825979</v>
      </c>
      <c r="R11" s="106">
        <f>VLOOKUP($B$7,dist1,120)+VLOOKUP($B$7,dist1,122)+VLOOKUP($B$7,dist1,131)+VLOOKUP($B$7,dist1,133)</f>
        <v>275579463.40999997</v>
      </c>
      <c r="S11" s="106">
        <f>VLOOKUP($B$7,dist1,132)+VLOOKUP($B$7,dist1,134)+VLOOKUP($B$7,dist1,143)+VLOOKUP($B$7,dist1,145)</f>
        <v>293914608.01996779</v>
      </c>
      <c r="T11" s="106">
        <f>VLOOKUP($B$7,dist1,155)+VLOOKUP($B$7,dist1,157)+VLOOKUP($B$7,dist1,144)+VLOOKUP($B$7,dist1,146)</f>
        <v>313954973.3032707</v>
      </c>
      <c r="U11" s="106">
        <f>VLOOKUP($B$7,dist1,167)+VLOOKUP($B$7,dist1,169)+VLOOKUP($B$7,dist1,156)+VLOOKUP($B$7,dist1,158)</f>
        <v>350509891.99488187</v>
      </c>
      <c r="V11" s="106">
        <f>VLOOKUP($B$7,dist1,179)+VLOOKUP($B$7,dist1,181)+VLOOKUP($B$7,dist1,168)+VLOOKUP($B$7,dist1,170)</f>
        <v>398507172.40245855</v>
      </c>
      <c r="W11" s="106">
        <f>VLOOKUP($B$7,dist1,191)+VLOOKUP($B$7,dist1,193)+VLOOKUP($B$7,dist1,180)+VLOOKUP($B$7,dist1,182)</f>
        <v>440719629.66799307</v>
      </c>
      <c r="X11" s="106">
        <f>VLOOKUP($B$7,dist1,203)+VLOOKUP($B$7,dist1,205)+VLOOKUP($B$7,dist1,192)+VLOOKUP($B$7,dist1,194)</f>
        <v>486259851.91680002</v>
      </c>
      <c r="Y11" s="186">
        <f>VLOOKUP($B$7,dist1,216)+VLOOKUP($B$7,dist1,218)+VLOOKUP($B$7,dist1,204)+VLOOKUP($B$7,dist1,206)</f>
        <v>528399438</v>
      </c>
      <c r="Z11" s="186">
        <f>VLOOKUP($B$7,dist1,229)+VLOOKUP($B$7,dist1,231)+VLOOKUP($B$7,dist1,233)+VLOOKUP($B$7,dist1,217)+VLOOKUP($B$7,dist1,219)</f>
        <v>583996396.47275662</v>
      </c>
      <c r="AA11" s="186">
        <f>VLOOKUP($B$7,dist1,244)+VLOOKUP($B$7,dist1,246)+VLOOKUP($B$7,dist1,248)+VLOOKUP($B$7,dist1,230)+VLOOKUP($B$7,dist1,232)+VLOOKUP($B$7,dist1,234)</f>
        <v>632085997.07748377</v>
      </c>
      <c r="AB11" s="186">
        <f>VLOOKUP($B$7,dist1,259)+VLOOKUP($B$7,dist1,261)+VLOOKUP($B$7,dist1,263)+VLOOKUP($B$7,dist1,245)+VLOOKUP($B$7,dist1,249)</f>
        <v>685661778</v>
      </c>
      <c r="AC11" s="186">
        <f>VLOOKUP($B$7,dist1,274)+VLOOKUP($B$7,dist1,276)+VLOOKUP($B$7,dist1,278)+VLOOKUP($B$7,dist1,260)+VLOOKUP($B$7,dist1,264)</f>
        <v>736452744</v>
      </c>
      <c r="AD11" s="186">
        <f>VLOOKUP($B$7,dist1,289)+VLOOKUP($B$7,dist1,291)+VLOOKUP($B$7,dist1,293)+VLOOKUP($B$7,dist1,275)+VLOOKUP($B$7,dist1,277)+VLOOKUP($B$7,dist1,279)</f>
        <v>795294972</v>
      </c>
      <c r="AE11" s="186">
        <f>VLOOKUP($B$7,dist1,304)+VLOOKUP($B$7,dist1,306)+VLOOKUP($B$7,dist1,308)+VLOOKUP($B$7,dist1,290)+VLOOKUP($B$7,dist1,292)+VLOOKUP($B$7,dist1,294)</f>
        <v>867976074.34099197</v>
      </c>
      <c r="AF11" s="186">
        <f>VLOOKUP($B$7,dist1,319)+VLOOKUP($B$7,dist1,321)+VLOOKUP($B$7,dist1,323)+VLOOKUP($B$7,dist1,305)+VLOOKUP($B$7,dist1,307)+VLOOKUP($B$7,dist1,309)</f>
        <v>942060960.35857904</v>
      </c>
    </row>
    <row r="12" spans="1:32" ht="6.95" customHeight="1">
      <c r="U12" s="103"/>
      <c r="V12" s="103"/>
      <c r="W12" s="103"/>
      <c r="X12" s="103"/>
      <c r="Y12" s="103"/>
      <c r="Z12" s="187"/>
      <c r="AA12" s="187"/>
      <c r="AB12" s="187"/>
      <c r="AC12" s="187"/>
      <c r="AD12" s="187"/>
      <c r="AE12" s="256"/>
      <c r="AF12" s="256"/>
    </row>
    <row r="13" spans="1:32">
      <c r="B13" s="105" t="s">
        <v>741</v>
      </c>
      <c r="D13" s="113" t="s">
        <v>498</v>
      </c>
      <c r="E13" s="113" t="s">
        <v>498</v>
      </c>
      <c r="F13" s="113" t="s">
        <v>498</v>
      </c>
      <c r="G13" s="113" t="s">
        <v>498</v>
      </c>
      <c r="H13" s="113" t="s">
        <v>498</v>
      </c>
      <c r="I13" s="113" t="s">
        <v>498</v>
      </c>
      <c r="J13" s="113" t="s">
        <v>498</v>
      </c>
      <c r="K13" s="113" t="s">
        <v>498</v>
      </c>
      <c r="L13" s="113" t="s">
        <v>498</v>
      </c>
      <c r="M13" s="106">
        <f>VLOOKUP($B$7,dist1,77)</f>
        <v>12738568.208937719</v>
      </c>
      <c r="N13" s="106">
        <f>VLOOKUP($B$7,dist1,89)+VLOOKUP($B$7,dist1,78)</f>
        <v>14350236.059897879</v>
      </c>
      <c r="O13" s="106">
        <f>VLOOKUP($B$7,dist1,90)+VLOOKUP($B$7,dist1,101)</f>
        <v>16252326.742454179</v>
      </c>
      <c r="P13" s="106">
        <f>VLOOKUP($B$7,dist1,113)</f>
        <v>18607166</v>
      </c>
      <c r="Q13" s="106">
        <f>VLOOKUP($B$7,dist1,125)</f>
        <v>20422155</v>
      </c>
      <c r="R13" s="106">
        <f>VLOOKUP($B$7,dist1,137)</f>
        <v>21346138</v>
      </c>
      <c r="S13" s="106">
        <f>VLOOKUP($B$7,dist1,149)</f>
        <v>22225255</v>
      </c>
      <c r="T13" s="106">
        <f>VLOOKUP($B$7,dist1,161)+VLOOKUP($B$7,dist1,150)</f>
        <v>23492822</v>
      </c>
      <c r="U13" s="106">
        <f>VLOOKUP($B$7,dist1,173)+VLOOKUP($B$7,dist1,162)</f>
        <v>25156930</v>
      </c>
      <c r="V13" s="106">
        <f>VLOOKUP($B$7,dist1,185)+VLOOKUP($B$7,dist1,174)</f>
        <v>27397206</v>
      </c>
      <c r="W13" s="106">
        <f>VLOOKUP($B$7,dist1,197)+VLOOKUP($B$7,dist1,186)</f>
        <v>29708844</v>
      </c>
      <c r="X13" s="106">
        <f>VLOOKUP($B$7,dist1,209)+VLOOKUP($B$7,dist1,198)</f>
        <v>31898339</v>
      </c>
      <c r="Y13" s="106">
        <f>VLOOKUP($B$7,dist1,222)+VLOOKUP($B$7,dist1,210)</f>
        <v>33971015</v>
      </c>
      <c r="Z13" s="186">
        <f>VLOOKUP($B$7,dist1,237)</f>
        <v>36097931</v>
      </c>
      <c r="AA13" s="186">
        <f>VLOOKUP($B$7,dist1,248)+VLOOKUP($B$7,dist1,234)</f>
        <v>38022827</v>
      </c>
      <c r="AB13" s="186">
        <f>VLOOKUP($B$7,dist1,267)</f>
        <v>41239007</v>
      </c>
      <c r="AC13" s="186">
        <f>VLOOKUP($B$7,dist1,282)</f>
        <v>42279994</v>
      </c>
      <c r="AD13" s="186">
        <f>VLOOKUP($B$7,dist1,293)+VLOOKUP($B$7,dist1,279)</f>
        <v>42238814</v>
      </c>
      <c r="AE13" s="186">
        <f>VLOOKUP($B$7,dist1,312)+VLOOKUP($B$7,dist1,298)</f>
        <v>49154023</v>
      </c>
      <c r="AF13" s="186">
        <f>VLOOKUP($B$7,dist1,327)</f>
        <v>54132142</v>
      </c>
    </row>
    <row r="14" spans="1:32">
      <c r="B14" s="105" t="s">
        <v>742</v>
      </c>
      <c r="D14" s="113" t="s">
        <v>498</v>
      </c>
      <c r="E14" s="113" t="s">
        <v>498</v>
      </c>
      <c r="F14" s="113" t="s">
        <v>498</v>
      </c>
      <c r="G14" s="113">
        <f>VLOOKUP($B$7,dist1,29)</f>
        <v>19516410.27</v>
      </c>
      <c r="H14" s="113">
        <f>VLOOKUP($B$7,dist1,38)+VLOOKUP($B$7,dist1,30)</f>
        <v>30739962</v>
      </c>
      <c r="I14" s="113">
        <f>VLOOKUP($B$7,dist1,47)+VLOOKUP($B$7,dist1,39)</f>
        <v>35998914</v>
      </c>
      <c r="J14" s="113">
        <f>VLOOKUP($B$7,dist1,55)</f>
        <v>30076732</v>
      </c>
      <c r="K14" s="113">
        <f>VLOOKUP($B$7,dist1,56)</f>
        <v>-57427</v>
      </c>
      <c r="L14" s="113">
        <f>VLOOKUP($B$7,dist1,67)</f>
        <v>9374484.9999999963</v>
      </c>
      <c r="M14" s="106">
        <f>VLOOKUP($B$7,dist1,79)+VLOOKUP($B$7,dist1,68)</f>
        <v>28792624.450042062</v>
      </c>
      <c r="N14" s="106">
        <f>VLOOKUP($B$7,dist1,91)+VLOOKUP($B$7,dist1,80)</f>
        <v>41179414.975434244</v>
      </c>
      <c r="O14" s="106">
        <f>VLOOKUP($B$7,dist1,103)</f>
        <v>43318244.80029548</v>
      </c>
      <c r="P14" s="106">
        <f>VLOOKUP($B$7,dist1,115)</f>
        <v>54804039</v>
      </c>
      <c r="Q14" s="106">
        <f>VLOOKUP($B$7,dist1,127)</f>
        <v>50891777.126876913</v>
      </c>
      <c r="R14" s="106">
        <f>VLOOKUP($B$7,dist1,139)</f>
        <v>43744834.48117245</v>
      </c>
      <c r="S14" s="106">
        <f>VLOOKUP($B$7,dist1,151)</f>
        <v>41738220.246000014</v>
      </c>
      <c r="T14" s="106">
        <f>VLOOKUP($B$7,dist1,163)+VLOOKUP($B$7,dist1,152)</f>
        <v>35577252.597302869</v>
      </c>
      <c r="U14" s="106">
        <f>VLOOKUP($B$7,dist1,175)</f>
        <v>48412227.000000015</v>
      </c>
      <c r="V14" s="106">
        <f>VLOOKUP($B$7,dist1,187)</f>
        <v>69272249.999999955</v>
      </c>
      <c r="W14" s="106">
        <f>VLOOKUP($B$7,dist1,199)</f>
        <v>41294530.000000015</v>
      </c>
      <c r="X14" s="106">
        <f>VLOOKUP($B$7,dist1,211)</f>
        <v>41549692.99999997</v>
      </c>
      <c r="Y14" s="106">
        <f>VLOOKUP($B$7,dist1,224)</f>
        <v>39624892</v>
      </c>
      <c r="Z14" s="186">
        <f>VLOOKUP($B$7,dist1,239)</f>
        <v>36275569.999999978</v>
      </c>
      <c r="AA14" s="186">
        <f>VLOOKUP($B$7,dist1,254)</f>
        <v>41661962</v>
      </c>
      <c r="AB14" s="186">
        <f>VLOOKUP($B$7,dist1,269)</f>
        <v>67123041.99999994</v>
      </c>
      <c r="AC14" s="186">
        <f>VLOOKUP($B$7,dist1,284)</f>
        <v>64894239.000000022</v>
      </c>
      <c r="AD14" s="186">
        <f>VLOOKUP($B$7,dist1,299)</f>
        <v>102032408.00000001</v>
      </c>
      <c r="AE14" s="186">
        <f>VLOOKUP($B$7,dist1,314)</f>
        <v>130263166.64978129</v>
      </c>
      <c r="AF14" s="186">
        <f>VLOOKUP($B$7,dist1,329)</f>
        <v>145030781.2221823</v>
      </c>
    </row>
    <row r="15" spans="1:32">
      <c r="B15" s="105" t="s">
        <v>743</v>
      </c>
      <c r="D15" s="113">
        <f>VLOOKUP($B$7,dist1,6)+VLOOKUP($B$7,dist1,7)</f>
        <v>13872821</v>
      </c>
      <c r="E15" s="113">
        <f>VLOOKUP($B$7,dist1,12)+VLOOKUP($B$7,dist1,13)+VLOOKUP($B$7,dist1,14)+VLOOKUP($B$7,dist1,8)</f>
        <v>21450055</v>
      </c>
      <c r="F15" s="113">
        <f>VLOOKUP($B$7,dist1,21)+VLOOKUP($B$7,dist1,22)</f>
        <v>10618341</v>
      </c>
      <c r="G15" s="113">
        <f>VLOOKUP($B$7,dist1,29)+VLOOKUP($B$7,dist1,31)</f>
        <v>20940592.27</v>
      </c>
      <c r="H15" s="113">
        <f>VLOOKUP($B$7,dist1,38)+VLOOKUP($B$7,dist1,30)+VLOOKUP($B$7,dist1,40)</f>
        <v>30758140</v>
      </c>
      <c r="I15" s="113">
        <f>I14</f>
        <v>35998914</v>
      </c>
      <c r="J15" s="113">
        <f>J14</f>
        <v>30076732</v>
      </c>
      <c r="K15" s="113">
        <f>K14</f>
        <v>-57427</v>
      </c>
      <c r="L15" s="113">
        <f>L14</f>
        <v>9374484.9999999963</v>
      </c>
      <c r="M15" s="106">
        <f>M13+M14</f>
        <v>41531192.658979781</v>
      </c>
      <c r="N15" s="106">
        <f t="shared" ref="N15:T15" si="0">N13+N14</f>
        <v>55529651.035332121</v>
      </c>
      <c r="O15" s="106">
        <f t="shared" si="0"/>
        <v>59570571.542749658</v>
      </c>
      <c r="P15" s="106">
        <f t="shared" si="0"/>
        <v>73411205</v>
      </c>
      <c r="Q15" s="106">
        <f t="shared" si="0"/>
        <v>71313932.12687692</v>
      </c>
      <c r="R15" s="106">
        <f t="shared" si="0"/>
        <v>65090972.48117245</v>
      </c>
      <c r="S15" s="106">
        <f t="shared" si="0"/>
        <v>63963475.246000014</v>
      </c>
      <c r="T15" s="106">
        <f t="shared" si="0"/>
        <v>59070074.597302869</v>
      </c>
      <c r="U15" s="106">
        <f t="shared" ref="U15:AA15" si="1">U13+U14</f>
        <v>73569157.000000015</v>
      </c>
      <c r="V15" s="106">
        <f t="shared" ref="V15:X15" si="2">V13+V14</f>
        <v>96669455.999999955</v>
      </c>
      <c r="W15" s="106">
        <f t="shared" si="2"/>
        <v>71003374.000000015</v>
      </c>
      <c r="X15" s="106">
        <f t="shared" si="2"/>
        <v>73448031.99999997</v>
      </c>
      <c r="Y15" s="106">
        <f t="shared" ref="Y15:Z15" si="3">Y13+Y14</f>
        <v>73595907</v>
      </c>
      <c r="Z15" s="186">
        <f t="shared" si="3"/>
        <v>72373500.99999997</v>
      </c>
      <c r="AA15" s="186">
        <f t="shared" si="1"/>
        <v>79684789</v>
      </c>
      <c r="AB15" s="186">
        <f t="shared" ref="AB15:AC15" si="4">AB13+AB14</f>
        <v>108362048.99999994</v>
      </c>
      <c r="AC15" s="186">
        <f t="shared" si="4"/>
        <v>107174233.00000003</v>
      </c>
      <c r="AD15" s="186">
        <f t="shared" ref="AD15:AE15" si="5">AD13+AD14</f>
        <v>144271222</v>
      </c>
      <c r="AE15" s="186">
        <f t="shared" si="5"/>
        <v>179417189.64978129</v>
      </c>
      <c r="AF15" s="186">
        <f t="shared" ref="AF15" si="6">AF13+AF14</f>
        <v>199162923.2221823</v>
      </c>
    </row>
    <row r="16" spans="1:32" ht="6.95" customHeight="1"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1:32">
      <c r="B17" s="249" t="s">
        <v>633</v>
      </c>
      <c r="C17" s="250"/>
      <c r="D17" s="251">
        <f t="shared" ref="D17:L17" si="7">D11-D15</f>
        <v>2037879</v>
      </c>
      <c r="E17" s="251">
        <f t="shared" si="7"/>
        <v>13608525</v>
      </c>
      <c r="F17" s="251">
        <f t="shared" si="7"/>
        <v>33045507.729999997</v>
      </c>
      <c r="G17" s="251">
        <f t="shared" si="7"/>
        <v>41858771.730000004</v>
      </c>
      <c r="H17" s="251">
        <f t="shared" si="7"/>
        <v>50394327</v>
      </c>
      <c r="I17" s="251">
        <f t="shared" si="7"/>
        <v>60819659</v>
      </c>
      <c r="J17" s="251">
        <f t="shared" si="7"/>
        <v>81749901</v>
      </c>
      <c r="K17" s="251">
        <f t="shared" si="7"/>
        <v>122121610.2014</v>
      </c>
      <c r="L17" s="251">
        <f t="shared" si="7"/>
        <v>126652663</v>
      </c>
      <c r="M17" s="251">
        <f t="shared" ref="M17" si="8">M11-M15</f>
        <v>115795514.20545197</v>
      </c>
      <c r="N17" s="251">
        <f>N11-N15</f>
        <v>128683959.02854609</v>
      </c>
      <c r="O17" s="251">
        <f>O11-O15</f>
        <v>146568754.3650142</v>
      </c>
      <c r="P17" s="251">
        <f t="shared" ref="P17:T17" si="9">P11-P15</f>
        <v>163531342</v>
      </c>
      <c r="Q17" s="251">
        <f t="shared" si="9"/>
        <v>188512046.87312308</v>
      </c>
      <c r="R17" s="251">
        <f t="shared" si="9"/>
        <v>210488490.92882752</v>
      </c>
      <c r="S17" s="251">
        <f t="shared" si="9"/>
        <v>229951132.77396777</v>
      </c>
      <c r="T17" s="251">
        <f t="shared" si="9"/>
        <v>254884898.70596784</v>
      </c>
      <c r="U17" s="251">
        <f t="shared" ref="U17" si="10">U11-U15</f>
        <v>276940734.99488187</v>
      </c>
      <c r="V17" s="251">
        <f t="shared" ref="V17:Y17" si="11">V11-V15</f>
        <v>301837716.40245861</v>
      </c>
      <c r="W17" s="251">
        <f t="shared" si="11"/>
        <v>369716255.66799307</v>
      </c>
      <c r="X17" s="251">
        <f t="shared" si="11"/>
        <v>412811819.91680002</v>
      </c>
      <c r="Y17" s="251">
        <f t="shared" si="11"/>
        <v>454803531</v>
      </c>
      <c r="Z17" s="251">
        <f t="shared" ref="Z17" si="12">Z11-Z15</f>
        <v>511622895.47275662</v>
      </c>
      <c r="AA17" s="251">
        <f>AA11-AA15</f>
        <v>552401208.07748377</v>
      </c>
      <c r="AB17" s="251">
        <f t="shared" ref="AB17:AC17" si="13">AB11-AB15</f>
        <v>577299729</v>
      </c>
      <c r="AC17" s="251">
        <f t="shared" si="13"/>
        <v>629278511</v>
      </c>
      <c r="AD17" s="251">
        <f t="shared" ref="AD17:AE17" si="14">AD11-AD15</f>
        <v>651023750</v>
      </c>
      <c r="AE17" s="251">
        <f t="shared" si="14"/>
        <v>688558884.69121075</v>
      </c>
      <c r="AF17" s="251">
        <f>AF11-AF15</f>
        <v>742898037.13639677</v>
      </c>
    </row>
    <row r="18" spans="1:32">
      <c r="A18" s="103"/>
      <c r="B18" s="103"/>
      <c r="C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2" s="42" customFormat="1" ht="15.6" customHeight="1">
      <c r="B19" s="58" t="s">
        <v>730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17"/>
    </row>
    <row r="20" spans="1:32">
      <c r="B20" s="58" t="s">
        <v>746</v>
      </c>
      <c r="AE20" s="258"/>
    </row>
    <row r="21" spans="1:32">
      <c r="B21" s="164" t="s">
        <v>639</v>
      </c>
    </row>
  </sheetData>
  <phoneticPr fontId="1" type="noConversion"/>
  <pageMargins left="0.31" right="0.28000000000000003" top="1" bottom="1" header="0.5" footer="0.56000000000000005"/>
  <pageSetup scale="83" orientation="landscape" r:id="rId1"/>
  <headerFooter alignWithMargins="0">
    <oddFooter>&amp;R&amp;D</oddFooter>
  </headerFooter>
  <ignoredErrors>
    <ignoredError sqref="F11 H14 K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2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7" tint="0.79998168889431442"/>
    <pageSetUpPr fitToPage="1"/>
  </sheetPr>
  <dimension ref="A1:AF22"/>
  <sheetViews>
    <sheetView showGridLines="0" zoomScaleNormal="100" workbookViewId="0"/>
  </sheetViews>
  <sheetFormatPr defaultColWidth="9.1640625" defaultRowHeight="15.75"/>
  <cols>
    <col min="1" max="1" width="1.1640625" style="102" customWidth="1"/>
    <col min="2" max="2" width="40.83203125" style="102" customWidth="1"/>
    <col min="3" max="3" width="1.83203125" style="102" customWidth="1"/>
    <col min="4" max="4" width="17.83203125" style="103" hidden="1" customWidth="1"/>
    <col min="5" max="12" width="17.83203125" style="102" hidden="1" customWidth="1"/>
    <col min="13" max="22" width="17.83203125" style="103" hidden="1" customWidth="1"/>
    <col min="23" max="23" width="17" style="102" customWidth="1"/>
    <col min="24" max="24" width="16.83203125" style="102" customWidth="1"/>
    <col min="25" max="25" width="17.1640625" style="102" customWidth="1"/>
    <col min="26" max="26" width="17" style="102" customWidth="1"/>
    <col min="27" max="28" width="20" style="102" customWidth="1"/>
    <col min="29" max="32" width="19.83203125" style="102" customWidth="1"/>
    <col min="33" max="16384" width="9.1640625" style="102"/>
  </cols>
  <sheetData>
    <row r="1" spans="1:32" ht="31.5">
      <c r="A1" s="54"/>
      <c r="B1" s="54" t="s">
        <v>574</v>
      </c>
    </row>
    <row r="2" spans="1:32" ht="21">
      <c r="A2" s="55"/>
      <c r="B2" s="139" t="s">
        <v>704</v>
      </c>
    </row>
    <row r="3" spans="1:32" ht="21">
      <c r="A3" s="60"/>
      <c r="B3" s="55" t="s">
        <v>718</v>
      </c>
    </row>
    <row r="4" spans="1:32" ht="23.25" customHeight="1"/>
    <row r="5" spans="1:32" ht="28.5">
      <c r="B5" s="141" t="s">
        <v>638</v>
      </c>
    </row>
    <row r="7" spans="1:32" ht="21">
      <c r="B7" s="103">
        <f>VLOOKUP(cha_no,ord_cha,3)</f>
        <v>9999</v>
      </c>
      <c r="D7" s="107" t="s">
        <v>480</v>
      </c>
      <c r="E7" s="107" t="s">
        <v>481</v>
      </c>
      <c r="F7" s="107" t="s">
        <v>482</v>
      </c>
      <c r="G7" s="107" t="s">
        <v>483</v>
      </c>
      <c r="H7" s="107" t="s">
        <v>484</v>
      </c>
      <c r="I7" s="107" t="s">
        <v>485</v>
      </c>
      <c r="J7" s="107" t="s">
        <v>486</v>
      </c>
      <c r="K7" s="107" t="s">
        <v>487</v>
      </c>
      <c r="L7" s="107" t="s">
        <v>488</v>
      </c>
      <c r="M7" s="107" t="s">
        <v>489</v>
      </c>
      <c r="N7" s="107" t="s">
        <v>490</v>
      </c>
      <c r="O7" s="107" t="s">
        <v>491</v>
      </c>
      <c r="P7" s="107" t="s">
        <v>572</v>
      </c>
      <c r="Q7" s="107" t="s">
        <v>573</v>
      </c>
      <c r="R7" s="107" t="s">
        <v>593</v>
      </c>
      <c r="S7" s="107" t="s">
        <v>594</v>
      </c>
      <c r="T7" s="107" t="s">
        <v>601</v>
      </c>
      <c r="U7" s="107" t="s">
        <v>619</v>
      </c>
      <c r="V7" s="107" t="s">
        <v>647</v>
      </c>
      <c r="W7" s="107" t="s">
        <v>677</v>
      </c>
      <c r="X7" s="107" t="s">
        <v>682</v>
      </c>
      <c r="Y7" s="107" t="s">
        <v>685</v>
      </c>
      <c r="Z7" s="107" t="s">
        <v>694</v>
      </c>
      <c r="AA7" s="107" t="s">
        <v>702</v>
      </c>
      <c r="AB7" s="107" t="s">
        <v>707</v>
      </c>
      <c r="AC7" s="107" t="s">
        <v>726</v>
      </c>
      <c r="AD7" s="107" t="s">
        <v>725</v>
      </c>
      <c r="AE7" s="107" t="s">
        <v>736</v>
      </c>
      <c r="AF7" s="107" t="s">
        <v>745</v>
      </c>
    </row>
    <row r="8" spans="1:32"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9" spans="1:32" ht="18.75">
      <c r="B9" s="254" t="s">
        <v>477</v>
      </c>
      <c r="D9" s="111">
        <f>VLOOKUP($B$7,_cha1,3)</f>
        <v>2561.0480000000002</v>
      </c>
      <c r="E9" s="111">
        <f>VLOOKUP($B$7,_cha1,10)</f>
        <v>5280.3199999999988</v>
      </c>
      <c r="F9" s="111">
        <f>VLOOKUP($B$7,_cha1,17)</f>
        <v>6590.49</v>
      </c>
      <c r="G9" s="111">
        <f>VLOOKUP($B$7,_cha1,26)</f>
        <v>9412.06</v>
      </c>
      <c r="H9" s="111">
        <f>VLOOKUP($B$7,_cha1,35)</f>
        <v>11219.159999999998</v>
      </c>
      <c r="I9" s="111">
        <f>VLOOKUP($B$7,_cha1,44)</f>
        <v>12345.490000000002</v>
      </c>
      <c r="J9" s="111">
        <f>VLOOKUP($B$7,_cha1,53)</f>
        <v>13202.740000000002</v>
      </c>
      <c r="K9" s="111">
        <f>VLOOKUP($B$7,_cha1,62)</f>
        <v>14208.99</v>
      </c>
      <c r="L9" s="111">
        <f>VLOOKUP($B$7,_cha1,71)</f>
        <v>15812.939999999997</v>
      </c>
      <c r="M9" s="111">
        <f>VLOOKUP($B$7,_cha1,80)</f>
        <v>17603.150589229423</v>
      </c>
      <c r="N9" s="111">
        <f>VLOOKUP($B$7,_cha1,92)</f>
        <v>18946.102955906194</v>
      </c>
      <c r="O9" s="111">
        <f>VLOOKUP($B$7,_cha1,103)</f>
        <v>20475.853885130848</v>
      </c>
      <c r="P9" s="111">
        <f>VLOOKUP($B$7,_cha1,115)</f>
        <v>22437.611185190221</v>
      </c>
      <c r="Q9" s="111">
        <f>VLOOKUP($B$7,_cha1,126)</f>
        <v>23380.053605968547</v>
      </c>
      <c r="R9" s="111">
        <f>VLOOKUP($B$7,_cha1,137)</f>
        <v>24549.533844710055</v>
      </c>
      <c r="S9" s="111">
        <f>VLOOKUP($B$7,_cha1,148)</f>
        <v>25471.471140784397</v>
      </c>
      <c r="T9" s="111">
        <f>VLOOKUP($B$7,_cha1,159)</f>
        <v>26840.49273391482</v>
      </c>
      <c r="U9" s="111">
        <f>VLOOKUP($B$7,_cha1,170)</f>
        <v>28682.230741042149</v>
      </c>
      <c r="V9" s="111">
        <f>VLOOKUP($B$7,_cha1,181)</f>
        <v>31234.771363788197</v>
      </c>
      <c r="W9" s="111">
        <f>VLOOKUP($B$7,_cha1,192)</f>
        <v>33891.610657873134</v>
      </c>
      <c r="X9" s="111">
        <f>VLOOKUP($B$7,_cha1,203)</f>
        <v>36420.44459871143</v>
      </c>
      <c r="Y9" s="111">
        <f>VLOOKUP($B$7,_cha1,214)</f>
        <v>38626.762818980293</v>
      </c>
      <c r="Z9" s="111">
        <f>VLOOKUP($B$7,_cha1,226)</f>
        <v>41251.939999999995</v>
      </c>
      <c r="AA9" s="111">
        <f>VLOOKUP($B$7,_cha1,238)</f>
        <v>43371.119999999995</v>
      </c>
      <c r="AB9" s="111">
        <f>VLOOKUP($B$7,_cha1,250)</f>
        <v>44820.250000000007</v>
      </c>
      <c r="AC9" s="111">
        <f>VLOOKUP($B$7,_cha1,262)</f>
        <v>45929.180000000015</v>
      </c>
      <c r="AD9" s="111">
        <f>VLOOKUP($B$7,_cha1,274)</f>
        <v>45675.280000000006</v>
      </c>
      <c r="AE9" s="111">
        <f>VLOOKUP($B$7,_cha1,286)</f>
        <v>45771.560000000005</v>
      </c>
      <c r="AF9" s="111">
        <f>VLOOKUP($B$7,_cha1,298)</f>
        <v>45832</v>
      </c>
    </row>
    <row r="10" spans="1:32" ht="6.95" customHeight="1">
      <c r="B10" s="255"/>
      <c r="E10" s="103"/>
      <c r="F10" s="103"/>
      <c r="G10" s="103"/>
      <c r="H10" s="103"/>
      <c r="I10" s="103"/>
      <c r="J10" s="103"/>
      <c r="K10" s="103"/>
      <c r="L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</row>
    <row r="11" spans="1:32" ht="18.75">
      <c r="B11" s="254" t="s">
        <v>731</v>
      </c>
      <c r="D11" s="109">
        <f>VLOOKUP($B$7,_cha1,5)</f>
        <v>15190589</v>
      </c>
      <c r="E11" s="109">
        <f>VLOOKUP($B$7,_cha1,12)+VLOOKUP($B$7,_cha1,6)</f>
        <v>33852181.719999999</v>
      </c>
      <c r="F11" s="109">
        <f>VLOOKUP($B$7,_cha1,19)+VLOOKUP($B$7,_cha1,13)-VLOOKUP($B$7,_cha1,23)</f>
        <v>44250237.729999997</v>
      </c>
      <c r="G11" s="109">
        <f>VLOOKUP($B$7,_cha1,28)+VLOOKUP($B$7,_cha1,20)-VLOOKUP($B$7,_cha1,32)</f>
        <v>65665277</v>
      </c>
      <c r="H11" s="109">
        <f>VLOOKUP($B$7,_cha1,37)+VLOOKUP($B$7,_cha1,29)-VLOOKUP($B$7,_cha1,41)</f>
        <v>82809735</v>
      </c>
      <c r="I11" s="109">
        <f>VLOOKUP($B$7,_cha1,46)+VLOOKUP($B$7,_cha1,38)-VLOOKUP($B$7,_cha1,50)</f>
        <v>98086531</v>
      </c>
      <c r="J11" s="109">
        <f>VLOOKUP($B$7,_cha1,56)+VLOOKUP($B$7,_cha1,47)-VLOOKUP($B$7,_cha1,60)</f>
        <v>113837370</v>
      </c>
      <c r="K11" s="109">
        <f>VLOOKUP($B$7,_cha1,65)+VLOOKUP($B$7,_cha1,57)-VLOOKUP($B$7,_cha1,69)</f>
        <v>121332585.2014</v>
      </c>
      <c r="L11" s="109">
        <f>VLOOKUP($B$7,_cha1,74)+VLOOKUP($B$7,_cha1,66)-VLOOKUP($B$7,_cha1,78)</f>
        <v>139077099</v>
      </c>
      <c r="M11" s="109">
        <f>VLOOKUP($B$7,_cha1,83)+VLOOKUP($B$7,_cha1,75)-VLOOKUP($B$7,_cha1,87)</f>
        <v>164496369.72984359</v>
      </c>
      <c r="N11" s="109">
        <f>VLOOKUP($B$7,_cha1,95)+VLOOKUP($B$7,_cha1,87)-VLOOKUP($B$7,_cha1,99)</f>
        <v>172520107.37280074</v>
      </c>
      <c r="O11" s="109">
        <f>VLOOKUP($B$7,_cha1,106)+VLOOKUP($B$7,_cha1,96)-VLOOKUP($B$7,_cha1,110)</f>
        <v>192824452.73078671</v>
      </c>
      <c r="P11" s="109">
        <f>VLOOKUP($B$7,_cha1,118)+VLOOKUP($B$7,_cha1,107)--VLOOKUP($B$7,_cha1,122)</f>
        <v>221683038.51713496</v>
      </c>
      <c r="Q11" s="109">
        <f>VLOOKUP($B$7,_cha1,129)+VLOOKUP($B$7,_cha1,119)-VLOOKUP($B$7,_cha1,133)</f>
        <v>242354065.18000001</v>
      </c>
      <c r="R11" s="109">
        <f>VLOOKUP($B$7,_cha1,140)+VLOOKUP($B$7,_cha1,130)-VLOOKUP($B$7,_cha1,144)</f>
        <v>257756316.41</v>
      </c>
      <c r="S11" s="109">
        <f>VLOOKUP($B$7,_cha1,151)+VLOOKUP($B$7,_cha1,141)-VLOOKUP($B$7,_cha1,155)</f>
        <v>274854666.01996779</v>
      </c>
      <c r="T11" s="109">
        <f>VLOOKUP($B$7,_cha1,162)+VLOOKUP($B$7,_cha1,152)-VLOOKUP($B$7,_cha1,166)</f>
        <v>292944236.3032707</v>
      </c>
      <c r="U11" s="109">
        <f>VLOOKUP($B$7,_cha1,173)+VLOOKUP($B$7,_cha1,163)-VLOOKUP($B$7,_cha1,177)</f>
        <v>327318496.99488187</v>
      </c>
      <c r="V11" s="109">
        <f>VLOOKUP($B$7,_cha1,184)+VLOOKUP($B$7,_cha1,174)-VLOOKUP($B$7,_cha1,188)</f>
        <v>373524453.40245855</v>
      </c>
      <c r="W11" s="109">
        <f>VLOOKUP($B$7,_cha1,195)+VLOOKUP($B$7,_cha1,185)-VLOOKUP($B$7,_cha1,199)</f>
        <v>413706196.66799307</v>
      </c>
      <c r="X11" s="109">
        <f>VLOOKUP($B$7,_cha1,206)+VLOOKUP($B$7,_cha1,196)-VLOOKUP($B$7,_cha1,210)</f>
        <v>457724435.91680002</v>
      </c>
      <c r="Y11" s="183">
        <f>VLOOKUP($B$7,_cha1,217)+VLOOKUP($B$7,_cha1,207)-VLOOKUP($B$7,_cha1,219)</f>
        <v>497372464.52260619</v>
      </c>
      <c r="Z11" s="109">
        <f>VLOOKUP($B$7,_cha1,229)-(VLOOKUP($B$7,_cha1,231)-VLOOKUP($B$7,_cha1,218)+VLOOKUP($B$7,_cha1,220))+2</f>
        <v>552828640.47275651</v>
      </c>
      <c r="AA11" s="183">
        <f>VLOOKUP($B$7,_cha1,241)-VLOOKUP($B$7,_cha1,243)+VLOOKUP($B$7,_cha1,230)</f>
        <v>599461108.87281525</v>
      </c>
      <c r="AB11" s="183">
        <f>VLOOKUP($B$7,_cha1,253)-VLOOKUP($B$7,_cha1,255)+VLOOKUP($B$7,_cha1,242)</f>
        <v>651240003</v>
      </c>
      <c r="AC11" s="183">
        <f>VLOOKUP($B$7,_cha1,265)-VLOOKUP($B$7,_cha1,267)+VLOOKUP($B$7,_cha1,254)</f>
        <v>701181817</v>
      </c>
      <c r="AD11" s="183">
        <f>VLOOKUP($B$7,_cha1,277)+                VLOOKUP($B$7,_cha1,279)+                   VLOOKUP($B$7,_cha1,266)</f>
        <v>757075383</v>
      </c>
      <c r="AE11" s="183">
        <f>VLOOKUP($B$7,_cha1,289)+                VLOOKUP($B$7,_cha1,291)+                   VLOOKUP($B$7,_cha1,278)</f>
        <v>823031649</v>
      </c>
      <c r="AF11" s="183">
        <f>VLOOKUP($B$7,_cha1,301)+                VLOOKUP($B$7,_cha1,303)+                   VLOOKUP($B$7,_cha1,290)</f>
        <v>885055447</v>
      </c>
    </row>
    <row r="12" spans="1:32" ht="18.75">
      <c r="B12" s="254" t="s">
        <v>732</v>
      </c>
      <c r="D12" s="109">
        <f>VLOOKUP($B$7,_cha1,7)</f>
        <v>720111</v>
      </c>
      <c r="E12" s="109">
        <f>VLOOKUP($B$7,_cha1,14)+VLOOKUP($B$7,_cha1,8)</f>
        <v>1206397.5900000001</v>
      </c>
      <c r="F12" s="109">
        <f>VLOOKUP($B$7,_cha1,21)+VLOOKUP($B$7,_cha1,15)</f>
        <v>742696</v>
      </c>
      <c r="G12" s="109">
        <f>VLOOKUP($B$7,_cha1,30)+VLOOKUP($B$7,_cha1,22)</f>
        <v>341132</v>
      </c>
      <c r="H12" s="109">
        <f>VLOOKUP($B$7,_cha1,39)+VLOOKUP($B$7,_cha1,31)</f>
        <v>558937</v>
      </c>
      <c r="I12" s="109">
        <f>VLOOKUP($B$7,_cha1,48)+VLOOKUP($B$7,_cha1,40)</f>
        <v>500441</v>
      </c>
      <c r="J12" s="109">
        <f>VLOOKUP($B$7,_cha1,58)+VLOOKUP($B$7,_cha1,49)</f>
        <v>669651</v>
      </c>
      <c r="K12" s="109">
        <f>VLOOKUP($B$7,_cha1,67)+VLOOKUP($B$7,_cha1,59)</f>
        <v>789025</v>
      </c>
      <c r="L12" s="109">
        <f>VLOOKUP($B$7,_cha1,76)+VLOOKUP($B$7,_cha1,68)</f>
        <v>575564</v>
      </c>
      <c r="M12" s="109">
        <f>VLOOKUP($B$7,_cha1,85)+VLOOKUP($B$7,_cha1,77)</f>
        <v>810202.61907621298</v>
      </c>
      <c r="N12" s="109">
        <f>VLOOKUP($B$7,_cha1,97)+VLOOKUP($B$7,_cha1,89)</f>
        <v>1570153.610758553</v>
      </c>
      <c r="O12" s="109">
        <f>VLOOKUP($B$7,_cha1,108)+VLOOKUP($B$7,_cha1,98)</f>
        <v>1331645.9788646698</v>
      </c>
      <c r="P12" s="109">
        <f>VLOOKUP($B$7,_cha1,120)+VLOOKUP($B$7,_cha1,109)</f>
        <v>1673248</v>
      </c>
      <c r="Q12" s="109">
        <f>VLOOKUP($B$7,_cha1,131)+VLOOKUP($B$7,_cha1,121)</f>
        <v>1871086</v>
      </c>
      <c r="R12" s="109">
        <f>VLOOKUP($B$7,_cha1,142)+VLOOKUP($B$7,_cha1,132)</f>
        <v>2205153</v>
      </c>
      <c r="S12" s="109">
        <f>VLOOKUP($B$7,_cha1,153)+VLOOKUP($B$7,_cha1,143)</f>
        <v>2298556</v>
      </c>
      <c r="T12" s="109">
        <f>VLOOKUP($B$7,_cha1,164)+VLOOKUP($B$7,_cha1,154)</f>
        <v>2287802</v>
      </c>
      <c r="U12" s="109">
        <f>VLOOKUP($B$7,_cha1,175)+VLOOKUP($B$7,_cha1,165)</f>
        <v>2563426</v>
      </c>
      <c r="V12" s="109">
        <f>VLOOKUP($B$7,_cha1,186)+VLOOKUP($B$7,_cha1,176)</f>
        <v>3114298</v>
      </c>
      <c r="W12" s="109">
        <f>VLOOKUP($B$7,_cha1,197)+VLOOKUP($B$7,_cha1,187)</f>
        <v>2765517</v>
      </c>
      <c r="X12" s="109">
        <f>VLOOKUP($B$7,_cha1,208)+VLOOKUP($B$7,_cha1,198)</f>
        <v>3223279</v>
      </c>
      <c r="Y12" s="109">
        <f>VLOOKUP($B$7,_cha1,221)+VLOOKUP($B$7,_cha1,209)</f>
        <v>3517027</v>
      </c>
      <c r="Z12" s="109">
        <f>VLOOKUP($B$7,_cha1,233)+VLOOKUP($B$7,_cha1,222)</f>
        <v>5007797</v>
      </c>
      <c r="AA12" s="109">
        <f>VLOOKUP($B$7,_cha1,245)++VLOOKUP($B$7,_cha1,234)</f>
        <v>4091481</v>
      </c>
      <c r="AB12" s="109">
        <f>VLOOKUP($B$7,_cha1,257)</f>
        <v>4116535</v>
      </c>
      <c r="AC12" s="109">
        <f>VLOOKUP($B$7,_cha1,269)</f>
        <v>2595363</v>
      </c>
      <c r="AD12" s="109">
        <f>VLOOKUP($B$7,_cha1,281)</f>
        <v>4634468</v>
      </c>
      <c r="AE12" s="109">
        <f>VLOOKUP($B$7,_cha1,293)+                   VLOOKUP($B$7,_cha1,282)</f>
        <v>5653557</v>
      </c>
      <c r="AF12" s="109">
        <f>VLOOKUP($B$7,_cha1,305)</f>
        <v>5647496</v>
      </c>
    </row>
    <row r="13" spans="1:32" ht="18.75">
      <c r="B13" s="254" t="s">
        <v>733</v>
      </c>
      <c r="D13" s="110" t="s">
        <v>498</v>
      </c>
      <c r="E13" s="110" t="s">
        <v>498</v>
      </c>
      <c r="F13" s="110" t="s">
        <v>498</v>
      </c>
      <c r="G13" s="110" t="s">
        <v>498</v>
      </c>
      <c r="H13" s="110" t="s">
        <v>498</v>
      </c>
      <c r="I13" s="110" t="s">
        <v>498</v>
      </c>
      <c r="J13" s="110" t="s">
        <v>498</v>
      </c>
      <c r="K13" s="110" t="s">
        <v>498</v>
      </c>
      <c r="L13" s="110" t="s">
        <v>498</v>
      </c>
      <c r="M13" s="109">
        <f>VLOOKUP($B$7,_cha1,88)</f>
        <v>13155408.976649068</v>
      </c>
      <c r="N13" s="109">
        <f>VLOOKUP($B$7,_cha1,100)</f>
        <v>14693809.59739244</v>
      </c>
      <c r="O13" s="109">
        <f>VLOOKUP($B$7,_cha1,111)+VLOOKUP($B$7,_cha1,101)</f>
        <v>16601911.192712355</v>
      </c>
      <c r="P13" s="109">
        <f>VLOOKUP($B$7,_cha1,123)+VLOOKUP($B$7,_cha1,112)</f>
        <v>19006030</v>
      </c>
      <c r="Q13" s="109">
        <f>VLOOKUP($B$7,_cha1,134)+VLOOKUP($B$7,_cha1,124)</f>
        <v>20823510</v>
      </c>
      <c r="R13" s="109">
        <f>VLOOKUP($B$7,_cha1,145)+VLOOKUP($B$7,_cha1,135)</f>
        <v>21825511</v>
      </c>
      <c r="S13" s="109">
        <f>VLOOKUP($B$7,_cha1,156)+VLOOKUP($B$7,_cha1,146)</f>
        <v>22666156</v>
      </c>
      <c r="T13" s="109">
        <f>VLOOKUP($B$7,_cha1,167)+VLOOKUP($B$7,_cha1,157)</f>
        <v>23877450</v>
      </c>
      <c r="U13" s="109">
        <f>VLOOKUP($B$7,_cha1,178)+VLOOKUP($B$7,_cha1,168)</f>
        <v>25513726</v>
      </c>
      <c r="V13" s="109">
        <f>VLOOKUP($B$7,_cha1,189)+VLOOKUP($B$7,_cha1,179)</f>
        <v>27794039</v>
      </c>
      <c r="W13" s="109">
        <f>VLOOKUP($B$7,_cha1,200)+VLOOKUP($B$7,_cha1,190)</f>
        <v>30104542</v>
      </c>
      <c r="X13" s="109">
        <f>VLOOKUP($B$7,_cha1,211)+VLOOKUP($B$7,_cha1,201)</f>
        <v>32364105</v>
      </c>
      <c r="Y13" s="109">
        <f>VLOOKUP($B$7,_cha1,223)+VLOOKUP($B$7,_cha1,212)</f>
        <v>34414039</v>
      </c>
      <c r="Z13" s="109">
        <f>VLOOKUP($B$7,_cha1,235)+VLOOKUP($B$7,_cha1,224)</f>
        <v>36786460</v>
      </c>
      <c r="AA13" s="109">
        <f>VLOOKUP($B$7,_cha1,247)+VLOOKUP($B$7,_cha1,236)</f>
        <v>38639672</v>
      </c>
      <c r="AB13" s="109">
        <f>VLOOKUP($B$7,_cha1,259)+VLOOKUP($B$7,_cha1,248)</f>
        <v>41943191</v>
      </c>
      <c r="AC13" s="109">
        <f>VLOOKUP($B$7,_cha1,271)+VLOOKUP($B$7,_cha1,260)</f>
        <v>42859218</v>
      </c>
      <c r="AD13" s="109">
        <f>VLOOKUP($B$7,_cha1,283)+VLOOKUP($B$7,_cha1,272)</f>
        <v>42788153</v>
      </c>
      <c r="AE13" s="109">
        <f>VLOOKUP($B$7,_cha1,295)              +VLOOKUP($B$7,_cha1,284)</f>
        <v>49744809</v>
      </c>
      <c r="AF13" s="109">
        <f>VLOOKUP($B$7,_cha1,307)+VLOOKUP($B$7,_cha1,296)</f>
        <v>54313327</v>
      </c>
    </row>
    <row r="14" spans="1:32" ht="6.95" customHeight="1">
      <c r="E14" s="103"/>
      <c r="F14" s="103"/>
      <c r="G14" s="103"/>
      <c r="H14" s="103"/>
      <c r="I14" s="103"/>
      <c r="J14" s="103"/>
      <c r="K14" s="103"/>
      <c r="L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 spans="1:32" hidden="1">
      <c r="B15" s="108" t="s">
        <v>634</v>
      </c>
      <c r="D15" s="110" t="s">
        <v>498</v>
      </c>
      <c r="E15" s="110" t="s">
        <v>498</v>
      </c>
      <c r="F15" s="110" t="s">
        <v>498</v>
      </c>
      <c r="G15" s="110" t="s">
        <v>498</v>
      </c>
      <c r="H15" s="110" t="s">
        <v>498</v>
      </c>
      <c r="I15" s="110" t="s">
        <v>498</v>
      </c>
      <c r="J15" s="110" t="s">
        <v>498</v>
      </c>
      <c r="K15" s="110" t="s">
        <v>498</v>
      </c>
      <c r="L15" s="110" t="s">
        <v>498</v>
      </c>
      <c r="M15" s="109">
        <f>VLOOKUP($B$7,_cha1,90)</f>
        <v>5901242.7814950664</v>
      </c>
      <c r="N15" s="109">
        <v>0</v>
      </c>
      <c r="O15" s="109">
        <f>VLOOKUP($B$7,_cha1,113)</f>
        <v>3956111.3179364288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/>
      <c r="AD15" s="109">
        <v>0</v>
      </c>
      <c r="AE15" s="109">
        <v>0</v>
      </c>
      <c r="AF15" s="109">
        <v>0</v>
      </c>
    </row>
    <row r="16" spans="1:32" ht="6.95" hidden="1" customHeight="1">
      <c r="E16" s="103"/>
      <c r="F16" s="103"/>
      <c r="G16" s="103"/>
      <c r="H16" s="103"/>
      <c r="I16" s="103"/>
      <c r="J16" s="103"/>
      <c r="K16" s="103"/>
      <c r="L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2:32">
      <c r="B17" s="252" t="s">
        <v>635</v>
      </c>
      <c r="C17" s="250"/>
      <c r="D17" s="253">
        <f t="shared" ref="D17:L17" si="0">D12+D11</f>
        <v>15910700</v>
      </c>
      <c r="E17" s="253">
        <f t="shared" si="0"/>
        <v>35058579.310000002</v>
      </c>
      <c r="F17" s="253">
        <f t="shared" si="0"/>
        <v>44992933.729999997</v>
      </c>
      <c r="G17" s="253">
        <f t="shared" si="0"/>
        <v>66006409</v>
      </c>
      <c r="H17" s="253">
        <f t="shared" si="0"/>
        <v>83368672</v>
      </c>
      <c r="I17" s="253">
        <f t="shared" si="0"/>
        <v>98586972</v>
      </c>
      <c r="J17" s="253">
        <f t="shared" si="0"/>
        <v>114507021</v>
      </c>
      <c r="K17" s="253">
        <f t="shared" si="0"/>
        <v>122121610.2014</v>
      </c>
      <c r="L17" s="253">
        <f t="shared" si="0"/>
        <v>139652663</v>
      </c>
      <c r="M17" s="253">
        <f>M11+M12</f>
        <v>165306572.34891981</v>
      </c>
      <c r="N17" s="253">
        <f t="shared" ref="N17:T17" si="1">N15+SUM(N11:N13)</f>
        <v>188784070.58095172</v>
      </c>
      <c r="O17" s="253">
        <f t="shared" si="1"/>
        <v>214714121.22030017</v>
      </c>
      <c r="P17" s="253">
        <f t="shared" si="1"/>
        <v>242362316.51713496</v>
      </c>
      <c r="Q17" s="253">
        <f t="shared" si="1"/>
        <v>265048661.18000001</v>
      </c>
      <c r="R17" s="253">
        <f t="shared" si="1"/>
        <v>281786980.40999997</v>
      </c>
      <c r="S17" s="253">
        <f t="shared" si="1"/>
        <v>299819378.01996779</v>
      </c>
      <c r="T17" s="253">
        <f t="shared" si="1"/>
        <v>319109488.3032707</v>
      </c>
      <c r="U17" s="253">
        <f t="shared" ref="U17:X17" si="2">U15+SUM(U11:U13)</f>
        <v>355395648.99488187</v>
      </c>
      <c r="V17" s="253">
        <f t="shared" ref="V17" si="3">V15+SUM(V11:V13)</f>
        <v>404432790.40245855</v>
      </c>
      <c r="W17" s="253">
        <f t="shared" ref="W17" si="4">W15+SUM(W11:W13)</f>
        <v>446576255.66799307</v>
      </c>
      <c r="X17" s="253">
        <f t="shared" si="2"/>
        <v>493311819.91680002</v>
      </c>
      <c r="Y17" s="253">
        <f t="shared" ref="Y17:AA17" si="5">Y15+SUM(Y11:Y13)</f>
        <v>535303530.52260619</v>
      </c>
      <c r="Z17" s="253">
        <f t="shared" si="5"/>
        <v>594622897.47275651</v>
      </c>
      <c r="AA17" s="253">
        <f t="shared" si="5"/>
        <v>642192261.87281525</v>
      </c>
      <c r="AB17" s="253">
        <f t="shared" ref="AB17:AD17" si="6">AB15+SUM(AB11:AB13)</f>
        <v>697299729</v>
      </c>
      <c r="AC17" s="253">
        <f t="shared" si="6"/>
        <v>746636398</v>
      </c>
      <c r="AD17" s="253">
        <f t="shared" si="6"/>
        <v>804498004</v>
      </c>
      <c r="AE17" s="253">
        <f t="shared" ref="AE17:AF17" si="7">AE15+SUM(AE11:AE13)</f>
        <v>878430015</v>
      </c>
      <c r="AF17" s="253">
        <f t="shared" si="7"/>
        <v>945016270</v>
      </c>
    </row>
    <row r="19" spans="2:32" s="42" customFormat="1" ht="15.6" customHeight="1">
      <c r="B19" s="58" t="s">
        <v>730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17"/>
    </row>
    <row r="20" spans="2:32">
      <c r="B20" s="58" t="s">
        <v>746</v>
      </c>
    </row>
    <row r="21" spans="2:32">
      <c r="Y21"/>
      <c r="Z21"/>
    </row>
    <row r="22" spans="2:32">
      <c r="Y22"/>
      <c r="Z22"/>
    </row>
  </sheetData>
  <pageMargins left="0.34" right="0.24" top="1" bottom="1" header="0.5" footer="0.5"/>
  <pageSetup scale="88" orientation="landscape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142875</xdr:rowOff>
                  </from>
                  <to>
                    <xdr:col>1</xdr:col>
                    <xdr:colOff>1809750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57e7f16b06fffae05c8424d30e5bdbb2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6f86106f06ecdf706c6e02cff8704f74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D3F0E6-57E1-4709-9802-981955C9B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8EAE1-AACD-4B36-9E56-F6C6AF084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macro codes</vt:lpstr>
      <vt:lpstr>data_dist1</vt:lpstr>
      <vt:lpstr>data_cha1</vt:lpstr>
      <vt:lpstr>State Summary</vt:lpstr>
      <vt:lpstr>D I S T R I C T S</vt:lpstr>
      <vt:lpstr>C H A R T E R S</vt:lpstr>
      <vt:lpstr>_cha1</vt:lpstr>
      <vt:lpstr>cha_no</vt:lpstr>
      <vt:lpstr>dist1</vt:lpstr>
      <vt:lpstr>distr_no</vt:lpstr>
      <vt:lpstr>ord_cha</vt:lpstr>
      <vt:lpstr>ord_dist</vt:lpstr>
      <vt:lpstr>'C H A R T E R S'!Print_Area</vt:lpstr>
      <vt:lpstr>'D I S T R I C T S'!Print_Area</vt:lpstr>
      <vt:lpstr>'State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Historical Commonwealth Charter School FTE, Tuition and Reimbursements</dc:title>
  <dc:creator>DESE</dc:creator>
  <cp:lastModifiedBy>Zou, Dong (EOE)</cp:lastModifiedBy>
  <cp:lastPrinted>2022-01-03T15:05:17Z</cp:lastPrinted>
  <dcterms:created xsi:type="dcterms:W3CDTF">2006-08-07T13:03:55Z</dcterms:created>
  <dcterms:modified xsi:type="dcterms:W3CDTF">2024-03-22T14:30:24Z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22 2024 12:00AM</vt:lpwstr>
  </property>
</Properties>
</file>